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Carta Estadistica de Caldas editada\"/>
    </mc:Choice>
  </mc:AlternateContent>
  <bookViews>
    <workbookView xWindow="360" yWindow="435" windowWidth="19440" windowHeight="11280" tabRatio="911" firstSheet="8" activeTab="15"/>
  </bookViews>
  <sheets>
    <sheet name="Inicio" sheetId="18" r:id="rId1"/>
    <sheet name="Anali Gen" sheetId="17" r:id="rId2"/>
    <sheet name="Glosario de term" sheetId="16" r:id="rId3"/>
    <sheet name="01-Ind y com pcorrientes" sheetId="14" r:id="rId4"/>
    <sheet name="02-Ind y Com pconstantes" sheetId="15" r:id="rId5"/>
    <sheet name="03-comp ing pub corrientes " sheetId="13" r:id="rId6"/>
    <sheet name="04-Gasto Pub pesos corrientes" sheetId="11" r:id="rId7"/>
    <sheet name="05-Gasto Pub Pesos constantes" sheetId="12" r:id="rId8"/>
    <sheet name="06-Fiscales CS" sheetId="1" r:id="rId9"/>
    <sheet name="07-Fiscales Nt" sheetId="2" r:id="rId10"/>
    <sheet name="08-Fiscales OA" sheetId="3" r:id="rId11"/>
    <sheet name="09-Fiscales OB" sheetId="4" r:id="rId12"/>
    <sheet name="10-Fiscales AO" sheetId="5" r:id="rId13"/>
    <sheet name="11-Fiscales MG" sheetId="6" r:id="rId14"/>
    <sheet name="Desempeño Fiscal" sheetId="19" r:id="rId15"/>
    <sheet name="Desempeño Integral" sheetId="20" r:id="rId16"/>
  </sheets>
  <externalReferences>
    <externalReference r:id="rId17"/>
    <externalReference r:id="rId18"/>
    <externalReference r:id="rId19"/>
    <externalReference r:id="rId20"/>
    <externalReference r:id="rId21"/>
    <externalReference r:id="rId22"/>
  </externalReferences>
  <definedNames>
    <definedName name="___IMP01" localSheetId="3">#REF!</definedName>
    <definedName name="___IMP01" localSheetId="4">#REF!</definedName>
    <definedName name="___IMP01" localSheetId="5">#REF!</definedName>
    <definedName name="___IMP01" localSheetId="6">#REF!</definedName>
    <definedName name="___IMP01" localSheetId="7">#REF!</definedName>
    <definedName name="___IMP01">#REF!</definedName>
    <definedName name="__IMP01" localSheetId="3">#REF!</definedName>
    <definedName name="__IMP01" localSheetId="4">#REF!</definedName>
    <definedName name="__IMP01" localSheetId="5">#REF!</definedName>
    <definedName name="__IMP01" localSheetId="6">#REF!</definedName>
    <definedName name="__IMP01" localSheetId="7">#REF!</definedName>
    <definedName name="__IMP01">#REF!</definedName>
    <definedName name="_1_312">'[1]BD2000&lt;312'!$A$1:$BE$329</definedName>
    <definedName name="_IMP01" localSheetId="3">#REF!</definedName>
    <definedName name="_IMP01" localSheetId="4">#REF!</definedName>
    <definedName name="_IMP01" localSheetId="5">#REF!</definedName>
    <definedName name="_IMP01" localSheetId="6">#REF!</definedName>
    <definedName name="_IMP01" localSheetId="7">#REF!</definedName>
    <definedName name="_IMP01">#REF!</definedName>
    <definedName name="a" localSheetId="3">'[2]IMTO1T01 (2)'!$A$1:$IV$65536</definedName>
    <definedName name="a" localSheetId="4">'[2]IMTO1T01 (2)'!$A$1:$IV$65536</definedName>
    <definedName name="a" localSheetId="5">'[2]IMTO1T01 (2)'!$A$1:$IV$65536</definedName>
    <definedName name="a" localSheetId="6">'[2]IMTO1T01 (2)'!$A$1:$IV$65536</definedName>
    <definedName name="a" localSheetId="7">'[2]IMTO1T01 (2)'!$A$1:$IV$65536</definedName>
    <definedName name="a">'[3]IMTO1T01 (2)'!$A$1:$IV$65536</definedName>
    <definedName name="A_impresión_IM" localSheetId="4">#REF!</definedName>
    <definedName name="A_impresión_IM" localSheetId="6">#REF!</definedName>
    <definedName name="A_impresión_IM" localSheetId="8">#REF!</definedName>
    <definedName name="A_impresión_IM" localSheetId="9">#REF!</definedName>
    <definedName name="A_impresión_IM" localSheetId="10">#REF!</definedName>
    <definedName name="A_impresión_IM" localSheetId="11">#REF!</definedName>
    <definedName name="A_impresión_IM" localSheetId="12">#REF!</definedName>
    <definedName name="A_impresión_IM" localSheetId="13">#REF!</definedName>
    <definedName name="A_impresión_IM">#REF!</definedName>
    <definedName name="_xlnm.Database" localSheetId="4">#REF!</definedName>
    <definedName name="_xlnm.Database" localSheetId="6">#REF!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13">#REF!</definedName>
    <definedName name="_xlnm.Database">#REF!</definedName>
    <definedName name="captaciones">#REF!</definedName>
    <definedName name="dd" localSheetId="3">'[4]IMTO1T01 (2)'!$A$1:$IV$65536</definedName>
    <definedName name="dd" localSheetId="4">'[4]IMTO1T01 (2)'!$A$1:$IV$65536</definedName>
    <definedName name="dd" localSheetId="5">'[4]IMTO1T01 (2)'!$A$1:$IV$65536</definedName>
    <definedName name="dd" localSheetId="6">'[4]IMTO1T01 (2)'!$A$1:$IV$65536</definedName>
    <definedName name="dd" localSheetId="7">'[4]IMTO1T01 (2)'!$A$1:$IV$65536</definedName>
    <definedName name="dd">'[5]IMTO1T01 (2)'!$A$1:$IV$65536</definedName>
    <definedName name="Excel_BuiltIn__FilterDatabase_1" localSheetId="4">#REF!</definedName>
    <definedName name="Excel_BuiltIn__FilterDatabase_1" localSheetId="6">#REF!</definedName>
    <definedName name="Excel_BuiltIn__FilterDatabase_1" localSheetId="8">#REF!</definedName>
    <definedName name="Excel_BuiltIn__FilterDatabase_1" localSheetId="9">#REF!</definedName>
    <definedName name="Excel_BuiltIn__FilterDatabase_1" localSheetId="10">#REF!</definedName>
    <definedName name="Excel_BuiltIn__FilterDatabase_1" localSheetId="11">#REF!</definedName>
    <definedName name="Excel_BuiltIn__FilterDatabase_1" localSheetId="12">#REF!</definedName>
    <definedName name="Excel_BuiltIn__FilterDatabase_1" localSheetId="13">#REF!</definedName>
    <definedName name="Excel_BuiltIn__FilterDatabase_1">#REF!</definedName>
    <definedName name="Excel_BuiltIn__FilterDatabase_2" localSheetId="4">#REF!</definedName>
    <definedName name="Excel_BuiltIn__FilterDatabase_2" localSheetId="6">#REF!</definedName>
    <definedName name="Excel_BuiltIn__FilterDatabase_2" localSheetId="8">#REF!</definedName>
    <definedName name="Excel_BuiltIn__FilterDatabase_2" localSheetId="9">#REF!</definedName>
    <definedName name="Excel_BuiltIn__FilterDatabase_2" localSheetId="10">#REF!</definedName>
    <definedName name="Excel_BuiltIn__FilterDatabase_2" localSheetId="11">#REF!</definedName>
    <definedName name="Excel_BuiltIn__FilterDatabase_2" localSheetId="12">#REF!</definedName>
    <definedName name="Excel_BuiltIn__FilterDatabase_2" localSheetId="13">#REF!</definedName>
    <definedName name="Excel_BuiltIn__FilterDatabase_2">#REF!</definedName>
    <definedName name="hoja" localSheetId="4">#REF!</definedName>
    <definedName name="hoja" localSheetId="6">#REF!</definedName>
    <definedName name="hoja" localSheetId="8">#REF!</definedName>
    <definedName name="hoja" localSheetId="9">#REF!</definedName>
    <definedName name="hoja" localSheetId="10">#REF!</definedName>
    <definedName name="hoja" localSheetId="11">#REF!</definedName>
    <definedName name="hoja" localSheetId="12">#REF!</definedName>
    <definedName name="hoja" localSheetId="13">#REF!</definedName>
    <definedName name="hoja">#REF!</definedName>
    <definedName name="MENORES___312_DEL_AÑO_2003">'[1]BdMenores&lt;312delAÑO2003'!$A$1:$BH$236</definedName>
    <definedName name="Menores_de_312_año_2001">[1]BDMenores_de_312_año_2001!$A$1:$BM$304</definedName>
    <definedName name="Menores_de_312_año_2002">'[1]BDMenores&lt;312año2002'!$A$1:$BH$249</definedName>
    <definedName name="N" localSheetId="4">#REF!</definedName>
    <definedName name="N" localSheetId="6">#REF!</definedName>
    <definedName name="N" localSheetId="8">#REF!</definedName>
    <definedName name="N" localSheetId="9">#REF!</definedName>
    <definedName name="N" localSheetId="10">#REF!</definedName>
    <definedName name="N" localSheetId="11">#REF!</definedName>
    <definedName name="N" localSheetId="12">#REF!</definedName>
    <definedName name="N" localSheetId="13">#REF!</definedName>
    <definedName name="N">#REF!</definedName>
    <definedName name="NBI_MPIO" localSheetId="4">#REF!</definedName>
    <definedName name="NBI_MPIO" localSheetId="6">#REF!</definedName>
    <definedName name="NBI_MPIO" localSheetId="8">#REF!</definedName>
    <definedName name="NBI_MPIO" localSheetId="9">#REF!</definedName>
    <definedName name="NBI_MPIO" localSheetId="10">#REF!</definedName>
    <definedName name="NBI_MPIO" localSheetId="11">#REF!</definedName>
    <definedName name="NBI_MPIO" localSheetId="12">#REF!</definedName>
    <definedName name="NBI_MPIO" localSheetId="13">#REF!</definedName>
    <definedName name="NBI_MPIO">#REF!</definedName>
    <definedName name="s" localSheetId="4">#REF!</definedName>
    <definedName name="s" localSheetId="6">#REF!</definedName>
    <definedName name="s" localSheetId="8">#REF!</definedName>
    <definedName name="s" localSheetId="9">#REF!</definedName>
    <definedName name="s" localSheetId="10">#REF!</definedName>
    <definedName name="s" localSheetId="11">#REF!</definedName>
    <definedName name="s" localSheetId="12">#REF!</definedName>
    <definedName name="s" localSheetId="13">#REF!</definedName>
    <definedName name="s">#REF!</definedName>
    <definedName name="Títulos_a_imprimir_IM" localSheetId="4">#REF!</definedName>
    <definedName name="Títulos_a_imprimir_IM" localSheetId="6">#REF!</definedName>
    <definedName name="Títulos_a_imprimir_IM" localSheetId="8">#REF!</definedName>
    <definedName name="Títulos_a_imprimir_IM" localSheetId="9">#REF!</definedName>
    <definedName name="Títulos_a_imprimir_IM" localSheetId="10">#REF!</definedName>
    <definedName name="Títulos_a_imprimir_IM" localSheetId="11">#REF!</definedName>
    <definedName name="Títulos_a_imprimir_IM" localSheetId="12">#REF!</definedName>
    <definedName name="Títulos_a_imprimir_IM" localSheetId="13">#REF!</definedName>
    <definedName name="Títulos_a_imprimir_IM">#REF!</definedName>
    <definedName name="z" localSheetId="4">#REF!</definedName>
    <definedName name="z" localSheetId="6">#REF!</definedName>
    <definedName name="z" localSheetId="8">#REF!</definedName>
    <definedName name="z" localSheetId="9">#REF!</definedName>
    <definedName name="z" localSheetId="10">#REF!</definedName>
    <definedName name="z" localSheetId="11">#REF!</definedName>
    <definedName name="z" localSheetId="12">#REF!</definedName>
    <definedName name="z" localSheetId="13">#REF!</definedName>
    <definedName name="z">#REF!</definedName>
  </definedNames>
  <calcPr calcId="152511"/>
</workbook>
</file>

<file path=xl/calcChain.xml><?xml version="1.0" encoding="utf-8"?>
<calcChain xmlns="http://schemas.openxmlformats.org/spreadsheetml/2006/main">
  <c r="J52" i="12" l="1"/>
  <c r="I52" i="12"/>
  <c r="J51" i="12"/>
  <c r="I51" i="12"/>
  <c r="J50" i="12"/>
  <c r="I50" i="12"/>
  <c r="J49" i="12"/>
  <c r="I49" i="12"/>
  <c r="I48" i="12" s="1"/>
  <c r="J46" i="12"/>
  <c r="I46" i="12"/>
  <c r="J45" i="12"/>
  <c r="J42" i="12" s="1"/>
  <c r="I45" i="12"/>
  <c r="J44" i="12"/>
  <c r="I44" i="12"/>
  <c r="J43" i="12"/>
  <c r="I43" i="12"/>
  <c r="J40" i="12"/>
  <c r="I40" i="12"/>
  <c r="J39" i="12"/>
  <c r="I39" i="12"/>
  <c r="J37" i="12"/>
  <c r="I37" i="12"/>
  <c r="J38" i="12"/>
  <c r="I38" i="12"/>
  <c r="J36" i="12"/>
  <c r="I36" i="12"/>
  <c r="I35" i="12" s="1"/>
  <c r="J33" i="12"/>
  <c r="I33" i="12"/>
  <c r="J32" i="12"/>
  <c r="I32" i="12"/>
  <c r="J31" i="12"/>
  <c r="I31" i="12"/>
  <c r="J30" i="12"/>
  <c r="I30" i="12"/>
  <c r="J29" i="12"/>
  <c r="J28" i="12" s="1"/>
  <c r="I29" i="12"/>
  <c r="J26" i="12"/>
  <c r="I26" i="12"/>
  <c r="J25" i="12"/>
  <c r="I25" i="12"/>
  <c r="J24" i="12"/>
  <c r="I24" i="12"/>
  <c r="J23" i="12"/>
  <c r="I23" i="12"/>
  <c r="J20" i="12"/>
  <c r="I20" i="12"/>
  <c r="J19" i="12"/>
  <c r="I19" i="12"/>
  <c r="J18" i="12"/>
  <c r="I18" i="12"/>
  <c r="J17" i="12"/>
  <c r="J15" i="12" s="1"/>
  <c r="I17" i="12"/>
  <c r="J16" i="12"/>
  <c r="I16" i="12"/>
  <c r="I22" i="12"/>
  <c r="J20" i="11"/>
  <c r="J26" i="11"/>
  <c r="J46" i="11"/>
  <c r="J33" i="11"/>
  <c r="J40" i="11"/>
  <c r="D49" i="15"/>
  <c r="E49" i="15"/>
  <c r="F49" i="15"/>
  <c r="G49" i="15"/>
  <c r="H49" i="15"/>
  <c r="I49" i="15"/>
  <c r="J49" i="15"/>
  <c r="K49" i="15"/>
  <c r="L49" i="15"/>
  <c r="C49" i="15"/>
  <c r="D48" i="15"/>
  <c r="E48" i="15"/>
  <c r="F48" i="15"/>
  <c r="G48" i="15"/>
  <c r="H48" i="15"/>
  <c r="I48" i="15"/>
  <c r="J48" i="15"/>
  <c r="K48" i="15"/>
  <c r="L48" i="15"/>
  <c r="C48" i="15"/>
  <c r="D47" i="15"/>
  <c r="E47" i="15"/>
  <c r="F47" i="15"/>
  <c r="G47" i="15"/>
  <c r="H47" i="15"/>
  <c r="I47" i="15"/>
  <c r="J47" i="15"/>
  <c r="K47" i="15"/>
  <c r="L47" i="15"/>
  <c r="C47" i="15"/>
  <c r="D46" i="15"/>
  <c r="E46" i="15"/>
  <c r="F46" i="15"/>
  <c r="G46" i="15"/>
  <c r="H46" i="15"/>
  <c r="I46" i="15"/>
  <c r="J46" i="15"/>
  <c r="K46" i="15"/>
  <c r="L46" i="15"/>
  <c r="C46" i="15"/>
  <c r="D43" i="15"/>
  <c r="E43" i="15"/>
  <c r="F43" i="15"/>
  <c r="G43" i="15"/>
  <c r="H43" i="15"/>
  <c r="I43" i="15"/>
  <c r="J43" i="15"/>
  <c r="K43" i="15"/>
  <c r="L43" i="15"/>
  <c r="C43" i="15"/>
  <c r="D42" i="15"/>
  <c r="E42" i="15"/>
  <c r="F42" i="15"/>
  <c r="G42" i="15"/>
  <c r="H42" i="15"/>
  <c r="I42" i="15"/>
  <c r="J42" i="15"/>
  <c r="K42" i="15"/>
  <c r="L42" i="15"/>
  <c r="C42" i="15"/>
  <c r="D41" i="15"/>
  <c r="E41" i="15"/>
  <c r="F41" i="15"/>
  <c r="G41" i="15"/>
  <c r="H41" i="15"/>
  <c r="I41" i="15"/>
  <c r="J41" i="15"/>
  <c r="K41" i="15"/>
  <c r="L41" i="15"/>
  <c r="C41" i="15"/>
  <c r="D40" i="15"/>
  <c r="E40" i="15"/>
  <c r="F40" i="15"/>
  <c r="G40" i="15"/>
  <c r="H40" i="15"/>
  <c r="I40" i="15"/>
  <c r="J40" i="15"/>
  <c r="K40" i="15"/>
  <c r="L40" i="15"/>
  <c r="C40" i="15"/>
  <c r="D37" i="15"/>
  <c r="E37" i="15"/>
  <c r="F37" i="15"/>
  <c r="G37" i="15"/>
  <c r="H37" i="15"/>
  <c r="I37" i="15"/>
  <c r="J37" i="15"/>
  <c r="K37" i="15"/>
  <c r="L37" i="15"/>
  <c r="C37" i="15"/>
  <c r="C36" i="15"/>
  <c r="D36" i="15"/>
  <c r="E36" i="15"/>
  <c r="F36" i="15"/>
  <c r="G36" i="15"/>
  <c r="H36" i="15"/>
  <c r="I36" i="15"/>
  <c r="J36" i="15"/>
  <c r="K36" i="15"/>
  <c r="L36" i="15"/>
  <c r="D35" i="15"/>
  <c r="E35" i="15"/>
  <c r="F35" i="15"/>
  <c r="G35" i="15"/>
  <c r="H35" i="15"/>
  <c r="I35" i="15"/>
  <c r="J35" i="15"/>
  <c r="K35" i="15"/>
  <c r="L35" i="15"/>
  <c r="C35" i="15"/>
  <c r="D34" i="15"/>
  <c r="E34" i="15"/>
  <c r="F34" i="15"/>
  <c r="G34" i="15"/>
  <c r="H34" i="15"/>
  <c r="I34" i="15"/>
  <c r="J34" i="15"/>
  <c r="K34" i="15"/>
  <c r="L34" i="15"/>
  <c r="C34" i="15"/>
  <c r="D33" i="15"/>
  <c r="E33" i="15"/>
  <c r="F33" i="15"/>
  <c r="G33" i="15"/>
  <c r="H33" i="15"/>
  <c r="I33" i="15"/>
  <c r="J33" i="15"/>
  <c r="K33" i="15"/>
  <c r="L33" i="15"/>
  <c r="C33" i="15"/>
  <c r="D30" i="15"/>
  <c r="E30" i="15"/>
  <c r="F30" i="15"/>
  <c r="G30" i="15"/>
  <c r="H30" i="15"/>
  <c r="I30" i="15"/>
  <c r="J30" i="15"/>
  <c r="K30" i="15"/>
  <c r="L30" i="15"/>
  <c r="C30" i="15"/>
  <c r="D29" i="15"/>
  <c r="E29" i="15"/>
  <c r="F29" i="15"/>
  <c r="G29" i="15"/>
  <c r="H29" i="15"/>
  <c r="I29" i="15"/>
  <c r="J29" i="15"/>
  <c r="K29" i="15"/>
  <c r="L29" i="15"/>
  <c r="C29" i="15"/>
  <c r="D28" i="15"/>
  <c r="E28" i="15"/>
  <c r="F28" i="15"/>
  <c r="G28" i="15"/>
  <c r="H28" i="15"/>
  <c r="I28" i="15"/>
  <c r="J28" i="15"/>
  <c r="K28" i="15"/>
  <c r="L28" i="15"/>
  <c r="C28" i="15"/>
  <c r="D27" i="15"/>
  <c r="E27" i="15"/>
  <c r="F27" i="15"/>
  <c r="G27" i="15"/>
  <c r="H27" i="15"/>
  <c r="I27" i="15"/>
  <c r="J27" i="15"/>
  <c r="K27" i="15"/>
  <c r="L27" i="15"/>
  <c r="C27" i="15"/>
  <c r="D26" i="15"/>
  <c r="E26" i="15"/>
  <c r="F26" i="15"/>
  <c r="G26" i="15"/>
  <c r="H26" i="15"/>
  <c r="I26" i="15"/>
  <c r="J26" i="15"/>
  <c r="K26" i="15"/>
  <c r="L26" i="15"/>
  <c r="C26" i="15"/>
  <c r="D23" i="15"/>
  <c r="E23" i="15"/>
  <c r="F23" i="15"/>
  <c r="G23" i="15"/>
  <c r="H23" i="15"/>
  <c r="I23" i="15"/>
  <c r="J23" i="15"/>
  <c r="K23" i="15"/>
  <c r="L23" i="15"/>
  <c r="C23" i="15"/>
  <c r="D22" i="15"/>
  <c r="E22" i="15"/>
  <c r="F22" i="15"/>
  <c r="G22" i="15"/>
  <c r="H22" i="15"/>
  <c r="I22" i="15"/>
  <c r="J22" i="15"/>
  <c r="K22" i="15"/>
  <c r="L22" i="15"/>
  <c r="C22" i="15"/>
  <c r="D21" i="15"/>
  <c r="E21" i="15"/>
  <c r="F21" i="15"/>
  <c r="G21" i="15"/>
  <c r="H21" i="15"/>
  <c r="I21" i="15"/>
  <c r="J21" i="15"/>
  <c r="K21" i="15"/>
  <c r="L21" i="15"/>
  <c r="C21" i="15"/>
  <c r="D20" i="15"/>
  <c r="E20" i="15"/>
  <c r="F20" i="15"/>
  <c r="G20" i="15"/>
  <c r="H20" i="15"/>
  <c r="I20" i="15"/>
  <c r="J20" i="15"/>
  <c r="K20" i="15"/>
  <c r="L20" i="15"/>
  <c r="C20" i="15"/>
  <c r="C17" i="15"/>
  <c r="D16" i="15"/>
  <c r="E16" i="15"/>
  <c r="F16" i="15"/>
  <c r="G16" i="15"/>
  <c r="H16" i="15"/>
  <c r="I16" i="15"/>
  <c r="J16" i="15"/>
  <c r="K16" i="15"/>
  <c r="L16" i="15"/>
  <c r="C16" i="15"/>
  <c r="F15" i="15"/>
  <c r="G15" i="15"/>
  <c r="H15" i="15"/>
  <c r="I15" i="15"/>
  <c r="J15" i="15"/>
  <c r="K15" i="15"/>
  <c r="L15" i="15"/>
  <c r="D15" i="15"/>
  <c r="E15" i="15"/>
  <c r="C15" i="15"/>
  <c r="E14" i="15"/>
  <c r="F14" i="15"/>
  <c r="G14" i="15"/>
  <c r="H14" i="15"/>
  <c r="I14" i="15"/>
  <c r="J14" i="15"/>
  <c r="K14" i="15"/>
  <c r="L14" i="15"/>
  <c r="D14" i="15"/>
  <c r="C14" i="15"/>
  <c r="J35" i="12" l="1"/>
  <c r="J13" i="12" s="1"/>
  <c r="J10" i="12" s="1"/>
  <c r="I42" i="12"/>
  <c r="J48" i="12"/>
  <c r="J22" i="12"/>
  <c r="I15" i="12"/>
  <c r="I28" i="12"/>
  <c r="H13" i="15"/>
  <c r="I13" i="15"/>
  <c r="J13" i="15"/>
  <c r="K13" i="15"/>
  <c r="L13" i="15"/>
  <c r="G13" i="15"/>
  <c r="F13" i="15"/>
  <c r="E13" i="15"/>
  <c r="D13" i="15"/>
  <c r="C13" i="15"/>
  <c r="J13" i="11"/>
  <c r="J11" i="11" s="1"/>
  <c r="J8" i="11" s="1"/>
  <c r="I13" i="12" l="1"/>
  <c r="I10" i="12" s="1"/>
  <c r="C12" i="15"/>
  <c r="E12" i="15"/>
  <c r="D12" i="15"/>
  <c r="F12" i="15"/>
  <c r="C19" i="15"/>
  <c r="C25" i="15"/>
  <c r="C32" i="15"/>
  <c r="C39" i="15"/>
  <c r="C45" i="15"/>
  <c r="C10" i="15" l="1"/>
  <c r="L45" i="15" l="1"/>
  <c r="K45" i="15"/>
  <c r="J45" i="15"/>
  <c r="I45" i="15"/>
  <c r="H45" i="15"/>
  <c r="G45" i="15"/>
  <c r="F45" i="15"/>
  <c r="E45" i="15"/>
  <c r="D45" i="15"/>
  <c r="L39" i="15"/>
  <c r="K39" i="15"/>
  <c r="J39" i="15"/>
  <c r="I39" i="15"/>
  <c r="H39" i="15"/>
  <c r="G39" i="15"/>
  <c r="F39" i="15"/>
  <c r="E39" i="15"/>
  <c r="D39" i="15"/>
  <c r="L32" i="15"/>
  <c r="K32" i="15"/>
  <c r="J32" i="15"/>
  <c r="I32" i="15"/>
  <c r="H32" i="15"/>
  <c r="G32" i="15"/>
  <c r="F32" i="15"/>
  <c r="E32" i="15"/>
  <c r="D32" i="15"/>
  <c r="L25" i="15"/>
  <c r="K25" i="15"/>
  <c r="J25" i="15"/>
  <c r="I25" i="15"/>
  <c r="H25" i="15"/>
  <c r="G25" i="15"/>
  <c r="F25" i="15"/>
  <c r="E25" i="15"/>
  <c r="D25" i="15"/>
  <c r="L19" i="15"/>
  <c r="K19" i="15"/>
  <c r="J19" i="15"/>
  <c r="I19" i="15"/>
  <c r="H19" i="15"/>
  <c r="G19" i="15"/>
  <c r="F19" i="15"/>
  <c r="E19" i="15"/>
  <c r="D19" i="15"/>
  <c r="L12" i="15"/>
  <c r="K12" i="15"/>
  <c r="J12" i="15"/>
  <c r="I12" i="15"/>
  <c r="H12" i="15"/>
  <c r="G12" i="15"/>
  <c r="L45" i="14"/>
  <c r="L39" i="14"/>
  <c r="L32" i="14"/>
  <c r="L25" i="14"/>
  <c r="L19" i="14"/>
  <c r="L10" i="14"/>
  <c r="L12" i="14"/>
  <c r="G10" i="15" l="1"/>
  <c r="I10" i="15"/>
  <c r="K10" i="15"/>
  <c r="E10" i="15"/>
  <c r="D10" i="15"/>
  <c r="F10" i="15"/>
  <c r="H10" i="15"/>
  <c r="J10" i="15"/>
  <c r="L10" i="15"/>
  <c r="M10" i="15" l="1"/>
  <c r="I46" i="11" l="1"/>
  <c r="I40" i="11"/>
  <c r="I33" i="11"/>
  <c r="I26" i="11"/>
  <c r="I20" i="11"/>
  <c r="I13" i="11"/>
  <c r="J45" i="14"/>
  <c r="K45" i="14"/>
  <c r="J39" i="14"/>
  <c r="K39" i="14"/>
  <c r="J32" i="14"/>
  <c r="K32" i="14"/>
  <c r="J25" i="14"/>
  <c r="K25" i="14"/>
  <c r="J19" i="14"/>
  <c r="K19" i="14"/>
  <c r="J12" i="14"/>
  <c r="J10" i="14" s="1"/>
  <c r="K12" i="14"/>
  <c r="K10" i="14" l="1"/>
  <c r="I11" i="11"/>
  <c r="I8" i="11" s="1"/>
  <c r="I45" i="14"/>
  <c r="H45" i="14"/>
  <c r="G45" i="14"/>
  <c r="F45" i="14"/>
  <c r="E45" i="14"/>
  <c r="D45" i="14"/>
  <c r="C45" i="14"/>
  <c r="I39" i="14"/>
  <c r="H39" i="14"/>
  <c r="G39" i="14"/>
  <c r="F39" i="14"/>
  <c r="E39" i="14"/>
  <c r="D39" i="14"/>
  <c r="C39" i="14"/>
  <c r="I32" i="14"/>
  <c r="H32" i="14"/>
  <c r="G32" i="14"/>
  <c r="F32" i="14"/>
  <c r="E32" i="14"/>
  <c r="D32" i="14"/>
  <c r="C32" i="14"/>
  <c r="I25" i="14"/>
  <c r="H25" i="14"/>
  <c r="G25" i="14"/>
  <c r="F25" i="14"/>
  <c r="E25" i="14"/>
  <c r="D25" i="14"/>
  <c r="C25" i="14"/>
  <c r="I19" i="14"/>
  <c r="H19" i="14"/>
  <c r="G19" i="14"/>
  <c r="F19" i="14"/>
  <c r="E19" i="14"/>
  <c r="D19" i="14"/>
  <c r="C19" i="14"/>
  <c r="I12" i="14"/>
  <c r="H12" i="14"/>
  <c r="G12" i="14"/>
  <c r="F12" i="14"/>
  <c r="E12" i="14"/>
  <c r="D12" i="14"/>
  <c r="C12" i="14"/>
  <c r="H52" i="12"/>
  <c r="G52" i="12"/>
  <c r="F52" i="12"/>
  <c r="E52" i="12"/>
  <c r="D52" i="12"/>
  <c r="C52" i="12"/>
  <c r="H51" i="12"/>
  <c r="G51" i="12"/>
  <c r="F51" i="12"/>
  <c r="E51" i="12"/>
  <c r="D51" i="12"/>
  <c r="C51" i="12"/>
  <c r="H50" i="12"/>
  <c r="G50" i="12"/>
  <c r="F50" i="12"/>
  <c r="E50" i="12"/>
  <c r="D50" i="12"/>
  <c r="C50" i="12"/>
  <c r="H49" i="12"/>
  <c r="G49" i="12"/>
  <c r="F49" i="12"/>
  <c r="E49" i="12"/>
  <c r="D49" i="12"/>
  <c r="C49" i="12"/>
  <c r="H46" i="12"/>
  <c r="G46" i="12"/>
  <c r="F46" i="12"/>
  <c r="E46" i="12"/>
  <c r="D46" i="12"/>
  <c r="C46" i="12"/>
  <c r="H45" i="12"/>
  <c r="G45" i="12"/>
  <c r="F45" i="12"/>
  <c r="E45" i="12"/>
  <c r="D45" i="12"/>
  <c r="C45" i="12"/>
  <c r="H44" i="12"/>
  <c r="G44" i="12"/>
  <c r="F44" i="12"/>
  <c r="E44" i="12"/>
  <c r="D44" i="12"/>
  <c r="C44" i="12"/>
  <c r="H43" i="12"/>
  <c r="G43" i="12"/>
  <c r="F43" i="12"/>
  <c r="E43" i="12"/>
  <c r="D43" i="12"/>
  <c r="C43" i="12"/>
  <c r="H40" i="12"/>
  <c r="G40" i="12"/>
  <c r="F40" i="12"/>
  <c r="E40" i="12"/>
  <c r="D40" i="12"/>
  <c r="C40" i="12"/>
  <c r="H39" i="12"/>
  <c r="G39" i="12"/>
  <c r="F39" i="12"/>
  <c r="E39" i="12"/>
  <c r="D39" i="12"/>
  <c r="C39" i="12"/>
  <c r="H38" i="12"/>
  <c r="G38" i="12"/>
  <c r="F38" i="12"/>
  <c r="E38" i="12"/>
  <c r="D38" i="12"/>
  <c r="C38" i="12"/>
  <c r="H37" i="12"/>
  <c r="G37" i="12"/>
  <c r="F37" i="12"/>
  <c r="E37" i="12"/>
  <c r="D37" i="12"/>
  <c r="C37" i="12"/>
  <c r="H36" i="12"/>
  <c r="G36" i="12"/>
  <c r="F36" i="12"/>
  <c r="E36" i="12"/>
  <c r="D36" i="12"/>
  <c r="C36" i="12"/>
  <c r="H33" i="12"/>
  <c r="G33" i="12"/>
  <c r="F33" i="12"/>
  <c r="E33" i="12"/>
  <c r="D33" i="12"/>
  <c r="C33" i="12"/>
  <c r="H32" i="12"/>
  <c r="G32" i="12"/>
  <c r="F32" i="12"/>
  <c r="E32" i="12"/>
  <c r="D32" i="12"/>
  <c r="C32" i="12"/>
  <c r="H31" i="12"/>
  <c r="G31" i="12"/>
  <c r="F31" i="12"/>
  <c r="E31" i="12"/>
  <c r="D31" i="12"/>
  <c r="C31" i="12"/>
  <c r="H30" i="12"/>
  <c r="G30" i="12"/>
  <c r="F30" i="12"/>
  <c r="E30" i="12"/>
  <c r="D30" i="12"/>
  <c r="C30" i="12"/>
  <c r="H29" i="12"/>
  <c r="G29" i="12"/>
  <c r="F29" i="12"/>
  <c r="E29" i="12"/>
  <c r="D29" i="12"/>
  <c r="C29" i="12"/>
  <c r="H26" i="12"/>
  <c r="G26" i="12"/>
  <c r="F26" i="12"/>
  <c r="E26" i="12"/>
  <c r="D26" i="12"/>
  <c r="C26" i="12"/>
  <c r="H25" i="12"/>
  <c r="G25" i="12"/>
  <c r="F25" i="12"/>
  <c r="E25" i="12"/>
  <c r="D25" i="12"/>
  <c r="C25" i="12"/>
  <c r="H24" i="12"/>
  <c r="G24" i="12"/>
  <c r="F24" i="12"/>
  <c r="E24" i="12"/>
  <c r="D24" i="12"/>
  <c r="C24" i="12"/>
  <c r="H23" i="12"/>
  <c r="G23" i="12"/>
  <c r="F23" i="12"/>
  <c r="E23" i="12"/>
  <c r="D23" i="12"/>
  <c r="C23" i="12"/>
  <c r="H20" i="12"/>
  <c r="G20" i="12"/>
  <c r="F20" i="12"/>
  <c r="E20" i="12"/>
  <c r="D20" i="12"/>
  <c r="C20" i="12"/>
  <c r="H19" i="12"/>
  <c r="G19" i="12"/>
  <c r="F19" i="12"/>
  <c r="E19" i="12"/>
  <c r="D19" i="12"/>
  <c r="C19" i="12"/>
  <c r="H18" i="12"/>
  <c r="G18" i="12"/>
  <c r="F18" i="12"/>
  <c r="E18" i="12"/>
  <c r="D18" i="12"/>
  <c r="C18" i="12"/>
  <c r="H17" i="12"/>
  <c r="G17" i="12"/>
  <c r="F17" i="12"/>
  <c r="E17" i="12"/>
  <c r="D17" i="12"/>
  <c r="C17" i="12"/>
  <c r="H16" i="12"/>
  <c r="G16" i="12"/>
  <c r="F16" i="12"/>
  <c r="E16" i="12"/>
  <c r="D16" i="12"/>
  <c r="C16" i="12"/>
  <c r="H12" i="12"/>
  <c r="G12" i="12"/>
  <c r="F12" i="12"/>
  <c r="E12" i="12"/>
  <c r="D12" i="12"/>
  <c r="C12" i="12"/>
  <c r="H46" i="11"/>
  <c r="G46" i="11"/>
  <c r="F46" i="11"/>
  <c r="E46" i="11"/>
  <c r="D46" i="11"/>
  <c r="C46" i="11"/>
  <c r="H40" i="11"/>
  <c r="G40" i="11"/>
  <c r="F40" i="11"/>
  <c r="E40" i="11"/>
  <c r="D40" i="11"/>
  <c r="C40" i="11"/>
  <c r="H33" i="11"/>
  <c r="G33" i="11"/>
  <c r="F33" i="11"/>
  <c r="E33" i="11"/>
  <c r="D33" i="11"/>
  <c r="C33" i="11"/>
  <c r="H26" i="11"/>
  <c r="G26" i="11"/>
  <c r="F26" i="11"/>
  <c r="E26" i="11"/>
  <c r="D26" i="11"/>
  <c r="C26" i="11"/>
  <c r="H20" i="11"/>
  <c r="G20" i="11"/>
  <c r="F20" i="11"/>
  <c r="E20" i="11"/>
  <c r="D20" i="11"/>
  <c r="C20" i="11"/>
  <c r="H13" i="11"/>
  <c r="G13" i="11"/>
  <c r="F13" i="11"/>
  <c r="E13" i="11"/>
  <c r="D13" i="11"/>
  <c r="C13" i="11"/>
  <c r="F11" i="11"/>
  <c r="F8" i="11" s="1"/>
  <c r="E11" i="11"/>
  <c r="E8" i="11" s="1"/>
  <c r="D11" i="11"/>
  <c r="D8" i="11" s="1"/>
  <c r="C11" i="11"/>
  <c r="C8" i="11" s="1"/>
  <c r="C15" i="12" l="1"/>
  <c r="G42" i="12"/>
  <c r="K45" i="12"/>
  <c r="G48" i="12"/>
  <c r="D28" i="12"/>
  <c r="H42" i="12"/>
  <c r="E28" i="12"/>
  <c r="G35" i="12"/>
  <c r="C48" i="12"/>
  <c r="D15" i="12"/>
  <c r="F13" i="12"/>
  <c r="F10" i="12" s="1"/>
  <c r="D35" i="12"/>
  <c r="E15" i="12"/>
  <c r="G15" i="12"/>
  <c r="G22" i="12"/>
  <c r="H35" i="12"/>
  <c r="H48" i="12"/>
  <c r="H28" i="12"/>
  <c r="D42" i="12"/>
  <c r="H15" i="12"/>
  <c r="E42" i="12"/>
  <c r="G11" i="11"/>
  <c r="G8" i="11" s="1"/>
  <c r="C22" i="12"/>
  <c r="E35" i="12"/>
  <c r="H22" i="12"/>
  <c r="D10" i="14"/>
  <c r="K43" i="12"/>
  <c r="D22" i="12"/>
  <c r="F22" i="12"/>
  <c r="D48" i="12"/>
  <c r="F48" i="12"/>
  <c r="H10" i="14"/>
  <c r="F42" i="12"/>
  <c r="H11" i="11"/>
  <c r="H8" i="11" s="1"/>
  <c r="E13" i="12"/>
  <c r="E10" i="12" s="1"/>
  <c r="K29" i="12"/>
  <c r="G28" i="12"/>
  <c r="K31" i="12"/>
  <c r="K33" i="12"/>
  <c r="F35" i="12"/>
  <c r="K36" i="12"/>
  <c r="K38" i="12"/>
  <c r="K40" i="12"/>
  <c r="F15" i="12"/>
  <c r="D13" i="12"/>
  <c r="D10" i="12" s="1"/>
  <c r="E22" i="12"/>
  <c r="K24" i="12"/>
  <c r="K26" i="12"/>
  <c r="F28" i="12"/>
  <c r="E48" i="12"/>
  <c r="K50" i="12"/>
  <c r="K52" i="12"/>
  <c r="F10" i="14"/>
  <c r="K12" i="12"/>
  <c r="K17" i="12"/>
  <c r="C13" i="12"/>
  <c r="K16" i="12"/>
  <c r="K18" i="12"/>
  <c r="K20" i="12"/>
  <c r="K23" i="12"/>
  <c r="K25" i="12"/>
  <c r="C28" i="12"/>
  <c r="K30" i="12"/>
  <c r="K32" i="12"/>
  <c r="C35" i="12"/>
  <c r="K37" i="12"/>
  <c r="K39" i="12"/>
  <c r="C42" i="12"/>
  <c r="K44" i="12"/>
  <c r="K46" i="12"/>
  <c r="K49" i="12"/>
  <c r="K51" i="12"/>
  <c r="K19" i="12"/>
  <c r="E10" i="14"/>
  <c r="G10" i="14"/>
  <c r="M13" i="15"/>
  <c r="M14" i="15"/>
  <c r="M15" i="15"/>
  <c r="M16" i="15"/>
  <c r="M17" i="15"/>
  <c r="M20" i="15"/>
  <c r="M21" i="15"/>
  <c r="M22" i="15"/>
  <c r="M23" i="15"/>
  <c r="M33" i="15"/>
  <c r="M34" i="15"/>
  <c r="M35" i="15"/>
  <c r="M36" i="15"/>
  <c r="M37" i="15"/>
  <c r="M49" i="15"/>
  <c r="M26" i="15"/>
  <c r="M27" i="15"/>
  <c r="M28" i="15"/>
  <c r="M29" i="15"/>
  <c r="M30" i="15"/>
  <c r="M40" i="15"/>
  <c r="M41" i="15"/>
  <c r="M42" i="15"/>
  <c r="M43" i="15"/>
  <c r="M46" i="15"/>
  <c r="M47" i="15"/>
  <c r="M48" i="15"/>
  <c r="C10" i="14"/>
  <c r="I10" i="14"/>
  <c r="H13" i="12" l="1"/>
  <c r="H10" i="12" s="1"/>
  <c r="K35" i="12"/>
  <c r="K22" i="12"/>
  <c r="K15" i="12"/>
  <c r="G13" i="12"/>
  <c r="G10" i="12" s="1"/>
  <c r="K42" i="12"/>
  <c r="M45" i="15"/>
  <c r="K48" i="12"/>
  <c r="M19" i="15"/>
  <c r="M32" i="15"/>
  <c r="C10" i="12"/>
  <c r="K28" i="12"/>
  <c r="M12" i="15"/>
  <c r="M39" i="15"/>
  <c r="M25" i="15"/>
  <c r="K13" i="12" l="1"/>
  <c r="K10" i="12"/>
  <c r="L15" i="12" s="1"/>
  <c r="L44" i="12" l="1"/>
  <c r="L38" i="12"/>
  <c r="L46" i="12"/>
  <c r="L12" i="12"/>
  <c r="L16" i="12"/>
  <c r="L37" i="12"/>
  <c r="L24" i="12"/>
  <c r="L49" i="12"/>
  <c r="L29" i="12"/>
  <c r="L23" i="12"/>
  <c r="L51" i="12"/>
  <c r="L39" i="12"/>
  <c r="L35" i="12"/>
  <c r="L40" i="12"/>
  <c r="L42" i="12"/>
  <c r="L30" i="12"/>
  <c r="L48" i="12"/>
  <c r="L32" i="12"/>
  <c r="L36" i="12"/>
  <c r="L18" i="12"/>
  <c r="L20" i="12"/>
  <c r="L28" i="12"/>
  <c r="L43" i="12"/>
  <c r="L26" i="12"/>
  <c r="L50" i="12"/>
  <c r="L10" i="12"/>
  <c r="L25" i="12"/>
  <c r="L33" i="12"/>
  <c r="L17" i="12"/>
  <c r="L45" i="12"/>
  <c r="L22" i="12"/>
  <c r="L19" i="12"/>
  <c r="L52" i="12"/>
  <c r="L31" i="12"/>
  <c r="L13" i="12"/>
</calcChain>
</file>

<file path=xl/sharedStrings.xml><?xml version="1.0" encoding="utf-8"?>
<sst xmlns="http://schemas.openxmlformats.org/spreadsheetml/2006/main" count="666" uniqueCount="138">
  <si>
    <t>Indicador</t>
  </si>
  <si>
    <t>Porcentaje de ingresos corrientes destinados a funcionamiento</t>
  </si>
  <si>
    <t>Magnitud de la deuda</t>
  </si>
  <si>
    <t>Porcentaje de ingresos que corresponden a transferencias</t>
  </si>
  <si>
    <t>Porcentaje de ingresos que corresponden a recursos propios</t>
  </si>
  <si>
    <t>Porcentaje del gasto total destinado a inversión</t>
  </si>
  <si>
    <t>Capacidad de ahorro</t>
  </si>
  <si>
    <t>Indicador de desempeño Fiscal</t>
  </si>
  <si>
    <t>Posición a nivel nacional</t>
  </si>
  <si>
    <t>Posición a nivel deptal.</t>
  </si>
  <si>
    <t>17486 - Neira</t>
  </si>
  <si>
    <t>17614 - Riosucio</t>
  </si>
  <si>
    <t>17616 - Risaralda</t>
  </si>
  <si>
    <t>17444 - Marulanda</t>
  </si>
  <si>
    <t>Nota: los datos corresponden a porcentajes  estimados</t>
  </si>
  <si>
    <t>Fuente: Secretaria de planeacion departamental con base en resuldaos de desempeño Fiscal DNP</t>
  </si>
  <si>
    <t>Manizales</t>
  </si>
  <si>
    <t xml:space="preserve"> Chinchiná</t>
  </si>
  <si>
    <t>Palestina</t>
  </si>
  <si>
    <t xml:space="preserve"> Villamaría</t>
  </si>
  <si>
    <t xml:space="preserve"> Aguadas </t>
  </si>
  <si>
    <t xml:space="preserve"> Aranzazu</t>
  </si>
  <si>
    <t>Pácora</t>
  </si>
  <si>
    <t>Salamina</t>
  </si>
  <si>
    <t>Filadelfia</t>
  </si>
  <si>
    <t>La Merced</t>
  </si>
  <si>
    <t xml:space="preserve">Marmato </t>
  </si>
  <si>
    <t>Supía</t>
  </si>
  <si>
    <t>Anserma</t>
  </si>
  <si>
    <t>Belalcázar</t>
  </si>
  <si>
    <t>San José</t>
  </si>
  <si>
    <t>Viterbo</t>
  </si>
  <si>
    <t>Manzanares</t>
  </si>
  <si>
    <t>Marquetalia</t>
  </si>
  <si>
    <t>Pensilvania</t>
  </si>
  <si>
    <t>La Dorada</t>
  </si>
  <si>
    <t>Norcasia</t>
  </si>
  <si>
    <t>Samaná</t>
  </si>
  <si>
    <t>Victoria</t>
  </si>
  <si>
    <t>Subregión y municipios</t>
  </si>
  <si>
    <t>Promedio General</t>
  </si>
  <si>
    <t>Total Caldas</t>
  </si>
  <si>
    <t>Gobernación de Caldas</t>
  </si>
  <si>
    <t>Total Alcaldías Municipales</t>
  </si>
  <si>
    <t>Centro Sur</t>
  </si>
  <si>
    <t>Chinchiná</t>
  </si>
  <si>
    <t>Neira</t>
  </si>
  <si>
    <t>Villamaría</t>
  </si>
  <si>
    <t xml:space="preserve">Norte </t>
  </si>
  <si>
    <t xml:space="preserve">Aguadas </t>
  </si>
  <si>
    <t>Aranzazu</t>
  </si>
  <si>
    <t>Occidente Alto</t>
  </si>
  <si>
    <t>Riosucio</t>
  </si>
  <si>
    <t>Occidente Bajo</t>
  </si>
  <si>
    <t>Risaralda</t>
  </si>
  <si>
    <t>Alto Oriente</t>
  </si>
  <si>
    <t>Marulanda</t>
  </si>
  <si>
    <t>Magdalena Caldense</t>
  </si>
  <si>
    <t>Fuente:  Secretaría de Planeación Departamental con base en Ejecusiones presupuestales municipales y departamental reportadas al DNP</t>
  </si>
  <si>
    <t>Nota: El total de gastos incluye los recursos asignados por SGP, por lo que incorpora buena parte de los gastos del Gobierno Nacional en el departamento</t>
  </si>
  <si>
    <t>% Participación</t>
  </si>
  <si>
    <t>Nota: (1) El total de gastos incluye los recursos asignados por SGP, por lo que incorpora buena parte de los gastos del Gobierno Nacional en el departamento</t>
  </si>
  <si>
    <t xml:space="preserve">(2) Se utilizó el deflactor implícito del PIB para obtener los valores en pesos constantes </t>
  </si>
  <si>
    <t>DIPIB = PIB Corriente / PIB Constante</t>
  </si>
  <si>
    <t>Subregión y Municipio</t>
  </si>
  <si>
    <t>Ingresos Totales*</t>
  </si>
  <si>
    <t>Ingresos tributarios</t>
  </si>
  <si>
    <t>% de ingresos tributarios en el total</t>
  </si>
  <si>
    <t>% de cada impuesto en los ingresos tributarios</t>
  </si>
  <si>
    <t xml:space="preserve">% de Predial </t>
  </si>
  <si>
    <t xml:space="preserve">% de Industria y Comercio </t>
  </si>
  <si>
    <t>% de Sobretasa a la Gasolina</t>
  </si>
  <si>
    <t xml:space="preserve">% de Otros </t>
  </si>
  <si>
    <t xml:space="preserve">Fuente: Secretaría de Planeación Departamental  con base en Ejecuciones presupuestales municipales y departamental reportadas al DNP </t>
  </si>
  <si>
    <t>Variación % 2010/2009</t>
  </si>
  <si>
    <t xml:space="preserve">Total Municipios </t>
  </si>
  <si>
    <t xml:space="preserve">Nota: (1) Se utilizó el deflactor implícito del PIB para obtener los valores en pesos constantes </t>
  </si>
  <si>
    <t xml:space="preserve">Desempeño Fiscal </t>
  </si>
  <si>
    <t xml:space="preserve">Desempeño Fiscal del Departamento de Caldas </t>
  </si>
  <si>
    <t>Glosario de Términos</t>
  </si>
  <si>
    <t>Contenido</t>
  </si>
  <si>
    <t xml:space="preserve"> </t>
  </si>
  <si>
    <t>Caldas. Subregión Centro Sur. Indicadores de Desempeño Fiscal por Municipios 2004 - 2013</t>
  </si>
  <si>
    <t>Caldas. Subregión Occidente. Alto Indicadores de Desempeño Fiscal por Municipios 2004 - 2013</t>
  </si>
  <si>
    <t>Fecha de Actualización: Diciembre de 2014</t>
  </si>
  <si>
    <t>Fecha de actualizacion: Diciembre de 2014</t>
  </si>
  <si>
    <t>Caldas. Ingresos por impuesto de Industria y Comercio según municipios. Cifras en millones de pesos corrientes 2004 - 2013</t>
  </si>
  <si>
    <t>Caldas. Ingresos totales de los municipios, participación de los ingresos tributarios en el total y participación de cada impuesto en los ingresos tributarios Municipios y subregiones.Cifras en millones de pesos corrientes  2013</t>
  </si>
  <si>
    <t xml:space="preserve">             Caldas. Gatos totales de las administraciones municipales y departamental.Cifras en millones de pesos corrientes 2006 - 2013</t>
  </si>
  <si>
    <t>Caldas. Subregión Norte. Indicadores de Desempeño Fiscal por Municipios  2004 - 2013</t>
  </si>
  <si>
    <t>Analisis General</t>
  </si>
  <si>
    <t>Glosario de Terminos</t>
  </si>
  <si>
    <t xml:space="preserve">           Caldas. Ingresos por impuesto de Industria y Comercio según municipios. Cifras en millones de pesos constantes 2004 - 2013</t>
  </si>
  <si>
    <t>Caldas. Ingresos por impuesto de Industria y Comercio según municipios. Cifras en millones de pesos constantes 2004 - 2013</t>
  </si>
  <si>
    <t>Caldas. Gastos totales de las administraciones municipales y departamental.Cifras en millones de pesos constantes  2006 - 2013</t>
  </si>
  <si>
    <t>Caldas. Gatos totales de las administraciones municipales y departamental.Cifras en millones de pesos corrientes 2006 - 2013</t>
  </si>
  <si>
    <t>Caldas. Subregión Occidente Bajo. Indicadores de Desempeño Fiscal por Municipios 2004 - 2013</t>
  </si>
  <si>
    <t>Caldas. Subregión Alto Oriente. Indicadores de Desempeño Fiscal por Municipios 2004 - 2013</t>
  </si>
  <si>
    <t>Caldas. Subregión Magdalena Caldense. Indicadores de Desempeño Fiscal por Municipios 2004 - 2013</t>
  </si>
  <si>
    <t>Caldas. Desempeño fiscal de los Municipios. 2013</t>
  </si>
  <si>
    <t>Municipio</t>
  </si>
  <si>
    <t>Autofinanciamiento gastos de funcionamiento 1/</t>
  </si>
  <si>
    <t>Respaldo del servicio de la deuda 2/</t>
  </si>
  <si>
    <t>Dependencia transferencias y regalías 3/</t>
  </si>
  <si>
    <t>Generación de recursos propios 4/</t>
  </si>
  <si>
    <t>Magnitud de la inversión 5/</t>
  </si>
  <si>
    <t>Capacidad de ahorro 6/</t>
  </si>
  <si>
    <t>Indicador de desempeño Fiscal 7/</t>
  </si>
  <si>
    <t>Marmato</t>
  </si>
  <si>
    <t>Aguadas</t>
  </si>
  <si>
    <t>Fuente: DNP</t>
  </si>
  <si>
    <t>Caldas. Desempeño integral de los Municipios. 2013</t>
  </si>
  <si>
    <t>Codigo</t>
  </si>
  <si>
    <t>Eficacia 2013</t>
  </si>
  <si>
    <t>Eficiencia 2013</t>
  </si>
  <si>
    <t>Cumplimiento de Requisitos Legales 2013</t>
  </si>
  <si>
    <t>Fiscal 2013*</t>
  </si>
  <si>
    <t>Capacidad Administrativa 2013</t>
  </si>
  <si>
    <t>Gestión Administrativa y Fiscal 2013*</t>
  </si>
  <si>
    <t>Indicador Desempeño Integral 2013</t>
  </si>
  <si>
    <t>Rango Clasificación</t>
  </si>
  <si>
    <t>Tipologías II</t>
  </si>
  <si>
    <t>CATEG_LEY 617 VIGENCIA 2013</t>
  </si>
  <si>
    <t>Satisfactorio</t>
  </si>
  <si>
    <t>Desarrollo Intermendio</t>
  </si>
  <si>
    <t>Belalcazar</t>
  </si>
  <si>
    <t>Medio</t>
  </si>
  <si>
    <t>Desarrollo Incipiente</t>
  </si>
  <si>
    <t>Chinchina</t>
  </si>
  <si>
    <t>Sobresaliente</t>
  </si>
  <si>
    <t>Desarrollo Robusto</t>
  </si>
  <si>
    <t>Critico</t>
  </si>
  <si>
    <t>Pacora</t>
  </si>
  <si>
    <t>Bajo</t>
  </si>
  <si>
    <t>Samana</t>
  </si>
  <si>
    <t>San Jose</t>
  </si>
  <si>
    <t>Supia</t>
  </si>
  <si>
    <t>Villamaria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</si>
</sst>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_(* \(#,##0.00\);_(* &quot;-&quot;??_);_(@_)"/>
    <numFmt numFmtId="165" formatCode="0.000"/>
    <numFmt numFmtId="166" formatCode="_ * #,##0.00_ ;_ * \-#,##0.00_ ;_ * &quot;-&quot;??_ ;_ @_ "/>
    <numFmt numFmtId="167" formatCode="_ * #,##0_ ;_ * \-#,##0_ ;_ * &quot;-&quot;??_ ;_ @_ "/>
    <numFmt numFmtId="168" formatCode="_(* #,##0_);_(* \(#,##0\);_(* &quot;-&quot;??_);_(@_)"/>
    <numFmt numFmtId="169" formatCode="_-* #,##0.00\ [$€-1]_-;\-* #,##0.00\ [$€-1]_-;_-* &quot;-&quot;??\ [$€-1]_-"/>
    <numFmt numFmtId="170" formatCode="_([$€-2]\ * #,##0.00_);_([$€-2]\ * \(#,##0.00\);_([$€-2]\ * &quot;-&quot;??_)"/>
    <numFmt numFmtId="171" formatCode="_-* #,##0.00_-;\-* #,##0.00_-;_-* &quot;-&quot;??_-;_-@_-"/>
    <numFmt numFmtId="172" formatCode="0.0000000"/>
    <numFmt numFmtId="173" formatCode="_-&quot;$&quot;* #,##0.00_-;\-&quot;$&quot;* #,##0.00_-;_-&quot;$&quot;* &quot;-&quot;??_-;_-@_-"/>
    <numFmt numFmtId="174" formatCode="#,##0.0"/>
    <numFmt numFmtId="175" formatCode="_-* #,##0_-;\-* #,##0_-;_-* &quot;-&quot;??_-;_-@_-"/>
    <numFmt numFmtId="176" formatCode="0.0%"/>
    <numFmt numFmtId="177" formatCode="_-* #,##0\ _€_-;\-* #,##0\ _€_-;_-* &quot;-&quot;??\ _€_-;_-@_-"/>
    <numFmt numFmtId="178" formatCode="_(* #,##0.0_);_(* \(#,##0.0\);_(* &quot;-&quot;??_);_(@_)"/>
    <numFmt numFmtId="179" formatCode="0.0"/>
  </numFmts>
  <fonts count="38"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sz val="10"/>
      <name val="Arial Narrow"/>
      <family val="2"/>
    </font>
    <font>
      <sz val="10"/>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0"/>
      <name val="MS Sans Serif"/>
      <family val="2"/>
    </font>
    <font>
      <sz val="11"/>
      <color theme="1"/>
      <name val="Calibri"/>
      <family val="2"/>
    </font>
    <font>
      <b/>
      <sz val="11"/>
      <color indexed="63"/>
      <name val="Calibri"/>
      <family val="2"/>
    </font>
    <font>
      <b/>
      <sz val="18"/>
      <color indexed="56"/>
      <name val="Cambria"/>
      <family val="2"/>
    </font>
    <font>
      <sz val="11"/>
      <color indexed="10"/>
      <name val="Calibri"/>
      <family val="2"/>
    </font>
    <font>
      <b/>
      <sz val="11"/>
      <name val="Bookman Old Style"/>
      <family val="1"/>
    </font>
    <font>
      <sz val="11"/>
      <name val="Bookman Old Style"/>
      <family val="1"/>
    </font>
    <font>
      <sz val="11"/>
      <color indexed="8"/>
      <name val="Bookman Old Style"/>
      <family val="1"/>
    </font>
    <font>
      <sz val="11"/>
      <color rgb="FF000000"/>
      <name val="Bookman Old Style"/>
      <family val="1"/>
    </font>
    <font>
      <b/>
      <sz val="11"/>
      <color theme="1"/>
      <name val="Calibri"/>
      <family val="2"/>
      <scheme val="minor"/>
    </font>
    <font>
      <sz val="11"/>
      <color theme="1"/>
      <name val="Bookman Old Style"/>
      <family val="1"/>
    </font>
    <font>
      <b/>
      <sz val="12"/>
      <color theme="1"/>
      <name val="Bookman Old Style"/>
      <family val="1"/>
    </font>
    <font>
      <b/>
      <sz val="11"/>
      <color theme="1"/>
      <name val="Bookman Old Style"/>
      <family val="1"/>
    </font>
    <font>
      <sz val="12"/>
      <name val="Arial"/>
      <family val="2"/>
    </font>
    <font>
      <b/>
      <sz val="9"/>
      <name val="Arial"/>
      <family val="2"/>
    </font>
    <font>
      <b/>
      <sz val="18"/>
      <color theme="3"/>
      <name val="Bookman Old Style"/>
      <family val="1"/>
    </font>
    <font>
      <u/>
      <sz val="11"/>
      <color theme="10"/>
      <name val="Calibri"/>
      <family val="2"/>
    </font>
    <font>
      <b/>
      <sz val="18"/>
      <color theme="3" tint="-0.249977111117893"/>
      <name val="Bookman Old Style"/>
      <family val="1"/>
    </font>
    <font>
      <b/>
      <u val="doubleAccounting"/>
      <sz val="16"/>
      <color theme="3" tint="-0.24994659260841701"/>
      <name val="Bookman Old Style"/>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10">
    <xf numFmtId="0" fontId="0" fillId="0" borderId="0"/>
    <xf numFmtId="0" fontId="2" fillId="0" borderId="0"/>
    <xf numFmtId="0" fontId="2" fillId="0" borderId="0"/>
    <xf numFmtId="0" fontId="4" fillId="0" borderId="0"/>
    <xf numFmtId="165" fontId="2" fillId="0" borderId="0" applyFont="0" applyFill="0" applyBorder="0" applyAlignment="0" applyProtection="0"/>
    <xf numFmtId="0" fontId="5" fillId="0" borderId="0"/>
    <xf numFmtId="0" fontId="2"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7" applyNumberFormat="0" applyAlignment="0" applyProtection="0"/>
    <xf numFmtId="0" fontId="10" fillId="21" borderId="8" applyNumberFormat="0" applyAlignment="0" applyProtection="0"/>
    <xf numFmtId="168" fontId="2" fillId="0" borderId="0" applyFont="0" applyFill="0" applyBorder="0" applyAlignment="0" applyProtection="0"/>
    <xf numFmtId="169"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9" applyNumberFormat="0" applyFill="0" applyAlignment="0" applyProtection="0"/>
    <xf numFmtId="0" fontId="14" fillId="0" borderId="10" applyNumberFormat="0" applyFill="0" applyAlignment="0" applyProtection="0"/>
    <xf numFmtId="0" fontId="15" fillId="0" borderId="11"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7" fillId="7" borderId="7" applyNumberFormat="0" applyAlignment="0" applyProtection="0"/>
    <xf numFmtId="0" fontId="18" fillId="0" borderId="12" applyNumberFormat="0" applyFill="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1" fillId="0" borderId="0" applyFont="0" applyFill="0" applyBorder="0" applyAlignment="0" applyProtection="0"/>
    <xf numFmtId="166"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43" fontId="1"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4" fontId="1" fillId="0" borderId="0" applyFont="0" applyFill="0" applyBorder="0" applyAlignment="0" applyProtection="0"/>
    <xf numFmtId="171" fontId="2" fillId="0" borderId="0" applyFont="0" applyFill="0" applyBorder="0" applyAlignment="0" applyProtection="0"/>
    <xf numFmtId="166" fontId="1" fillId="0" borderId="0" applyFont="0" applyFill="0" applyBorder="0" applyAlignment="0" applyProtection="0"/>
    <xf numFmtId="173"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9"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168"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applyFont="0" applyFill="0" applyBorder="0" applyAlignment="0" applyProtection="0"/>
    <xf numFmtId="0" fontId="20" fillId="0" borderId="0"/>
    <xf numFmtId="0" fontId="2" fillId="0" borderId="0"/>
    <xf numFmtId="0" fontId="2" fillId="0" borderId="0" applyFont="0" applyFill="0" applyBorder="0" applyAlignment="0" applyProtection="0"/>
    <xf numFmtId="0" fontId="19" fillId="0" borderId="0"/>
    <xf numFmtId="0" fontId="1"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66"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2" fillId="0" borderId="0" applyNumberFormat="0" applyFill="0" applyBorder="0" applyAlignment="0" applyProtection="0"/>
    <xf numFmtId="0" fontId="2" fillId="0" borderId="0"/>
    <xf numFmtId="0" fontId="6" fillId="22" borderId="13" applyNumberFormat="0" applyFont="0" applyAlignment="0" applyProtection="0"/>
    <xf numFmtId="0" fontId="21" fillId="20" borderId="14"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32" fillId="0" borderId="0"/>
    <xf numFmtId="0" fontId="33" fillId="0" borderId="0">
      <alignment horizontal="left"/>
    </xf>
    <xf numFmtId="0" fontId="33" fillId="0" borderId="0">
      <alignment horizontal="left"/>
    </xf>
    <xf numFmtId="0" fontId="2" fillId="0" borderId="0"/>
    <xf numFmtId="0" fontId="19" fillId="0" borderId="0"/>
    <xf numFmtId="0" fontId="35" fillId="0" borderId="0" applyNumberFormat="0" applyFill="0" applyBorder="0" applyAlignment="0" applyProtection="0">
      <alignment vertical="top"/>
      <protection locked="0"/>
    </xf>
  </cellStyleXfs>
  <cellXfs count="329">
    <xf numFmtId="0" fontId="0" fillId="0" borderId="0" xfId="0"/>
    <xf numFmtId="0" fontId="3" fillId="0" borderId="0" xfId="1" applyFont="1" applyFill="1"/>
    <xf numFmtId="0" fontId="3" fillId="0" borderId="0" xfId="2" applyFont="1" applyFill="1"/>
    <xf numFmtId="0" fontId="3" fillId="0" borderId="0" xfId="2" applyFont="1" applyFill="1" applyAlignment="1">
      <alignment horizontal="center" vertical="center"/>
    </xf>
    <xf numFmtId="0" fontId="3" fillId="24" borderId="0" xfId="2" applyFont="1" applyFill="1"/>
    <xf numFmtId="0" fontId="3" fillId="24" borderId="0" xfId="2" applyFont="1" applyFill="1" applyBorder="1" applyAlignment="1">
      <alignment horizontal="center"/>
    </xf>
    <xf numFmtId="166" fontId="3" fillId="24" borderId="0" xfId="4" applyNumberFormat="1" applyFont="1" applyFill="1" applyBorder="1" applyAlignment="1">
      <alignment horizontal="right"/>
    </xf>
    <xf numFmtId="2" fontId="3" fillId="24" borderId="0" xfId="6" applyNumberFormat="1" applyFont="1" applyFill="1" applyBorder="1" applyAlignment="1">
      <alignment horizontal="right"/>
    </xf>
    <xf numFmtId="167" fontId="3" fillId="24" borderId="0" xfId="4" applyNumberFormat="1" applyFont="1" applyFill="1" applyBorder="1" applyAlignment="1">
      <alignment horizontal="right"/>
    </xf>
    <xf numFmtId="1" fontId="3" fillId="24" borderId="0" xfId="6" applyNumberFormat="1" applyFont="1" applyFill="1" applyBorder="1" applyAlignment="1">
      <alignment horizontal="right"/>
    </xf>
    <xf numFmtId="0" fontId="3" fillId="24" borderId="0" xfId="3" applyFont="1" applyFill="1" applyBorder="1" applyAlignment="1">
      <alignment horizontal="right"/>
    </xf>
    <xf numFmtId="0" fontId="24" fillId="0" borderId="15" xfId="1" applyFont="1" applyFill="1" applyBorder="1" applyAlignment="1">
      <alignment horizontal="center"/>
    </xf>
    <xf numFmtId="0" fontId="24" fillId="0" borderId="0" xfId="3" applyFont="1" applyFill="1" applyBorder="1" applyAlignment="1">
      <alignment horizontal="center" vertical="center"/>
    </xf>
    <xf numFmtId="0" fontId="26" fillId="0" borderId="15" xfId="5" applyFont="1" applyFill="1" applyBorder="1" applyAlignment="1">
      <alignment horizontal="center" vertical="center" wrapText="1"/>
    </xf>
    <xf numFmtId="166" fontId="25" fillId="0" borderId="0" xfId="4" applyNumberFormat="1" applyFont="1" applyFill="1" applyBorder="1" applyAlignment="1">
      <alignment horizontal="right" vertical="center"/>
    </xf>
    <xf numFmtId="2" fontId="25" fillId="0" borderId="0" xfId="6" applyNumberFormat="1" applyFont="1" applyFill="1" applyBorder="1" applyAlignment="1">
      <alignment horizontal="right" vertical="center"/>
    </xf>
    <xf numFmtId="0" fontId="25" fillId="0" borderId="0" xfId="3" applyFont="1" applyFill="1" applyBorder="1" applyAlignment="1">
      <alignment horizontal="right" vertical="center"/>
    </xf>
    <xf numFmtId="167" fontId="25" fillId="0" borderId="0" xfId="4" applyNumberFormat="1" applyFont="1" applyFill="1" applyBorder="1" applyAlignment="1">
      <alignment horizontal="right" vertical="center"/>
    </xf>
    <xf numFmtId="1" fontId="25" fillId="0" borderId="0" xfId="6" applyNumberFormat="1" applyFont="1" applyFill="1" applyBorder="1" applyAlignment="1">
      <alignment horizontal="right" vertical="center"/>
    </xf>
    <xf numFmtId="0" fontId="25" fillId="0" borderId="15" xfId="1" applyFont="1" applyFill="1" applyBorder="1" applyAlignment="1">
      <alignment horizontal="left" indent="1"/>
    </xf>
    <xf numFmtId="0" fontId="25" fillId="0" borderId="0" xfId="3" applyFont="1" applyFill="1" applyBorder="1" applyAlignment="1">
      <alignment horizontal="center" vertical="center"/>
    </xf>
    <xf numFmtId="2" fontId="25" fillId="0" borderId="0" xfId="6" applyNumberFormat="1" applyFont="1" applyFill="1" applyBorder="1" applyAlignment="1">
      <alignment horizontal="center" vertical="center"/>
    </xf>
    <xf numFmtId="166" fontId="25" fillId="0" borderId="0" xfId="4" applyNumberFormat="1" applyFont="1" applyFill="1" applyBorder="1" applyAlignment="1">
      <alignment horizontal="center" vertical="center"/>
    </xf>
    <xf numFmtId="0" fontId="25" fillId="0" borderId="0" xfId="2" applyFont="1" applyFill="1" applyBorder="1" applyAlignment="1">
      <alignment horizontal="center" vertical="center"/>
    </xf>
    <xf numFmtId="0" fontId="25" fillId="0" borderId="16" xfId="1" applyFont="1" applyFill="1" applyBorder="1" applyAlignment="1">
      <alignment horizontal="left" indent="1"/>
    </xf>
    <xf numFmtId="0" fontId="25" fillId="0" borderId="5" xfId="3" applyFont="1" applyFill="1" applyBorder="1" applyAlignment="1">
      <alignment horizontal="center" vertical="center"/>
    </xf>
    <xf numFmtId="166" fontId="25" fillId="0" borderId="5" xfId="4" applyNumberFormat="1" applyFont="1" applyFill="1" applyBorder="1" applyAlignment="1">
      <alignment horizontal="center" vertical="center"/>
    </xf>
    <xf numFmtId="0" fontId="25" fillId="0" borderId="0" xfId="2" applyFont="1" applyFill="1" applyAlignment="1">
      <alignment horizontal="center" vertical="center"/>
    </xf>
    <xf numFmtId="0" fontId="25" fillId="0" borderId="0" xfId="1" applyFont="1" applyFill="1"/>
    <xf numFmtId="0" fontId="26" fillId="0" borderId="16" xfId="5" applyFont="1" applyFill="1" applyBorder="1" applyAlignment="1">
      <alignment horizontal="center" vertical="center" wrapText="1"/>
    </xf>
    <xf numFmtId="167" fontId="25" fillId="0" borderId="0" xfId="4" applyNumberFormat="1" applyFont="1" applyFill="1" applyBorder="1" applyAlignment="1">
      <alignment horizontal="center" vertical="center"/>
    </xf>
    <xf numFmtId="1" fontId="25" fillId="0" borderId="0" xfId="6" applyNumberFormat="1" applyFont="1" applyFill="1" applyBorder="1" applyAlignment="1">
      <alignment horizontal="center" vertical="center"/>
    </xf>
    <xf numFmtId="0" fontId="25" fillId="0" borderId="5" xfId="3" applyFont="1" applyFill="1" applyBorder="1" applyAlignment="1">
      <alignment horizontal="right" vertical="center"/>
    </xf>
    <xf numFmtId="167" fontId="25" fillId="0" borderId="5" xfId="4" applyNumberFormat="1" applyFont="1" applyFill="1" applyBorder="1" applyAlignment="1">
      <alignment horizontal="right" vertical="center"/>
    </xf>
    <xf numFmtId="1" fontId="25" fillId="0" borderId="5" xfId="6" applyNumberFormat="1" applyFont="1" applyFill="1" applyBorder="1" applyAlignment="1">
      <alignment horizontal="right" vertical="center"/>
    </xf>
    <xf numFmtId="10" fontId="3" fillId="24" borderId="0" xfId="2" applyNumberFormat="1" applyFont="1" applyFill="1"/>
    <xf numFmtId="0" fontId="0" fillId="24" borderId="0" xfId="0" applyFill="1"/>
    <xf numFmtId="0" fontId="25" fillId="24" borderId="0" xfId="1" applyFont="1" applyFill="1"/>
    <xf numFmtId="0" fontId="29" fillId="24" borderId="0" xfId="0" applyFont="1" applyFill="1"/>
    <xf numFmtId="0" fontId="25" fillId="0" borderId="15" xfId="1" applyFont="1" applyBorder="1"/>
    <xf numFmtId="0" fontId="29" fillId="0" borderId="0" xfId="0" applyFont="1" applyBorder="1" applyAlignment="1">
      <alignment horizontal="center" vertical="center"/>
    </xf>
    <xf numFmtId="0" fontId="29" fillId="0" borderId="4" xfId="0" applyFont="1" applyBorder="1" applyAlignment="1">
      <alignment horizontal="center" vertical="center"/>
    </xf>
    <xf numFmtId="3" fontId="24" fillId="0" borderId="15" xfId="204" applyNumberFormat="1" applyFont="1" applyBorder="1" applyAlignment="1">
      <alignment horizontal="left" vertical="center" wrapText="1"/>
    </xf>
    <xf numFmtId="175" fontId="31" fillId="0" borderId="0" xfId="0" applyNumberFormat="1" applyFont="1" applyBorder="1" applyAlignment="1">
      <alignment horizontal="center" vertical="center"/>
    </xf>
    <xf numFmtId="168" fontId="31" fillId="0" borderId="0" xfId="202" applyNumberFormat="1" applyFont="1" applyBorder="1" applyAlignment="1">
      <alignment horizontal="center" vertical="center"/>
    </xf>
    <xf numFmtId="9" fontId="31" fillId="0" borderId="4" xfId="203" applyFont="1" applyBorder="1" applyAlignment="1">
      <alignment horizontal="center" vertical="center"/>
    </xf>
    <xf numFmtId="175" fontId="31" fillId="0" borderId="0" xfId="52" applyNumberFormat="1" applyFont="1" applyBorder="1" applyAlignment="1">
      <alignment horizontal="center" vertical="center"/>
    </xf>
    <xf numFmtId="175" fontId="29" fillId="0" borderId="0" xfId="52" applyNumberFormat="1" applyFont="1" applyBorder="1" applyAlignment="1">
      <alignment horizontal="center" vertical="center"/>
    </xf>
    <xf numFmtId="164" fontId="29" fillId="0" borderId="0" xfId="202" applyFont="1" applyBorder="1" applyAlignment="1">
      <alignment horizontal="center" vertical="center"/>
    </xf>
    <xf numFmtId="9" fontId="29" fillId="0" borderId="4" xfId="203" applyFont="1" applyBorder="1" applyAlignment="1">
      <alignment horizontal="center" vertical="center"/>
    </xf>
    <xf numFmtId="0" fontId="24" fillId="0" borderId="15" xfId="1" applyFont="1" applyBorder="1"/>
    <xf numFmtId="0" fontId="25" fillId="0" borderId="15" xfId="1" applyFont="1" applyBorder="1" applyAlignment="1">
      <alignment horizontal="left" indent="1"/>
    </xf>
    <xf numFmtId="175" fontId="25" fillId="0" borderId="0" xfId="52" quotePrefix="1" applyNumberFormat="1" applyFont="1" applyBorder="1" applyAlignment="1">
      <alignment horizontal="center" vertical="center"/>
    </xf>
    <xf numFmtId="175" fontId="25" fillId="0" borderId="0" xfId="52" applyNumberFormat="1" applyFont="1" applyBorder="1" applyAlignment="1">
      <alignment horizontal="center" vertical="center"/>
    </xf>
    <xf numFmtId="168" fontId="29" fillId="0" borderId="0" xfId="202" applyNumberFormat="1" applyFont="1" applyBorder="1" applyAlignment="1">
      <alignment horizontal="center" vertical="center"/>
    </xf>
    <xf numFmtId="176" fontId="29" fillId="0" borderId="0" xfId="0" applyNumberFormat="1" applyFont="1" applyBorder="1" applyAlignment="1">
      <alignment horizontal="center" vertical="center"/>
    </xf>
    <xf numFmtId="168" fontId="31" fillId="0" borderId="0" xfId="0" applyNumberFormat="1" applyFont="1" applyBorder="1" applyAlignment="1">
      <alignment horizontal="center" vertical="center"/>
    </xf>
    <xf numFmtId="176" fontId="29" fillId="0" borderId="0" xfId="203" applyNumberFormat="1" applyFont="1" applyBorder="1" applyAlignment="1">
      <alignment horizontal="center" vertical="center"/>
    </xf>
    <xf numFmtId="175" fontId="24" fillId="0" borderId="0" xfId="52" quotePrefix="1" applyNumberFormat="1" applyFont="1" applyBorder="1" applyAlignment="1">
      <alignment horizontal="center" vertical="center"/>
    </xf>
    <xf numFmtId="0" fontId="24" fillId="0" borderId="15" xfId="1" applyFont="1" applyBorder="1" applyAlignment="1"/>
    <xf numFmtId="0" fontId="24" fillId="0" borderId="15" xfId="1" applyFont="1" applyBorder="1" applyAlignment="1">
      <alignment wrapText="1"/>
    </xf>
    <xf numFmtId="0" fontId="25" fillId="0" borderId="16" xfId="1" applyFont="1" applyBorder="1" applyAlignment="1">
      <alignment horizontal="left" indent="1"/>
    </xf>
    <xf numFmtId="175" fontId="25" fillId="0" borderId="5" xfId="52" quotePrefix="1" applyNumberFormat="1" applyFont="1" applyBorder="1" applyAlignment="1">
      <alignment horizontal="center" vertical="center"/>
    </xf>
    <xf numFmtId="175" fontId="25" fillId="0" borderId="5" xfId="52" applyNumberFormat="1" applyFont="1" applyBorder="1" applyAlignment="1">
      <alignment horizontal="center" vertical="center"/>
    </xf>
    <xf numFmtId="168" fontId="29" fillId="0" borderId="5" xfId="202" applyNumberFormat="1" applyFont="1" applyBorder="1" applyAlignment="1">
      <alignment horizontal="center" vertical="center"/>
    </xf>
    <xf numFmtId="9" fontId="29" fillId="0" borderId="6" xfId="203" applyFont="1" applyBorder="1" applyAlignment="1">
      <alignment horizontal="center" vertical="center"/>
    </xf>
    <xf numFmtId="0" fontId="0" fillId="24" borderId="0" xfId="0" applyFont="1" applyFill="1"/>
    <xf numFmtId="0" fontId="3" fillId="0" borderId="0" xfId="1" applyFont="1"/>
    <xf numFmtId="9" fontId="31" fillId="0" borderId="6" xfId="203" applyFont="1" applyBorder="1" applyAlignment="1">
      <alignment horizontal="center" vertical="center"/>
    </xf>
    <xf numFmtId="0" fontId="31" fillId="24" borderId="0" xfId="0" applyFont="1" applyFill="1" applyAlignment="1">
      <alignment wrapText="1"/>
    </xf>
    <xf numFmtId="0" fontId="31" fillId="24" borderId="0" xfId="0" applyFont="1" applyFill="1" applyAlignment="1">
      <alignment vertical="center" wrapText="1"/>
    </xf>
    <xf numFmtId="0" fontId="24" fillId="24" borderId="5" xfId="1" applyFont="1" applyFill="1" applyBorder="1" applyAlignment="1">
      <alignment vertical="center"/>
    </xf>
    <xf numFmtId="0" fontId="28" fillId="24" borderId="0" xfId="0" applyFont="1" applyFill="1" applyBorder="1" applyAlignment="1">
      <alignment vertical="center"/>
    </xf>
    <xf numFmtId="3" fontId="24" fillId="0" borderId="20" xfId="204" applyNumberFormat="1" applyFont="1" applyBorder="1" applyAlignment="1">
      <alignment horizontal="left" vertical="center" wrapText="1"/>
    </xf>
    <xf numFmtId="0" fontId="29" fillId="0" borderId="18" xfId="0" applyFont="1" applyBorder="1" applyAlignment="1">
      <alignment horizontal="center" vertical="center"/>
    </xf>
    <xf numFmtId="0" fontId="29" fillId="0" borderId="17" xfId="0" applyFont="1" applyBorder="1" applyAlignment="1">
      <alignment horizontal="center" vertical="center"/>
    </xf>
    <xf numFmtId="9" fontId="29" fillId="0" borderId="17" xfId="203" applyFont="1" applyBorder="1" applyAlignment="1">
      <alignment horizontal="center" vertical="center"/>
    </xf>
    <xf numFmtId="0" fontId="29" fillId="0" borderId="19" xfId="0" applyFont="1" applyBorder="1" applyAlignment="1">
      <alignment horizontal="center" vertical="center"/>
    </xf>
    <xf numFmtId="0" fontId="24" fillId="0" borderId="23" xfId="1" applyFont="1" applyBorder="1"/>
    <xf numFmtId="9" fontId="31" fillId="0" borderId="0" xfId="203" applyFont="1" applyBorder="1" applyAlignment="1">
      <alignment horizontal="center" vertical="center"/>
    </xf>
    <xf numFmtId="0" fontId="25" fillId="0" borderId="23" xfId="1" applyFont="1" applyBorder="1" applyAlignment="1">
      <alignment horizontal="left" indent="1"/>
    </xf>
    <xf numFmtId="9" fontId="29" fillId="0" borderId="0" xfId="203" applyFont="1" applyBorder="1" applyAlignment="1">
      <alignment horizontal="center" vertical="center"/>
    </xf>
    <xf numFmtId="0" fontId="24" fillId="0" borderId="23" xfId="1" applyFont="1" applyBorder="1" applyAlignment="1"/>
    <xf numFmtId="0" fontId="24" fillId="0" borderId="23" xfId="1" applyFont="1" applyBorder="1" applyAlignment="1">
      <alignment wrapText="1"/>
    </xf>
    <xf numFmtId="0" fontId="25" fillId="0" borderId="21" xfId="1" applyFont="1" applyBorder="1" applyAlignment="1">
      <alignment horizontal="left" indent="1"/>
    </xf>
    <xf numFmtId="9" fontId="29" fillId="0" borderId="5" xfId="203" applyFont="1" applyBorder="1" applyAlignment="1">
      <alignment horizontal="center" vertical="center"/>
    </xf>
    <xf numFmtId="0" fontId="29" fillId="0" borderId="15" xfId="0" applyFont="1" applyBorder="1" applyAlignment="1">
      <alignment horizontal="center" vertical="center"/>
    </xf>
    <xf numFmtId="177" fontId="31" fillId="0" borderId="15" xfId="0" applyNumberFormat="1" applyFont="1" applyBorder="1" applyAlignment="1">
      <alignment horizontal="center" vertical="center"/>
    </xf>
    <xf numFmtId="177" fontId="31" fillId="0" borderId="0" xfId="0" applyNumberFormat="1" applyFont="1" applyBorder="1" applyAlignment="1">
      <alignment horizontal="center" vertical="center"/>
    </xf>
    <xf numFmtId="177" fontId="25" fillId="0" borderId="15" xfId="52" quotePrefix="1" applyNumberFormat="1" applyFont="1" applyBorder="1" applyAlignment="1">
      <alignment horizontal="center" vertical="center"/>
    </xf>
    <xf numFmtId="177" fontId="25" fillId="0" borderId="0" xfId="52" quotePrefix="1" applyNumberFormat="1" applyFont="1" applyBorder="1" applyAlignment="1">
      <alignment horizontal="center" vertical="center"/>
    </xf>
    <xf numFmtId="177" fontId="25" fillId="0" borderId="0" xfId="52" applyNumberFormat="1" applyFont="1" applyBorder="1" applyAlignment="1">
      <alignment horizontal="center" vertical="center"/>
    </xf>
    <xf numFmtId="177" fontId="25" fillId="0" borderId="16" xfId="52" quotePrefix="1" applyNumberFormat="1" applyFont="1" applyBorder="1" applyAlignment="1">
      <alignment horizontal="center" vertical="center"/>
    </xf>
    <xf numFmtId="177" fontId="25" fillId="0" borderId="5" xfId="52" quotePrefix="1" applyNumberFormat="1" applyFont="1" applyBorder="1" applyAlignment="1">
      <alignment horizontal="center" vertical="center"/>
    </xf>
    <xf numFmtId="177" fontId="25" fillId="0" borderId="5" xfId="52" applyNumberFormat="1" applyFont="1" applyBorder="1" applyAlignment="1">
      <alignment horizontal="center" vertical="center"/>
    </xf>
    <xf numFmtId="0" fontId="31" fillId="24" borderId="0" xfId="0" applyFont="1" applyFill="1" applyAlignment="1"/>
    <xf numFmtId="0" fontId="3" fillId="24" borderId="0" xfId="1" applyFont="1" applyFill="1"/>
    <xf numFmtId="0" fontId="0" fillId="24" borderId="0" xfId="0" applyFill="1" applyBorder="1"/>
    <xf numFmtId="177" fontId="0" fillId="24" borderId="0" xfId="0" applyNumberFormat="1" applyFill="1"/>
    <xf numFmtId="0" fontId="3" fillId="24" borderId="0" xfId="1" applyFont="1" applyFill="1" applyAlignment="1">
      <alignment horizontal="left" wrapText="1"/>
    </xf>
    <xf numFmtId="0" fontId="35" fillId="24" borderId="0" xfId="209" applyFill="1" applyAlignment="1" applyProtection="1"/>
    <xf numFmtId="0" fontId="24" fillId="24" borderId="0" xfId="1" applyFont="1" applyFill="1" applyAlignment="1">
      <alignment vertical="center"/>
    </xf>
    <xf numFmtId="1" fontId="0" fillId="24" borderId="0" xfId="0" applyNumberFormat="1" applyFill="1"/>
    <xf numFmtId="0" fontId="25" fillId="24" borderId="0" xfId="1" applyFont="1" applyFill="1" applyBorder="1" applyAlignment="1">
      <alignment horizontal="left" indent="1"/>
    </xf>
    <xf numFmtId="0" fontId="0" fillId="24" borderId="0" xfId="0" applyFill="1" applyAlignment="1"/>
    <xf numFmtId="0" fontId="0" fillId="24" borderId="0" xfId="0" applyFill="1" applyBorder="1" applyAlignment="1"/>
    <xf numFmtId="0" fontId="0" fillId="24" borderId="0" xfId="0" applyFill="1" applyAlignment="1">
      <alignment horizontal="left" wrapText="1"/>
    </xf>
    <xf numFmtId="9" fontId="29" fillId="24" borderId="0" xfId="203" applyFont="1" applyFill="1" applyAlignment="1">
      <alignment horizontal="center"/>
    </xf>
    <xf numFmtId="0" fontId="25" fillId="24" borderId="0" xfId="2" applyFont="1" applyFill="1" applyAlignment="1">
      <alignment horizontal="center" vertical="center"/>
    </xf>
    <xf numFmtId="0" fontId="3" fillId="24" borderId="0" xfId="2" applyFont="1" applyFill="1" applyAlignment="1">
      <alignment horizontal="center" vertical="center"/>
    </xf>
    <xf numFmtId="0" fontId="25" fillId="24" borderId="0" xfId="1" applyFont="1" applyFill="1" applyAlignment="1"/>
    <xf numFmtId="168" fontId="31" fillId="0" borderId="15" xfId="202" applyNumberFormat="1" applyFont="1" applyBorder="1" applyAlignment="1">
      <alignment horizontal="center" vertical="center"/>
    </xf>
    <xf numFmtId="168" fontId="29" fillId="0" borderId="15" xfId="202" applyNumberFormat="1" applyFont="1" applyBorder="1" applyAlignment="1">
      <alignment horizontal="center" vertical="center"/>
    </xf>
    <xf numFmtId="4" fontId="31" fillId="24" borderId="4" xfId="0" applyNumberFormat="1" applyFont="1" applyFill="1" applyBorder="1" applyAlignment="1">
      <alignment horizontal="center" vertical="center"/>
    </xf>
    <xf numFmtId="4" fontId="29" fillId="24" borderId="4" xfId="0" applyNumberFormat="1" applyFont="1" applyFill="1" applyBorder="1" applyAlignment="1">
      <alignment horizontal="center" vertical="center"/>
    </xf>
    <xf numFmtId="4" fontId="29" fillId="24" borderId="6" xfId="0" applyNumberFormat="1" applyFont="1" applyFill="1" applyBorder="1" applyAlignment="1">
      <alignment horizontal="center" vertical="center"/>
    </xf>
    <xf numFmtId="0" fontId="29" fillId="24" borderId="15" xfId="0" applyFont="1" applyFill="1" applyBorder="1"/>
    <xf numFmtId="164" fontId="31" fillId="0" borderId="4" xfId="202" applyFont="1" applyBorder="1" applyAlignment="1">
      <alignment horizontal="center" vertical="center"/>
    </xf>
    <xf numFmtId="164" fontId="29" fillId="0" borderId="4" xfId="202" applyFont="1" applyBorder="1" applyAlignment="1">
      <alignment horizontal="center" vertical="center"/>
    </xf>
    <xf numFmtId="0" fontId="28" fillId="24" borderId="4" xfId="0" applyFont="1" applyFill="1" applyBorder="1" applyAlignment="1">
      <alignment vertical="center"/>
    </xf>
    <xf numFmtId="0" fontId="0" fillId="24" borderId="15" xfId="0" applyFill="1" applyBorder="1"/>
    <xf numFmtId="0" fontId="3" fillId="24" borderId="15" xfId="2" applyFont="1" applyFill="1" applyBorder="1"/>
    <xf numFmtId="10" fontId="3" fillId="24" borderId="15" xfId="2" applyNumberFormat="1" applyFont="1" applyFill="1" applyBorder="1"/>
    <xf numFmtId="0" fontId="25" fillId="0" borderId="0" xfId="1" applyFont="1" applyFill="1" applyAlignment="1"/>
    <xf numFmtId="0" fontId="25" fillId="24" borderId="0" xfId="2" applyFont="1" applyFill="1"/>
    <xf numFmtId="0" fontId="27" fillId="24" borderId="0" xfId="0" applyFont="1" applyFill="1" applyBorder="1" applyAlignment="1">
      <alignment vertical="center"/>
    </xf>
    <xf numFmtId="0" fontId="24" fillId="0" borderId="4" xfId="3" applyFont="1" applyFill="1" applyBorder="1" applyAlignment="1">
      <alignment horizontal="center" vertical="center"/>
    </xf>
    <xf numFmtId="2" fontId="25" fillId="0" borderId="4" xfId="6" applyNumberFormat="1" applyFont="1" applyFill="1" applyBorder="1" applyAlignment="1">
      <alignment horizontal="right" vertical="center"/>
    </xf>
    <xf numFmtId="1" fontId="25" fillId="0" borderId="4" xfId="6" applyNumberFormat="1" applyFont="1" applyFill="1" applyBorder="1" applyAlignment="1">
      <alignment horizontal="right" vertical="center"/>
    </xf>
    <xf numFmtId="166" fontId="25" fillId="0" borderId="6" xfId="4" applyNumberFormat="1" applyFont="1" applyFill="1" applyBorder="1" applyAlignment="1">
      <alignment horizontal="center" vertical="center"/>
    </xf>
    <xf numFmtId="166" fontId="25" fillId="0" borderId="4" xfId="4" applyNumberFormat="1" applyFont="1" applyFill="1" applyBorder="1" applyAlignment="1">
      <alignment horizontal="center" vertical="center"/>
    </xf>
    <xf numFmtId="1" fontId="25" fillId="0" borderId="4" xfId="6" applyNumberFormat="1" applyFont="1" applyFill="1" applyBorder="1" applyAlignment="1">
      <alignment horizontal="center" vertical="center"/>
    </xf>
    <xf numFmtId="1" fontId="25" fillId="0" borderId="6" xfId="6" applyNumberFormat="1" applyFont="1" applyFill="1" applyBorder="1" applyAlignment="1">
      <alignment horizontal="right" vertical="center"/>
    </xf>
    <xf numFmtId="0" fontId="24" fillId="24" borderId="0" xfId="1" applyFont="1" applyFill="1" applyBorder="1" applyAlignment="1">
      <alignment horizontal="center" vertical="center"/>
    </xf>
    <xf numFmtId="0" fontId="24" fillId="24" borderId="0" xfId="1" applyFont="1" applyFill="1" applyAlignment="1">
      <alignment horizontal="center" vertical="center" wrapText="1"/>
    </xf>
    <xf numFmtId="2" fontId="25" fillId="0" borderId="0" xfId="4" applyNumberFormat="1" applyFont="1" applyFill="1" applyBorder="1" applyAlignment="1">
      <alignment horizontal="right" vertical="center"/>
    </xf>
    <xf numFmtId="0" fontId="25" fillId="0" borderId="0" xfId="6" applyFont="1" applyFill="1" applyBorder="1" applyAlignment="1">
      <alignment horizontal="right" vertical="center"/>
    </xf>
    <xf numFmtId="0" fontId="24" fillId="24" borderId="0" xfId="1" applyFont="1" applyFill="1" applyAlignment="1">
      <alignment vertical="center" wrapText="1"/>
    </xf>
    <xf numFmtId="0" fontId="26" fillId="0" borderId="18" xfId="5" applyFont="1" applyFill="1" applyBorder="1" applyAlignment="1">
      <alignment horizontal="center" vertical="center" wrapText="1"/>
    </xf>
    <xf numFmtId="166" fontId="25" fillId="0" borderId="17" xfId="4" applyNumberFormat="1" applyFont="1" applyFill="1" applyBorder="1" applyAlignment="1">
      <alignment horizontal="right" vertical="center"/>
    </xf>
    <xf numFmtId="2" fontId="25" fillId="0" borderId="17" xfId="6" applyNumberFormat="1" applyFont="1" applyFill="1" applyBorder="1" applyAlignment="1">
      <alignment horizontal="right" vertical="center"/>
    </xf>
    <xf numFmtId="2" fontId="25" fillId="0" borderId="19" xfId="6" applyNumberFormat="1" applyFont="1" applyFill="1" applyBorder="1" applyAlignment="1">
      <alignment horizontal="right" vertical="center"/>
    </xf>
    <xf numFmtId="0" fontId="24" fillId="0" borderId="18" xfId="1" applyFont="1" applyFill="1" applyBorder="1" applyAlignment="1">
      <alignment horizontal="center"/>
    </xf>
    <xf numFmtId="0" fontId="24" fillId="0" borderId="17" xfId="3" applyFont="1" applyFill="1" applyBorder="1" applyAlignment="1">
      <alignment horizontal="center" vertical="center"/>
    </xf>
    <xf numFmtId="0" fontId="24" fillId="0" borderId="19" xfId="3" applyFont="1" applyFill="1" applyBorder="1" applyAlignment="1">
      <alignment horizontal="center" vertical="center"/>
    </xf>
    <xf numFmtId="2" fontId="25" fillId="0" borderId="4" xfId="4" applyNumberFormat="1" applyFont="1" applyFill="1" applyBorder="1" applyAlignment="1">
      <alignment horizontal="right" vertical="center"/>
    </xf>
    <xf numFmtId="0" fontId="25" fillId="0" borderId="5" xfId="6" applyFont="1" applyFill="1" applyBorder="1" applyAlignment="1">
      <alignment horizontal="right" vertical="center"/>
    </xf>
    <xf numFmtId="0" fontId="24" fillId="24" borderId="0" xfId="83" applyFont="1" applyFill="1" applyBorder="1" applyAlignment="1">
      <alignment horizontal="center" vertical="center"/>
    </xf>
    <xf numFmtId="0" fontId="25" fillId="0" borderId="4" xfId="6" applyFont="1" applyFill="1" applyBorder="1" applyAlignment="1">
      <alignment horizontal="right" vertical="center"/>
    </xf>
    <xf numFmtId="0" fontId="25" fillId="0" borderId="6" xfId="6" applyFont="1" applyFill="1" applyBorder="1" applyAlignment="1">
      <alignment horizontal="right" vertical="center"/>
    </xf>
    <xf numFmtId="164" fontId="31" fillId="0" borderId="0" xfId="202" applyFont="1" applyBorder="1" applyAlignment="1">
      <alignment horizontal="center" vertical="center"/>
    </xf>
    <xf numFmtId="164" fontId="25" fillId="0" borderId="0" xfId="202" applyFont="1" applyBorder="1" applyAlignment="1">
      <alignment horizontal="center" vertical="center"/>
    </xf>
    <xf numFmtId="0" fontId="25" fillId="0" borderId="18" xfId="1" applyFont="1" applyBorder="1" applyAlignment="1"/>
    <xf numFmtId="3" fontId="24" fillId="0" borderId="15" xfId="204" applyNumberFormat="1" applyFont="1" applyBorder="1" applyAlignment="1">
      <alignment wrapText="1"/>
    </xf>
    <xf numFmtId="0" fontId="25" fillId="0" borderId="15" xfId="1" applyFont="1" applyBorder="1" applyAlignment="1"/>
    <xf numFmtId="164" fontId="25" fillId="0" borderId="5" xfId="202" applyFont="1" applyBorder="1" applyAlignment="1">
      <alignment horizontal="center" vertical="center"/>
    </xf>
    <xf numFmtId="178" fontId="25" fillId="0" borderId="0" xfId="202" applyNumberFormat="1" applyFont="1" applyBorder="1" applyAlignment="1">
      <alignment horizontal="center" vertical="center"/>
    </xf>
    <xf numFmtId="178" fontId="25" fillId="0" borderId="5" xfId="202" applyNumberFormat="1" applyFont="1" applyBorder="1" applyAlignment="1">
      <alignment horizontal="center" vertical="center"/>
    </xf>
    <xf numFmtId="9" fontId="0" fillId="24" borderId="0" xfId="203" applyFont="1" applyFill="1"/>
    <xf numFmtId="178" fontId="0" fillId="24" borderId="0" xfId="0" applyNumberFormat="1" applyFill="1"/>
    <xf numFmtId="9" fontId="31" fillId="0" borderId="15" xfId="203" applyFont="1" applyBorder="1" applyAlignment="1">
      <alignment horizontal="center" vertical="center"/>
    </xf>
    <xf numFmtId="9" fontId="29" fillId="0" borderId="15" xfId="203" applyFont="1" applyBorder="1" applyAlignment="1">
      <alignment horizontal="center" vertical="center"/>
    </xf>
    <xf numFmtId="9" fontId="29" fillId="0" borderId="16" xfId="203" applyFont="1" applyBorder="1" applyAlignment="1">
      <alignment horizontal="center" vertical="center"/>
    </xf>
    <xf numFmtId="178" fontId="0" fillId="24" borderId="0" xfId="0" applyNumberFormat="1" applyFill="1" applyBorder="1"/>
    <xf numFmtId="178" fontId="25" fillId="24" borderId="0" xfId="202" applyNumberFormat="1" applyFont="1" applyFill="1" applyBorder="1" applyAlignment="1">
      <alignment horizontal="center" vertical="center"/>
    </xf>
    <xf numFmtId="164" fontId="29" fillId="24" borderId="0" xfId="202" applyFont="1" applyFill="1" applyBorder="1" applyAlignment="1">
      <alignment horizontal="center" vertical="center"/>
    </xf>
    <xf numFmtId="0" fontId="31" fillId="23" borderId="22" xfId="0" applyFont="1" applyFill="1" applyBorder="1" applyAlignment="1">
      <alignment horizontal="center" vertical="center"/>
    </xf>
    <xf numFmtId="179" fontId="29" fillId="24" borderId="22" xfId="202" applyNumberFormat="1" applyFont="1" applyFill="1" applyBorder="1" applyAlignment="1">
      <alignment horizontal="center" vertical="center"/>
    </xf>
    <xf numFmtId="179" fontId="29" fillId="24" borderId="22" xfId="0" applyNumberFormat="1" applyFont="1" applyFill="1" applyBorder="1" applyAlignment="1">
      <alignment horizontal="center" vertical="center"/>
    </xf>
    <xf numFmtId="0" fontId="24" fillId="24" borderId="0" xfId="1" applyFont="1" applyFill="1" applyAlignment="1">
      <alignment wrapText="1"/>
    </xf>
    <xf numFmtId="0" fontId="31" fillId="24" borderId="0" xfId="0" applyFont="1" applyFill="1" applyAlignment="1">
      <alignment horizontal="center" vertical="center" wrapText="1"/>
    </xf>
    <xf numFmtId="0" fontId="34" fillId="24" borderId="0" xfId="0" applyFont="1" applyFill="1" applyAlignment="1">
      <alignment vertical="center"/>
    </xf>
    <xf numFmtId="167" fontId="25" fillId="0" borderId="4" xfId="202" applyNumberFormat="1" applyFont="1" applyBorder="1" applyAlignment="1">
      <alignment horizontal="center" vertical="center"/>
    </xf>
    <xf numFmtId="167" fontId="25" fillId="0" borderId="6" xfId="202" applyNumberFormat="1" applyFont="1" applyBorder="1" applyAlignment="1">
      <alignment horizontal="center" vertical="center"/>
    </xf>
    <xf numFmtId="177" fontId="31" fillId="0" borderId="0" xfId="202" applyNumberFormat="1" applyFont="1" applyBorder="1" applyAlignment="1">
      <alignment horizontal="center" vertical="center"/>
    </xf>
    <xf numFmtId="177" fontId="29" fillId="0" borderId="15" xfId="0" applyNumberFormat="1" applyFont="1" applyBorder="1" applyAlignment="1">
      <alignment horizontal="center" vertical="center"/>
    </xf>
    <xf numFmtId="177" fontId="29" fillId="0" borderId="0" xfId="0" applyNumberFormat="1" applyFont="1" applyBorder="1" applyAlignment="1">
      <alignment horizontal="center" vertical="center"/>
    </xf>
    <xf numFmtId="177" fontId="29" fillId="0" borderId="0" xfId="202" applyNumberFormat="1" applyFont="1" applyBorder="1" applyAlignment="1">
      <alignment horizontal="center" vertical="center"/>
    </xf>
    <xf numFmtId="177" fontId="25" fillId="0" borderId="0" xfId="202" applyNumberFormat="1" applyFont="1" applyBorder="1" applyAlignment="1">
      <alignment horizontal="center" vertical="center"/>
    </xf>
    <xf numFmtId="179" fontId="0" fillId="24" borderId="0" xfId="0" applyNumberFormat="1" applyFill="1"/>
    <xf numFmtId="0" fontId="31" fillId="0" borderId="0" xfId="203" applyNumberFormat="1" applyFont="1" applyBorder="1" applyAlignment="1">
      <alignment horizontal="center" vertical="center"/>
    </xf>
    <xf numFmtId="174" fontId="24" fillId="25" borderId="22" xfId="208" applyNumberFormat="1" applyFont="1" applyFill="1" applyBorder="1" applyAlignment="1">
      <alignment horizontal="center" vertical="center" wrapText="1"/>
    </xf>
    <xf numFmtId="0" fontId="24" fillId="25" borderId="22" xfId="207" applyFont="1" applyFill="1" applyBorder="1" applyAlignment="1">
      <alignment horizontal="center" vertical="center" wrapText="1"/>
    </xf>
    <xf numFmtId="174" fontId="24" fillId="25" borderId="22" xfId="207" applyNumberFormat="1" applyFont="1" applyFill="1" applyBorder="1" applyAlignment="1">
      <alignment horizontal="center" vertical="center" wrapText="1"/>
    </xf>
    <xf numFmtId="0" fontId="25" fillId="0" borderId="18" xfId="1" applyFont="1" applyBorder="1"/>
    <xf numFmtId="0" fontId="30" fillId="24" borderId="0" xfId="0" applyFont="1" applyFill="1" applyAlignment="1">
      <alignment vertical="center" wrapText="1"/>
    </xf>
    <xf numFmtId="0" fontId="24" fillId="25" borderId="1" xfId="1" applyFont="1" applyFill="1" applyBorder="1" applyAlignment="1">
      <alignment horizontal="center" vertical="center"/>
    </xf>
    <xf numFmtId="0" fontId="24" fillId="25" borderId="2" xfId="3" applyFont="1" applyFill="1" applyBorder="1" applyAlignment="1">
      <alignment horizontal="center" vertical="center"/>
    </xf>
    <xf numFmtId="0" fontId="24" fillId="25" borderId="3" xfId="3" applyFont="1" applyFill="1" applyBorder="1" applyAlignment="1">
      <alignment horizontal="center" vertical="center"/>
    </xf>
    <xf numFmtId="0" fontId="24" fillId="25" borderId="18" xfId="1" applyFont="1" applyFill="1" applyBorder="1" applyAlignment="1">
      <alignment horizontal="center" vertical="center"/>
    </xf>
    <xf numFmtId="0" fontId="24" fillId="25" borderId="17" xfId="3" applyFont="1" applyFill="1" applyBorder="1" applyAlignment="1">
      <alignment horizontal="center" vertical="center"/>
    </xf>
    <xf numFmtId="0" fontId="24" fillId="25" borderId="19" xfId="3" applyFont="1" applyFill="1" applyBorder="1" applyAlignment="1">
      <alignment horizontal="center" vertical="center"/>
    </xf>
    <xf numFmtId="0" fontId="35" fillId="24" borderId="0" xfId="209" quotePrefix="1" applyFill="1" applyAlignment="1" applyProtection="1"/>
    <xf numFmtId="3" fontId="24" fillId="24" borderId="15" xfId="204" applyNumberFormat="1" applyFont="1" applyFill="1" applyBorder="1" applyAlignment="1">
      <alignment wrapText="1"/>
    </xf>
    <xf numFmtId="0" fontId="25" fillId="24" borderId="15" xfId="1" applyFont="1" applyFill="1" applyBorder="1" applyAlignment="1"/>
    <xf numFmtId="0" fontId="24" fillId="24" borderId="15" xfId="1" applyFont="1" applyFill="1" applyBorder="1"/>
    <xf numFmtId="0" fontId="25" fillId="24" borderId="15" xfId="1" applyFont="1" applyFill="1" applyBorder="1" applyAlignment="1">
      <alignment horizontal="left" indent="1"/>
    </xf>
    <xf numFmtId="0" fontId="24" fillId="24" borderId="15" xfId="1" applyFont="1" applyFill="1" applyBorder="1" applyAlignment="1"/>
    <xf numFmtId="0" fontId="24" fillId="24" borderId="15" xfId="1" applyFont="1" applyFill="1" applyBorder="1" applyAlignment="1">
      <alignment wrapText="1"/>
    </xf>
    <xf numFmtId="0" fontId="25" fillId="24" borderId="16" xfId="1" applyFont="1" applyFill="1" applyBorder="1" applyAlignment="1">
      <alignment horizontal="left" indent="1"/>
    </xf>
    <xf numFmtId="4" fontId="31" fillId="24" borderId="19" xfId="0" applyNumberFormat="1" applyFont="1" applyFill="1" applyBorder="1" applyAlignment="1">
      <alignment horizontal="center" vertical="center"/>
    </xf>
    <xf numFmtId="0" fontId="25" fillId="24" borderId="18" xfId="1" applyFont="1" applyFill="1" applyBorder="1" applyAlignment="1"/>
    <xf numFmtId="0" fontId="29" fillId="24" borderId="18" xfId="0" applyFont="1" applyFill="1" applyBorder="1" applyAlignment="1">
      <alignment horizontal="center" vertical="center"/>
    </xf>
    <xf numFmtId="0" fontId="29" fillId="24" borderId="17" xfId="0" applyFont="1" applyFill="1" applyBorder="1" applyAlignment="1">
      <alignment horizontal="center" vertical="center"/>
    </xf>
    <xf numFmtId="0" fontId="29" fillId="0" borderId="17" xfId="0" applyFont="1" applyFill="1" applyBorder="1" applyAlignment="1">
      <alignment horizontal="center" vertical="center"/>
    </xf>
    <xf numFmtId="0" fontId="0" fillId="0" borderId="19" xfId="0" applyFill="1" applyBorder="1"/>
    <xf numFmtId="168" fontId="31" fillId="0" borderId="0" xfId="202" applyNumberFormat="1" applyFont="1" applyFill="1" applyBorder="1" applyAlignment="1">
      <alignment horizontal="center" vertical="center"/>
    </xf>
    <xf numFmtId="168" fontId="31" fillId="0" borderId="4" xfId="202" applyNumberFormat="1" applyFont="1" applyFill="1" applyBorder="1" applyAlignment="1">
      <alignment horizontal="center" vertical="center"/>
    </xf>
    <xf numFmtId="0" fontId="29" fillId="0" borderId="0" xfId="0" applyFont="1" applyFill="1" applyBorder="1" applyAlignment="1">
      <alignment horizontal="center" vertical="center"/>
    </xf>
    <xf numFmtId="0" fontId="0" fillId="0" borderId="4" xfId="0" applyFill="1" applyBorder="1"/>
    <xf numFmtId="178" fontId="0" fillId="0" borderId="0" xfId="0" applyNumberFormat="1" applyFill="1" applyBorder="1"/>
    <xf numFmtId="167" fontId="0" fillId="0" borderId="4" xfId="0" applyNumberFormat="1" applyFill="1" applyBorder="1"/>
    <xf numFmtId="0" fontId="0" fillId="0" borderId="0" xfId="0" applyFill="1" applyBorder="1"/>
    <xf numFmtId="168" fontId="31" fillId="0" borderId="0" xfId="0" applyNumberFormat="1" applyFont="1" applyFill="1" applyBorder="1" applyAlignment="1">
      <alignment horizontal="center" vertical="center"/>
    </xf>
    <xf numFmtId="178" fontId="0" fillId="0" borderId="5" xfId="0" applyNumberFormat="1" applyFill="1" applyBorder="1"/>
    <xf numFmtId="167" fontId="0" fillId="0" borderId="6" xfId="0" applyNumberFormat="1" applyFill="1" applyBorder="1"/>
    <xf numFmtId="175" fontId="31" fillId="0" borderId="0" xfId="0" applyNumberFormat="1" applyFont="1" applyFill="1" applyBorder="1" applyAlignment="1">
      <alignment horizontal="center" vertical="center"/>
    </xf>
    <xf numFmtId="168" fontId="29" fillId="0" borderId="0" xfId="202" applyNumberFormat="1" applyFont="1" applyFill="1" applyBorder="1" applyAlignment="1">
      <alignment horizontal="center" vertical="center"/>
    </xf>
    <xf numFmtId="175" fontId="29" fillId="0" borderId="0" xfId="0" applyNumberFormat="1" applyFont="1" applyFill="1" applyBorder="1" applyAlignment="1">
      <alignment horizontal="center" vertical="center"/>
    </xf>
    <xf numFmtId="168" fontId="29" fillId="0" borderId="5" xfId="202" applyNumberFormat="1" applyFont="1" applyFill="1" applyBorder="1" applyAlignment="1">
      <alignment horizontal="center" vertical="center"/>
    </xf>
    <xf numFmtId="175" fontId="29" fillId="0" borderId="5" xfId="0" applyNumberFormat="1" applyFont="1" applyFill="1" applyBorder="1" applyAlignment="1">
      <alignment horizontal="center" vertical="center"/>
    </xf>
    <xf numFmtId="168" fontId="31" fillId="0" borderId="4" xfId="0" applyNumberFormat="1" applyFont="1" applyFill="1" applyBorder="1" applyAlignment="1">
      <alignment horizontal="center" vertical="center"/>
    </xf>
    <xf numFmtId="175" fontId="31" fillId="0" borderId="15" xfId="0" applyNumberFormat="1" applyFont="1" applyBorder="1" applyAlignment="1">
      <alignment horizontal="center" vertical="center"/>
    </xf>
    <xf numFmtId="175" fontId="31" fillId="0" borderId="15" xfId="52" applyNumberFormat="1" applyFont="1" applyBorder="1" applyAlignment="1">
      <alignment horizontal="center" vertical="center"/>
    </xf>
    <xf numFmtId="175" fontId="29" fillId="0" borderId="15" xfId="52" applyNumberFormat="1" applyFont="1" applyBorder="1" applyAlignment="1">
      <alignment horizontal="center" vertical="center"/>
    </xf>
    <xf numFmtId="175" fontId="25" fillId="0" borderId="15" xfId="52" quotePrefix="1" applyNumberFormat="1" applyFont="1" applyBorder="1" applyAlignment="1">
      <alignment horizontal="center" vertical="center"/>
    </xf>
    <xf numFmtId="178" fontId="0" fillId="0" borderId="4" xfId="0" applyNumberFormat="1" applyFill="1" applyBorder="1"/>
    <xf numFmtId="175" fontId="25" fillId="0" borderId="15" xfId="52" applyNumberFormat="1" applyFont="1" applyBorder="1" applyAlignment="1">
      <alignment horizontal="center" vertical="center"/>
    </xf>
    <xf numFmtId="175" fontId="24" fillId="0" borderId="15" xfId="52" quotePrefix="1" applyNumberFormat="1" applyFont="1" applyBorder="1" applyAlignment="1">
      <alignment horizontal="center" vertical="center"/>
    </xf>
    <xf numFmtId="175" fontId="25" fillId="0" borderId="16" xfId="52" quotePrefix="1" applyNumberFormat="1" applyFont="1" applyBorder="1" applyAlignment="1">
      <alignment horizontal="center" vertical="center"/>
    </xf>
    <xf numFmtId="178" fontId="0" fillId="0" borderId="6" xfId="0" applyNumberFormat="1" applyFill="1" applyBorder="1"/>
    <xf numFmtId="0" fontId="24" fillId="24" borderId="0" xfId="1" applyFont="1" applyFill="1" applyAlignment="1">
      <alignment horizontal="center" vertical="center" wrapText="1"/>
    </xf>
    <xf numFmtId="0" fontId="24" fillId="24" borderId="0" xfId="1" applyFont="1" applyFill="1" applyAlignment="1">
      <alignment horizontal="center" wrapText="1"/>
    </xf>
    <xf numFmtId="0" fontId="30" fillId="24" borderId="0" xfId="0" applyFont="1" applyFill="1" applyAlignment="1">
      <alignment horizontal="center" vertical="center"/>
    </xf>
    <xf numFmtId="0" fontId="31" fillId="25" borderId="22" xfId="0" applyFont="1" applyFill="1" applyBorder="1" applyAlignment="1">
      <alignment horizontal="center" vertical="center" wrapText="1"/>
    </xf>
    <xf numFmtId="166" fontId="29" fillId="0" borderId="20" xfId="0" applyNumberFormat="1" applyFont="1" applyBorder="1"/>
    <xf numFmtId="2" fontId="29" fillId="0" borderId="17" xfId="0" applyNumberFormat="1" applyFont="1" applyBorder="1"/>
    <xf numFmtId="2" fontId="29" fillId="0" borderId="19" xfId="0" applyNumberFormat="1" applyFont="1" applyBorder="1"/>
    <xf numFmtId="166" fontId="29" fillId="0" borderId="23" xfId="0" applyNumberFormat="1" applyFont="1" applyBorder="1"/>
    <xf numFmtId="2" fontId="29" fillId="0" borderId="0" xfId="0" applyNumberFormat="1" applyFont="1" applyBorder="1"/>
    <xf numFmtId="2" fontId="29" fillId="0" borderId="4" xfId="0" applyNumberFormat="1" applyFont="1" applyBorder="1"/>
    <xf numFmtId="166" fontId="29" fillId="0" borderId="21" xfId="0" applyNumberFormat="1" applyFont="1" applyBorder="1"/>
    <xf numFmtId="2" fontId="29" fillId="0" borderId="5" xfId="0" applyNumberFormat="1" applyFont="1" applyBorder="1"/>
    <xf numFmtId="2" fontId="29" fillId="0" borderId="6" xfId="0" applyNumberFormat="1" applyFont="1" applyBorder="1"/>
    <xf numFmtId="0" fontId="29" fillId="0" borderId="0" xfId="0" applyFont="1"/>
    <xf numFmtId="2" fontId="31" fillId="25" borderId="22" xfId="0" applyNumberFormat="1" applyFont="1" applyFill="1" applyBorder="1" applyAlignment="1">
      <alignment horizontal="center" vertical="center" wrapText="1"/>
    </xf>
    <xf numFmtId="0" fontId="29" fillId="24" borderId="0" xfId="0" applyFont="1" applyFill="1" applyAlignment="1">
      <alignment wrapText="1"/>
    </xf>
    <xf numFmtId="0" fontId="29" fillId="0" borderId="17" xfId="0" applyFont="1" applyBorder="1" applyAlignment="1">
      <alignment wrapText="1"/>
    </xf>
    <xf numFmtId="4" fontId="29" fillId="0" borderId="17" xfId="0" applyNumberFormat="1" applyFont="1" applyBorder="1" applyAlignment="1">
      <alignment wrapText="1"/>
    </xf>
    <xf numFmtId="2" fontId="29" fillId="0" borderId="17" xfId="0" applyNumberFormat="1" applyFont="1" applyBorder="1" applyAlignment="1">
      <alignment wrapText="1"/>
    </xf>
    <xf numFmtId="164" fontId="29" fillId="0" borderId="17" xfId="0" applyNumberFormat="1" applyFont="1" applyBorder="1" applyAlignment="1">
      <alignment wrapText="1"/>
    </xf>
    <xf numFmtId="174" fontId="29" fillId="0" borderId="17" xfId="0" applyNumberFormat="1" applyFont="1" applyBorder="1" applyAlignment="1">
      <alignment wrapText="1"/>
    </xf>
    <xf numFmtId="1" fontId="29" fillId="0" borderId="17" xfId="0" applyNumberFormat="1" applyFont="1" applyBorder="1" applyAlignment="1">
      <alignment wrapText="1"/>
    </xf>
    <xf numFmtId="168" fontId="29" fillId="0" borderId="19" xfId="0" applyNumberFormat="1" applyFont="1" applyBorder="1" applyAlignment="1">
      <alignment wrapText="1"/>
    </xf>
    <xf numFmtId="0" fontId="29" fillId="0" borderId="0" xfId="0" applyFont="1" applyBorder="1"/>
    <xf numFmtId="4" fontId="29" fillId="0" borderId="0" xfId="0" applyNumberFormat="1" applyFont="1" applyBorder="1"/>
    <xf numFmtId="164" fontId="29" fillId="0" borderId="0" xfId="0" applyNumberFormat="1" applyFont="1" applyBorder="1"/>
    <xf numFmtId="174" fontId="29" fillId="0" borderId="0" xfId="0" applyNumberFormat="1" applyFont="1" applyBorder="1"/>
    <xf numFmtId="1" fontId="29" fillId="0" borderId="0" xfId="0" applyNumberFormat="1" applyFont="1" applyBorder="1"/>
    <xf numFmtId="168" fontId="29" fillId="0" borderId="4" xfId="0" applyNumberFormat="1" applyFont="1" applyBorder="1"/>
    <xf numFmtId="0" fontId="29" fillId="0" borderId="5" xfId="0" applyFont="1" applyBorder="1"/>
    <xf numFmtId="4" fontId="29" fillId="0" borderId="5" xfId="0" applyNumberFormat="1" applyFont="1" applyBorder="1"/>
    <xf numFmtId="164" fontId="29" fillId="0" borderId="5" xfId="0" applyNumberFormat="1" applyFont="1" applyBorder="1"/>
    <xf numFmtId="174" fontId="29" fillId="0" borderId="5" xfId="0" applyNumberFormat="1" applyFont="1" applyBorder="1"/>
    <xf numFmtId="1" fontId="29" fillId="0" borderId="5" xfId="0" applyNumberFormat="1" applyFont="1" applyBorder="1"/>
    <xf numFmtId="168" fontId="29" fillId="0" borderId="6" xfId="0" applyNumberFormat="1" applyFont="1" applyBorder="1"/>
    <xf numFmtId="167" fontId="29" fillId="0" borderId="15" xfId="0" applyNumberFormat="1" applyFont="1" applyBorder="1"/>
    <xf numFmtId="167" fontId="29" fillId="0" borderId="0" xfId="0" applyNumberFormat="1" applyFont="1" applyBorder="1"/>
    <xf numFmtId="167" fontId="29" fillId="0" borderId="16" xfId="0" applyNumberFormat="1" applyFont="1" applyBorder="1"/>
    <xf numFmtId="167" fontId="29" fillId="0" borderId="5" xfId="0" applyNumberFormat="1" applyFont="1" applyBorder="1"/>
    <xf numFmtId="0" fontId="34" fillId="24" borderId="0" xfId="0" applyFont="1" applyFill="1" applyAlignment="1">
      <alignment horizontal="center" vertical="center"/>
    </xf>
    <xf numFmtId="0" fontId="37" fillId="24" borderId="0" xfId="0" applyFont="1" applyFill="1" applyAlignment="1">
      <alignment horizontal="left" wrapText="1"/>
    </xf>
    <xf numFmtId="0" fontId="34" fillId="24" borderId="0" xfId="0" applyFont="1" applyFill="1" applyAlignment="1">
      <alignment horizontal="center" vertical="center" wrapText="1"/>
    </xf>
    <xf numFmtId="0" fontId="36" fillId="24" borderId="0" xfId="0" applyFont="1" applyFill="1" applyAlignment="1">
      <alignment horizontal="center" vertical="center"/>
    </xf>
    <xf numFmtId="0" fontId="31" fillId="24" borderId="0" xfId="0" applyFont="1" applyFill="1" applyAlignment="1">
      <alignment horizontal="center" vertical="center" wrapText="1"/>
    </xf>
    <xf numFmtId="0" fontId="31" fillId="25" borderId="19" xfId="0" applyFont="1" applyFill="1" applyBorder="1" applyAlignment="1">
      <alignment horizontal="center" vertical="center"/>
    </xf>
    <xf numFmtId="0" fontId="31" fillId="25" borderId="4" xfId="0" applyFont="1" applyFill="1" applyBorder="1" applyAlignment="1">
      <alignment horizontal="center" vertical="center"/>
    </xf>
    <xf numFmtId="0" fontId="31" fillId="25" borderId="17" xfId="0" applyFont="1" applyFill="1" applyBorder="1" applyAlignment="1">
      <alignment horizontal="center" vertical="center"/>
    </xf>
    <xf numFmtId="0" fontId="31" fillId="25" borderId="0" xfId="0" applyFont="1" applyFill="1" applyBorder="1" applyAlignment="1">
      <alignment horizontal="center" vertical="center"/>
    </xf>
    <xf numFmtId="0" fontId="24" fillId="24" borderId="5" xfId="1" applyFont="1" applyFill="1" applyBorder="1" applyAlignment="1">
      <alignment horizontal="center"/>
    </xf>
    <xf numFmtId="0" fontId="24" fillId="24" borderId="0" xfId="1" applyFont="1" applyFill="1" applyBorder="1" applyAlignment="1">
      <alignment horizontal="center"/>
    </xf>
    <xf numFmtId="0" fontId="24" fillId="25" borderId="18" xfId="1" applyFont="1" applyFill="1" applyBorder="1" applyAlignment="1">
      <alignment horizontal="center" vertical="center" wrapText="1"/>
    </xf>
    <xf numFmtId="0" fontId="24" fillId="25" borderId="16" xfId="1" applyFont="1" applyFill="1" applyBorder="1" applyAlignment="1">
      <alignment horizontal="center" vertical="center" wrapText="1"/>
    </xf>
    <xf numFmtId="0" fontId="31" fillId="25" borderId="18" xfId="0" applyFont="1" applyFill="1" applyBorder="1" applyAlignment="1">
      <alignment horizontal="center" vertical="center"/>
    </xf>
    <xf numFmtId="0" fontId="31" fillId="25" borderId="15" xfId="0" applyFont="1" applyFill="1" applyBorder="1" applyAlignment="1">
      <alignment horizontal="center" vertical="center"/>
    </xf>
    <xf numFmtId="0" fontId="31" fillId="24" borderId="0" xfId="0" applyFont="1" applyFill="1" applyAlignment="1">
      <alignment horizontal="center" wrapText="1"/>
    </xf>
    <xf numFmtId="0" fontId="24" fillId="25" borderId="17" xfId="0" applyFont="1" applyFill="1" applyBorder="1" applyAlignment="1">
      <alignment horizontal="center" vertical="center"/>
    </xf>
    <xf numFmtId="0" fontId="24" fillId="25" borderId="0" xfId="0" applyFont="1" applyFill="1" applyBorder="1" applyAlignment="1">
      <alignment horizontal="center" vertical="center"/>
    </xf>
    <xf numFmtId="0" fontId="25" fillId="24" borderId="0" xfId="1" applyFont="1" applyFill="1" applyAlignment="1">
      <alignment horizontal="left" wrapText="1"/>
    </xf>
    <xf numFmtId="0" fontId="24" fillId="25" borderId="20" xfId="1" applyFont="1" applyFill="1" applyBorder="1" applyAlignment="1">
      <alignment horizontal="center" vertical="center" wrapText="1"/>
    </xf>
    <xf numFmtId="0" fontId="24" fillId="25" borderId="21" xfId="1" applyFont="1" applyFill="1" applyBorder="1" applyAlignment="1">
      <alignment horizontal="center" vertical="center" wrapText="1"/>
    </xf>
    <xf numFmtId="0" fontId="24" fillId="25" borderId="18" xfId="0" applyFont="1" applyFill="1" applyBorder="1" applyAlignment="1">
      <alignment horizontal="center" vertical="center"/>
    </xf>
    <xf numFmtId="0" fontId="24" fillId="25" borderId="15" xfId="0" applyFont="1" applyFill="1" applyBorder="1" applyAlignment="1">
      <alignment horizontal="center" vertical="center"/>
    </xf>
    <xf numFmtId="0" fontId="31" fillId="25" borderId="17" xfId="0" applyFont="1" applyFill="1" applyBorder="1" applyAlignment="1">
      <alignment horizontal="center" vertical="center" wrapText="1"/>
    </xf>
    <xf numFmtId="0" fontId="31" fillId="25" borderId="4" xfId="0" applyFont="1" applyFill="1" applyBorder="1" applyAlignment="1">
      <alignment horizontal="center" vertical="center" wrapText="1"/>
    </xf>
    <xf numFmtId="0" fontId="24" fillId="24" borderId="0" xfId="1" applyFont="1" applyFill="1" applyBorder="1" applyAlignment="1">
      <alignment horizontal="center" vertical="center"/>
    </xf>
    <xf numFmtId="0" fontId="24" fillId="24" borderId="5" xfId="1" applyFont="1" applyFill="1" applyBorder="1" applyAlignment="1">
      <alignment horizontal="center" vertical="center"/>
    </xf>
    <xf numFmtId="174" fontId="24" fillId="25" borderId="18" xfId="208" applyNumberFormat="1" applyFont="1" applyFill="1" applyBorder="1" applyAlignment="1">
      <alignment horizontal="center" vertical="center" wrapText="1"/>
    </xf>
    <xf numFmtId="174" fontId="24" fillId="25" borderId="16" xfId="208" applyNumberFormat="1" applyFont="1" applyFill="1" applyBorder="1" applyAlignment="1">
      <alignment horizontal="center" vertical="center" wrapText="1"/>
    </xf>
    <xf numFmtId="174" fontId="24" fillId="25" borderId="17" xfId="208" applyNumberFormat="1" applyFont="1" applyFill="1" applyBorder="1" applyAlignment="1">
      <alignment horizontal="center" vertical="center" wrapText="1"/>
    </xf>
    <xf numFmtId="174" fontId="24" fillId="25" borderId="5" xfId="208" applyNumberFormat="1" applyFont="1" applyFill="1" applyBorder="1" applyAlignment="1">
      <alignment horizontal="center" vertical="center" wrapText="1"/>
    </xf>
    <xf numFmtId="174" fontId="24" fillId="25" borderId="19" xfId="208" applyNumberFormat="1" applyFont="1" applyFill="1" applyBorder="1" applyAlignment="1">
      <alignment horizontal="center" vertical="center" wrapText="1"/>
    </xf>
    <xf numFmtId="174" fontId="24" fillId="25" borderId="6" xfId="208" applyNumberFormat="1" applyFont="1" applyFill="1" applyBorder="1" applyAlignment="1">
      <alignment horizontal="center" vertical="center" wrapText="1"/>
    </xf>
    <xf numFmtId="0" fontId="31" fillId="25" borderId="1" xfId="0" applyFont="1" applyFill="1" applyBorder="1" applyAlignment="1">
      <alignment horizontal="center" vertical="center"/>
    </xf>
    <xf numFmtId="0" fontId="31" fillId="25" borderId="2" xfId="0" applyFont="1" applyFill="1" applyBorder="1" applyAlignment="1">
      <alignment horizontal="center" vertical="center"/>
    </xf>
    <xf numFmtId="0" fontId="31" fillId="25" borderId="3" xfId="0" applyFont="1" applyFill="1" applyBorder="1" applyAlignment="1">
      <alignment horizontal="center" vertical="center"/>
    </xf>
    <xf numFmtId="0" fontId="24" fillId="25" borderId="5" xfId="0" applyFont="1" applyFill="1" applyBorder="1" applyAlignment="1">
      <alignment horizontal="center" vertical="center"/>
    </xf>
    <xf numFmtId="0" fontId="30" fillId="24" borderId="0" xfId="0" applyFont="1" applyFill="1" applyAlignment="1">
      <alignment horizontal="center" vertical="center" wrapText="1"/>
    </xf>
    <xf numFmtId="0" fontId="31" fillId="24" borderId="0" xfId="0" applyFont="1" applyFill="1" applyBorder="1" applyAlignment="1">
      <alignment horizontal="center"/>
    </xf>
    <xf numFmtId="0" fontId="24" fillId="25" borderId="19" xfId="0" applyFont="1" applyFill="1" applyBorder="1" applyAlignment="1">
      <alignment horizontal="center" vertical="center"/>
    </xf>
    <xf numFmtId="0" fontId="24" fillId="25" borderId="6" xfId="0" applyFont="1" applyFill="1" applyBorder="1" applyAlignment="1">
      <alignment horizontal="center" vertical="center"/>
    </xf>
    <xf numFmtId="0" fontId="24" fillId="25" borderId="17" xfId="0" applyFont="1" applyFill="1" applyBorder="1" applyAlignment="1">
      <alignment horizontal="center" vertical="center" wrapText="1"/>
    </xf>
    <xf numFmtId="0" fontId="24" fillId="25" borderId="6" xfId="0" applyFont="1" applyFill="1" applyBorder="1" applyAlignment="1">
      <alignment horizontal="center" vertical="center" wrapText="1"/>
    </xf>
    <xf numFmtId="0" fontId="29" fillId="24" borderId="0" xfId="0" applyFont="1" applyFill="1" applyAlignment="1">
      <alignment horizontal="left" wrapText="1"/>
    </xf>
    <xf numFmtId="0" fontId="31" fillId="24" borderId="5" xfId="0" applyFont="1" applyFill="1" applyBorder="1" applyAlignment="1">
      <alignment horizontal="center"/>
    </xf>
    <xf numFmtId="0" fontId="31" fillId="25" borderId="5" xfId="0" applyFont="1" applyFill="1" applyBorder="1" applyAlignment="1">
      <alignment horizontal="center" vertical="center"/>
    </xf>
    <xf numFmtId="0" fontId="24" fillId="25" borderId="5" xfId="0" applyFont="1" applyFill="1" applyBorder="1" applyAlignment="1">
      <alignment horizontal="center" vertical="center" wrapText="1"/>
    </xf>
    <xf numFmtId="0" fontId="24" fillId="24" borderId="0" xfId="1" applyFont="1" applyFill="1" applyAlignment="1">
      <alignment horizontal="center" vertical="center" wrapText="1"/>
    </xf>
    <xf numFmtId="0" fontId="25" fillId="24" borderId="0" xfId="1" applyFont="1" applyFill="1" applyAlignment="1">
      <alignment horizontal="left"/>
    </xf>
    <xf numFmtId="0" fontId="24" fillId="25" borderId="1" xfId="1" applyFont="1" applyFill="1" applyBorder="1" applyAlignment="1">
      <alignment horizontal="center"/>
    </xf>
    <xf numFmtId="0" fontId="24" fillId="25" borderId="2" xfId="1" applyFont="1" applyFill="1" applyBorder="1" applyAlignment="1">
      <alignment horizontal="center"/>
    </xf>
    <xf numFmtId="0" fontId="24" fillId="25" borderId="3" xfId="1" applyFont="1" applyFill="1" applyBorder="1" applyAlignment="1">
      <alignment horizontal="center"/>
    </xf>
    <xf numFmtId="0" fontId="24" fillId="24" borderId="0" xfId="1" applyFont="1" applyFill="1" applyAlignment="1">
      <alignment horizontal="center" wrapText="1"/>
    </xf>
    <xf numFmtId="0" fontId="24" fillId="24" borderId="0" xfId="83" applyFont="1" applyFill="1" applyBorder="1" applyAlignment="1">
      <alignment horizontal="center" vertical="center"/>
    </xf>
    <xf numFmtId="0" fontId="30" fillId="24" borderId="0" xfId="0" applyFont="1" applyFill="1" applyAlignment="1">
      <alignment horizontal="center" vertical="center"/>
    </xf>
    <xf numFmtId="0" fontId="31" fillId="24" borderId="0" xfId="0" applyFont="1" applyFill="1" applyAlignment="1">
      <alignment horizontal="center"/>
    </xf>
    <xf numFmtId="0" fontId="29" fillId="0" borderId="18" xfId="0" applyNumberFormat="1" applyFont="1" applyBorder="1" applyAlignment="1">
      <alignment horizontal="left" wrapText="1"/>
    </xf>
    <xf numFmtId="0" fontId="29" fillId="0" borderId="15" xfId="0" applyNumberFormat="1" applyFont="1" applyBorder="1" applyAlignment="1">
      <alignment horizontal="left"/>
    </xf>
    <xf numFmtId="0" fontId="29" fillId="0" borderId="16" xfId="0" applyNumberFormat="1" applyFont="1" applyBorder="1" applyAlignment="1">
      <alignment horizontal="left"/>
    </xf>
  </cellXfs>
  <cellStyles count="210">
    <cellStyle name="20% - Accent1" xfId="7"/>
    <cellStyle name="20% - Accent2" xfId="8"/>
    <cellStyle name="20% - Accent3" xfId="9"/>
    <cellStyle name="20% - Accent4" xfId="10"/>
    <cellStyle name="20% - Accent5" xfId="11"/>
    <cellStyle name="20% - Accent6" xfId="12"/>
    <cellStyle name="40% - Accent1" xfId="13"/>
    <cellStyle name="40% - Accent2" xfId="14"/>
    <cellStyle name="40% - Accent3" xfId="15"/>
    <cellStyle name="40% - Accent4" xfId="16"/>
    <cellStyle name="40% - Accent5" xfId="17"/>
    <cellStyle name="40% - Accent6" xfId="18"/>
    <cellStyle name="60% - Accent1" xfId="19"/>
    <cellStyle name="60% - Accent2" xfId="20"/>
    <cellStyle name="60% - Accent3" xfId="21"/>
    <cellStyle name="60% - Accent4" xfId="22"/>
    <cellStyle name="60% - Accent5" xfId="23"/>
    <cellStyle name="60% - Accent6" xfId="24"/>
    <cellStyle name="Accent1" xfId="25"/>
    <cellStyle name="Accent2" xfId="26"/>
    <cellStyle name="Accent3" xfId="27"/>
    <cellStyle name="Accent4" xfId="28"/>
    <cellStyle name="Accent5" xfId="29"/>
    <cellStyle name="Accent6" xfId="30"/>
    <cellStyle name="Bad" xfId="31"/>
    <cellStyle name="Calculation" xfId="32"/>
    <cellStyle name="Check Cell" xfId="33"/>
    <cellStyle name="ENDARO" xfId="205"/>
    <cellStyle name="Estilo 1" xfId="34"/>
    <cellStyle name="Euro" xfId="35"/>
    <cellStyle name="Euro 2" xfId="36"/>
    <cellStyle name="Euro 3" xfId="37"/>
    <cellStyle name="Explanatory Text" xfId="38"/>
    <cellStyle name="Good" xfId="39"/>
    <cellStyle name="Heading 1" xfId="40"/>
    <cellStyle name="Heading 2" xfId="41"/>
    <cellStyle name="Heading 3" xfId="42"/>
    <cellStyle name="Heading 4" xfId="43"/>
    <cellStyle name="Hipervínculo" xfId="209" builtinId="8"/>
    <cellStyle name="Hipervínculo 2" xfId="44"/>
    <cellStyle name="Input" xfId="45"/>
    <cellStyle name="JUJU" xfId="206"/>
    <cellStyle name="Linked Cell" xfId="46"/>
    <cellStyle name="Millares" xfId="202" builtinId="3"/>
    <cellStyle name="Millares [0] 2" xfId="47"/>
    <cellStyle name="Millares [0] 2 2" xfId="48"/>
    <cellStyle name="Millares [0] 2 3" xfId="49"/>
    <cellStyle name="Millares [0] 2 4" xfId="50"/>
    <cellStyle name="Millares [0] 2 5" xfId="51"/>
    <cellStyle name="Millares 10" xfId="4"/>
    <cellStyle name="Millares 11" xfId="52"/>
    <cellStyle name="Millares 12" xfId="53"/>
    <cellStyle name="Millares 2" xfId="54"/>
    <cellStyle name="Millares 2 2" xfId="55"/>
    <cellStyle name="Millares 2 2 2" xfId="56"/>
    <cellStyle name="Millares 2 2 3" xfId="57"/>
    <cellStyle name="Millares 2 2 4" xfId="58"/>
    <cellStyle name="Millares 2 2 5" xfId="59"/>
    <cellStyle name="Millares 2 3" xfId="60"/>
    <cellStyle name="Millares 2 4" xfId="61"/>
    <cellStyle name="Millares 2 5" xfId="62"/>
    <cellStyle name="Millares 2 6" xfId="63"/>
    <cellStyle name="Millares 3" xfId="64"/>
    <cellStyle name="Millares 32" xfId="65"/>
    <cellStyle name="Millares 4" xfId="66"/>
    <cellStyle name="Millares 5" xfId="67"/>
    <cellStyle name="Millares 6" xfId="68"/>
    <cellStyle name="Millares 7" xfId="69"/>
    <cellStyle name="Millares 8" xfId="70"/>
    <cellStyle name="Millares 9" xfId="71"/>
    <cellStyle name="Moneda 2" xfId="72"/>
    <cellStyle name="Moneda 3" xfId="73"/>
    <cellStyle name="Normal" xfId="0" builtinId="0"/>
    <cellStyle name="Normal 10" xfId="74"/>
    <cellStyle name="Normal 11" xfId="75"/>
    <cellStyle name="Normal 12" xfId="76"/>
    <cellStyle name="Normal 13" xfId="77"/>
    <cellStyle name="Normal 14" xfId="78"/>
    <cellStyle name="Normal 15" xfId="79"/>
    <cellStyle name="Normal 16" xfId="80"/>
    <cellStyle name="Normal 17" xfId="81"/>
    <cellStyle name="Normal 18" xfId="82"/>
    <cellStyle name="Normal 19" xfId="83"/>
    <cellStyle name="Normal 2" xfId="1"/>
    <cellStyle name="Normal 2 17" xfId="84"/>
    <cellStyle name="Normal 2 2" xfId="85"/>
    <cellStyle name="Normal 2 2 2" xfId="86"/>
    <cellStyle name="Normal 2 2 2 2" xfId="87"/>
    <cellStyle name="Normal 2 2 2 3" xfId="88"/>
    <cellStyle name="Normal 2 2 2 4" xfId="89"/>
    <cellStyle name="Normal 2 2 2 5" xfId="90"/>
    <cellStyle name="Normal 2 2 3" xfId="91"/>
    <cellStyle name="Normal 2 2 4" xfId="92"/>
    <cellStyle name="Normal 2 2 5" xfId="93"/>
    <cellStyle name="Normal 2 2 6" xfId="94"/>
    <cellStyle name="Normal 2 2 7" xfId="95"/>
    <cellStyle name="Normal 2 3" xfId="96"/>
    <cellStyle name="Normal 2 4" xfId="97"/>
    <cellStyle name="Normal 2 5" xfId="98"/>
    <cellStyle name="Normal 2 6" xfId="99"/>
    <cellStyle name="Normal 2 7" xfId="100"/>
    <cellStyle name="Normal 20" xfId="101"/>
    <cellStyle name="Normal 21" xfId="102"/>
    <cellStyle name="Normal 22" xfId="103"/>
    <cellStyle name="Normal 23" xfId="104"/>
    <cellStyle name="Normal 24" xfId="105"/>
    <cellStyle name="Normal 25" xfId="106"/>
    <cellStyle name="Normal 26" xfId="107"/>
    <cellStyle name="Normal 27" xfId="108"/>
    <cellStyle name="Normal 28" xfId="109"/>
    <cellStyle name="Normal 29" xfId="110"/>
    <cellStyle name="Normal 3" xfId="111"/>
    <cellStyle name="Normal 3 10" xfId="112"/>
    <cellStyle name="Normal 3 11" xfId="113"/>
    <cellStyle name="Normal 3 12" xfId="114"/>
    <cellStyle name="Normal 3 13" xfId="115"/>
    <cellStyle name="Normal 3 14" xfId="116"/>
    <cellStyle name="Normal 3 15" xfId="117"/>
    <cellStyle name="Normal 3 16" xfId="118"/>
    <cellStyle name="Normal 3 17" xfId="119"/>
    <cellStyle name="Normal 3 18" xfId="120"/>
    <cellStyle name="Normal 3 19" xfId="121"/>
    <cellStyle name="Normal 3 2" xfId="122"/>
    <cellStyle name="Normal 3 2 2" xfId="123"/>
    <cellStyle name="Normal 3 20" xfId="124"/>
    <cellStyle name="Normal 3 21" xfId="125"/>
    <cellStyle name="Normal 3 22" xfId="126"/>
    <cellStyle name="Normal 3 23" xfId="127"/>
    <cellStyle name="Normal 3 24" xfId="128"/>
    <cellStyle name="Normal 3 25" xfId="129"/>
    <cellStyle name="Normal 3 26" xfId="130"/>
    <cellStyle name="Normal 3 27" xfId="131"/>
    <cellStyle name="Normal 3 28" xfId="132"/>
    <cellStyle name="Normal 3 29" xfId="133"/>
    <cellStyle name="Normal 3 3" xfId="134"/>
    <cellStyle name="Normal 3 30" xfId="135"/>
    <cellStyle name="Normal 3 4" xfId="136"/>
    <cellStyle name="Normal 3 5" xfId="137"/>
    <cellStyle name="Normal 3 6" xfId="138"/>
    <cellStyle name="Normal 3 7" xfId="139"/>
    <cellStyle name="Normal 3 8" xfId="140"/>
    <cellStyle name="Normal 3 9" xfId="141"/>
    <cellStyle name="Normal 30" xfId="142"/>
    <cellStyle name="Normal 30 2" xfId="143"/>
    <cellStyle name="Normal 31" xfId="144"/>
    <cellStyle name="Normal 32" xfId="145"/>
    <cellStyle name="Normal 33" xfId="146"/>
    <cellStyle name="Normal 34" xfId="147"/>
    <cellStyle name="Normal 35" xfId="148"/>
    <cellStyle name="Normal 36" xfId="149"/>
    <cellStyle name="Normal 37" xfId="150"/>
    <cellStyle name="Normal 38" xfId="151"/>
    <cellStyle name="Normal 39" xfId="152"/>
    <cellStyle name="Normal 4" xfId="153"/>
    <cellStyle name="Normal 4 2" xfId="154"/>
    <cellStyle name="Normal 4 3" xfId="155"/>
    <cellStyle name="Normal 40" xfId="156"/>
    <cellStyle name="Normal 41" xfId="157"/>
    <cellStyle name="Normal 42" xfId="158"/>
    <cellStyle name="Normal 43" xfId="159"/>
    <cellStyle name="Normal 44" xfId="160"/>
    <cellStyle name="Normal 45" xfId="161"/>
    <cellStyle name="Normal 46" xfId="162"/>
    <cellStyle name="Normal 47" xfId="163"/>
    <cellStyle name="Normal 48" xfId="164"/>
    <cellStyle name="Normal 49" xfId="165"/>
    <cellStyle name="Normal 5" xfId="166"/>
    <cellStyle name="Normal 5 2" xfId="167"/>
    <cellStyle name="Normal 50" xfId="168"/>
    <cellStyle name="Normal 51" xfId="169"/>
    <cellStyle name="Normal 52" xfId="170"/>
    <cellStyle name="Normal 53" xfId="171"/>
    <cellStyle name="Normal 54" xfId="172"/>
    <cellStyle name="Normal 55" xfId="173"/>
    <cellStyle name="Normal 56" xfId="174"/>
    <cellStyle name="Normal 57" xfId="175"/>
    <cellStyle name="Normal 58" xfId="176"/>
    <cellStyle name="Normal 59" xfId="2"/>
    <cellStyle name="Normal 59 2" xfId="177"/>
    <cellStyle name="Normal 6" xfId="178"/>
    <cellStyle name="Normal 6 2" xfId="179"/>
    <cellStyle name="Normal 6 3" xfId="180"/>
    <cellStyle name="Normal 6 5" xfId="181"/>
    <cellStyle name="Normal 6 6" xfId="182"/>
    <cellStyle name="Normal 6 9" xfId="183"/>
    <cellStyle name="Normal 60" xfId="184"/>
    <cellStyle name="Normal 61" xfId="185"/>
    <cellStyle name="Normal 61 2" xfId="186"/>
    <cellStyle name="Normal 62" xfId="187"/>
    <cellStyle name="Normal 63" xfId="188"/>
    <cellStyle name="Normal 63 2" xfId="189"/>
    <cellStyle name="Normal 64" xfId="190"/>
    <cellStyle name="Normal 7" xfId="191"/>
    <cellStyle name="Normal 7 2" xfId="192"/>
    <cellStyle name="Normal 8" xfId="193"/>
    <cellStyle name="Normal 9" xfId="194"/>
    <cellStyle name="Normal_Ejercicio Sobretasa" xfId="207"/>
    <cellStyle name="Normal_Hoja1" xfId="3"/>
    <cellStyle name="Normal_Hoja2 2" xfId="5"/>
    <cellStyle name="Normal_Libro1" xfId="6"/>
    <cellStyle name="Normal_OEC Mpios Consulta ultima 2007 (3)" xfId="208"/>
    <cellStyle name="Normal_SERVPUB" xfId="204"/>
    <cellStyle name="Note" xfId="195"/>
    <cellStyle name="Output" xfId="196"/>
    <cellStyle name="Porcentaje" xfId="203" builtinId="5"/>
    <cellStyle name="Porcentual 2" xfId="197"/>
    <cellStyle name="Porcentual 2 2" xfId="198"/>
    <cellStyle name="Porcentual 3" xfId="199"/>
    <cellStyle name="Title" xfId="200"/>
    <cellStyle name="Warning Text" xfId="2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lang="es-CO" sz="1400"/>
            </a:pPr>
            <a:r>
              <a:rPr lang="es-CO" sz="1400"/>
              <a:t>Gastos</a:t>
            </a:r>
            <a:r>
              <a:rPr lang="es-CO" sz="1400" baseline="0"/>
              <a:t> Totales Admon Municipales y Deptales</a:t>
            </a:r>
            <a:endParaRPr lang="es-CO" sz="1400"/>
          </a:p>
        </c:rich>
      </c:tx>
      <c:layout>
        <c:manualLayout>
          <c:xMode val="edge"/>
          <c:yMode val="edge"/>
          <c:x val="0.16852788474433444"/>
          <c:y val="3.9603960396039611E-2"/>
        </c:manualLayout>
      </c:layout>
      <c:overlay val="0"/>
    </c:title>
    <c:autoTitleDeleted val="0"/>
    <c:plotArea>
      <c:layout>
        <c:manualLayout>
          <c:layoutTarget val="inner"/>
          <c:xMode val="edge"/>
          <c:yMode val="edge"/>
          <c:x val="0.14408098407428291"/>
          <c:y val="0.23882138975052394"/>
          <c:w val="0.72215375399158532"/>
          <c:h val="0.7542494763912132"/>
        </c:manualLayout>
      </c:layout>
      <c:pieChart>
        <c:varyColors val="1"/>
        <c:ser>
          <c:idx val="0"/>
          <c:order val="0"/>
          <c:dLbls>
            <c:dLbl>
              <c:idx val="4"/>
              <c:layout>
                <c:manualLayout>
                  <c:x val="1.9637419597211901E-2"/>
                  <c:y val="1.4202182621909103E-2"/>
                </c:manualLayout>
              </c:layout>
              <c:showLegendKey val="0"/>
              <c:showVal val="0"/>
              <c:showCatName val="1"/>
              <c:showSerName val="0"/>
              <c:showPercent val="1"/>
              <c:showBubbleSize val="0"/>
              <c:extLst>
                <c:ext xmlns:c15="http://schemas.microsoft.com/office/drawing/2012/chart" uri="{CE6537A1-D6FC-4f65-9D91-7224C49458BB}"/>
              </c:extLst>
            </c:dLbl>
            <c:dLbl>
              <c:idx val="6"/>
              <c:layout>
                <c:manualLayout>
                  <c:x val="6.354396706214431E-2"/>
                  <c:y val="7.4074074074074094E-3"/>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txPr>
              <a:bodyPr/>
              <a:lstStyle/>
              <a:p>
                <a:pPr>
                  <a:defRPr lang="es-CO" sz="1100" b="1"/>
                </a:pPr>
                <a:endParaRPr lang="es-ES"/>
              </a:p>
            </c:txPr>
            <c:showLegendKey val="0"/>
            <c:showVal val="0"/>
            <c:showCatName val="1"/>
            <c:showSerName val="0"/>
            <c:showPercent val="1"/>
            <c:showBubbleSize val="0"/>
            <c:showLeaderLines val="0"/>
            <c:extLst>
              <c:ext xmlns:c15="http://schemas.microsoft.com/office/drawing/2012/chart" uri="{CE6537A1-D6FC-4f65-9D91-7224C49458BB}"/>
            </c:extLst>
          </c:dLbls>
          <c:cat>
            <c:strRef>
              <c:f>('04-Gasto Pub pesos corrientes'!$B$10,'04-Gasto Pub pesos corrientes'!$B$13,'04-Gasto Pub pesos corrientes'!$B$20,'04-Gasto Pub pesos corrientes'!$B$26,'04-Gasto Pub pesos corrientes'!$B$33,'04-Gasto Pub pesos corrientes'!$B$40,'04-Gasto Pub pesos corrientes'!$B$46)</c:f>
              <c:strCache>
                <c:ptCount val="7"/>
                <c:pt idx="0">
                  <c:v>Gobernación de Caldas</c:v>
                </c:pt>
                <c:pt idx="1">
                  <c:v>Centro Sur</c:v>
                </c:pt>
                <c:pt idx="2">
                  <c:v>Norte </c:v>
                </c:pt>
                <c:pt idx="3">
                  <c:v>Occidente Alto</c:v>
                </c:pt>
                <c:pt idx="4">
                  <c:v>Occidente Bajo</c:v>
                </c:pt>
                <c:pt idx="5">
                  <c:v>Alto Oriente</c:v>
                </c:pt>
                <c:pt idx="6">
                  <c:v>Magdalena Caldense</c:v>
                </c:pt>
              </c:strCache>
            </c:strRef>
          </c:cat>
          <c:val>
            <c:numRef>
              <c:f>('04-Gasto Pub pesos corrientes'!$H$10,'04-Gasto Pub pesos corrientes'!$H$13,'04-Gasto Pub pesos corrientes'!$H$20,'04-Gasto Pub pesos corrientes'!$H$26,'04-Gasto Pub pesos corrientes'!$H$33,'04-Gasto Pub pesos corrientes'!$H$40,'04-Gasto Pub pesos corrientes'!$H$46)</c:f>
              <c:numCache>
                <c:formatCode>_(* #,##0_);_(* \(#,##0\);_(* "-"??_);_(@_)</c:formatCode>
                <c:ptCount val="7"/>
                <c:pt idx="0">
                  <c:v>480495</c:v>
                </c:pt>
                <c:pt idx="1">
                  <c:v>341837</c:v>
                </c:pt>
                <c:pt idx="2">
                  <c:v>32397</c:v>
                </c:pt>
                <c:pt idx="3">
                  <c:v>54780</c:v>
                </c:pt>
                <c:pt idx="4">
                  <c:v>39312</c:v>
                </c:pt>
                <c:pt idx="5">
                  <c:v>32688</c:v>
                </c:pt>
                <c:pt idx="6">
                  <c:v>68362</c:v>
                </c:pt>
              </c:numCache>
            </c:numRef>
          </c:val>
        </c:ser>
        <c:dLbls>
          <c:showLegendKey val="0"/>
          <c:showVal val="0"/>
          <c:showCatName val="1"/>
          <c:showSerName val="0"/>
          <c:showPercent val="1"/>
          <c:showBubbleSize val="0"/>
          <c:showLeaderLines val="0"/>
        </c:dLbls>
        <c:firstSliceAng val="0"/>
      </c:pieChart>
    </c:plotArea>
    <c:plotVisOnly val="1"/>
    <c:dispBlanksAs val="zero"/>
    <c:showDLblsOverMax val="0"/>
  </c:chart>
  <c:printSettings>
    <c:headerFooter/>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190500</xdr:colOff>
      <xdr:row>6</xdr:row>
      <xdr:rowOff>276225</xdr:rowOff>
    </xdr:from>
    <xdr:to>
      <xdr:col>11</xdr:col>
      <xdr:colOff>180975</xdr:colOff>
      <xdr:row>23</xdr:row>
      <xdr:rowOff>371475</xdr:rowOff>
    </xdr:to>
    <xdr:sp macro="" textlink="">
      <xdr:nvSpPr>
        <xdr:cNvPr id="4" name="3 CuadroTexto"/>
        <xdr:cNvSpPr txBox="1"/>
      </xdr:nvSpPr>
      <xdr:spPr>
        <a:xfrm>
          <a:off x="952500" y="1990725"/>
          <a:ext cx="7610475" cy="402907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 sz="1100" b="1">
              <a:solidFill>
                <a:schemeClr val="dk1"/>
              </a:solidFill>
              <a:latin typeface="Bookman Old Style" pitchFamily="18" charset="0"/>
              <a:ea typeface="+mn-ea"/>
              <a:cs typeface="+mn-cs"/>
            </a:rPr>
            <a:t>Desempeño Fiscal</a:t>
          </a:r>
          <a:r>
            <a:rPr lang="es-ES" sz="1100" b="1" baseline="0">
              <a:solidFill>
                <a:schemeClr val="dk1"/>
              </a:solidFill>
              <a:latin typeface="Bookman Old Style" pitchFamily="18" charset="0"/>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s-CO" sz="1100" b="0" baseline="0" smtClean="0">
              <a:solidFill>
                <a:schemeClr val="dk1"/>
              </a:solidFill>
              <a:latin typeface="Bookman Old Style" pitchFamily="18" charset="0"/>
              <a:ea typeface="+mn-ea"/>
              <a:cs typeface="+mn-cs"/>
            </a:rPr>
            <a:t>Es un instrumento para dar cumplimiento a lo ordenado al DNP en la Ley 617 de 2000 (publicar masivamente los resultados de la gestión de municipios y departamentos)</a:t>
          </a:r>
        </a:p>
        <a:p>
          <a:r>
            <a:rPr lang="es-CO" sz="1100" b="0" baseline="0" smtClean="0">
              <a:solidFill>
                <a:schemeClr val="dk1"/>
              </a:solidFill>
              <a:latin typeface="Bookman Old Style" pitchFamily="18" charset="0"/>
              <a:ea typeface="+mn-ea"/>
              <a:cs typeface="+mn-cs"/>
            </a:rPr>
            <a:t>Un análisis de las finanzas territoriales y su relación con el desarrollo</a:t>
          </a:r>
        </a:p>
        <a:p>
          <a:r>
            <a:rPr lang="es-CO" sz="1100" b="0" baseline="0" smtClean="0">
              <a:solidFill>
                <a:schemeClr val="dk1"/>
              </a:solidFill>
              <a:latin typeface="Bookman Old Style" pitchFamily="18" charset="0"/>
              <a:ea typeface="+mn-ea"/>
              <a:cs typeface="+mn-cs"/>
            </a:rPr>
            <a:t>•Una medición de las disparidades fiscales</a:t>
          </a:r>
        </a:p>
        <a:p>
          <a:r>
            <a:rPr lang="es-CO" sz="1100" b="0" baseline="0" smtClean="0">
              <a:solidFill>
                <a:schemeClr val="dk1"/>
              </a:solidFill>
              <a:latin typeface="Bookman Old Style" pitchFamily="18" charset="0"/>
              <a:ea typeface="+mn-ea"/>
              <a:cs typeface="+mn-cs"/>
            </a:rPr>
            <a:t>•Un instrumento analítico para apoyar la caracterización y comprensión del territorio</a:t>
          </a:r>
        </a:p>
        <a:p>
          <a:r>
            <a:rPr lang="es-CO" sz="1100" b="0" baseline="0">
              <a:solidFill>
                <a:schemeClr val="dk1"/>
              </a:solidFill>
              <a:latin typeface="Bookman Old Style" pitchFamily="18" charset="0"/>
              <a:ea typeface="+mn-ea"/>
              <a:cs typeface="+mn-cs"/>
            </a:rPr>
            <a:t>•</a:t>
          </a:r>
          <a:r>
            <a:rPr lang="es-CO" sz="1100" b="0" baseline="0" smtClean="0">
              <a:solidFill>
                <a:schemeClr val="dk1"/>
              </a:solidFill>
              <a:latin typeface="Bookman Old Style" pitchFamily="18" charset="0"/>
              <a:ea typeface="+mn-ea"/>
              <a:cs typeface="+mn-cs"/>
            </a:rPr>
            <a:t>Es una medición del manejo que los alcaldes y gobernadores le dan a las finanzas públicas</a:t>
          </a:r>
          <a:endParaRPr lang="es-ES" sz="1100" b="0"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ES" sz="1100" b="1">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S" sz="1100" b="1">
              <a:solidFill>
                <a:schemeClr val="dk1"/>
              </a:solidFill>
              <a:latin typeface="Bookman Old Style" pitchFamily="18" charset="0"/>
              <a:ea typeface="+mn-ea"/>
              <a:cs typeface="+mn-cs"/>
            </a:rPr>
            <a:t>Ojetivo</a:t>
          </a:r>
          <a:r>
            <a:rPr lang="es-ES" sz="1100" b="1" baseline="0">
              <a:solidFill>
                <a:schemeClr val="dk1"/>
              </a:solidFill>
              <a:latin typeface="Bookman Old Style" pitchFamily="18" charset="0"/>
              <a:ea typeface="+mn-ea"/>
              <a:cs typeface="+mn-cs"/>
            </a:rPr>
            <a:t> </a:t>
          </a:r>
          <a:endParaRPr lang="es-ES" sz="1100" b="1">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S" sz="1100">
              <a:solidFill>
                <a:schemeClr val="dk1"/>
              </a:solidFill>
              <a:latin typeface="Bookman Old Style" pitchFamily="18" charset="0"/>
              <a:ea typeface="+mn-ea"/>
              <a:cs typeface="+mn-cs"/>
            </a:rPr>
            <a:t>El</a:t>
          </a:r>
          <a:r>
            <a:rPr lang="es-ES" sz="1100" baseline="0">
              <a:solidFill>
                <a:schemeClr val="dk1"/>
              </a:solidFill>
              <a:latin typeface="Bookman Old Style" pitchFamily="18" charset="0"/>
              <a:ea typeface="+mn-ea"/>
              <a:cs typeface="+mn-cs"/>
            </a:rPr>
            <a:t> </a:t>
          </a:r>
          <a:r>
            <a:rPr lang="es-ES" sz="1100">
              <a:solidFill>
                <a:schemeClr val="dk1"/>
              </a:solidFill>
              <a:latin typeface="Bookman Old Style" pitchFamily="18" charset="0"/>
              <a:ea typeface="+mn-ea"/>
              <a:cs typeface="+mn-cs"/>
            </a:rPr>
            <a:t>desempeño fiscal  tiene como objetivo evaluar la situación fiscal de los Municipios,</a:t>
          </a:r>
          <a:r>
            <a:rPr lang="es-ES" sz="1100" baseline="0">
              <a:solidFill>
                <a:schemeClr val="dk1"/>
              </a:solidFill>
              <a:latin typeface="Bookman Old Style" pitchFamily="18" charset="0"/>
              <a:ea typeface="+mn-ea"/>
              <a:cs typeface="+mn-cs"/>
            </a:rPr>
            <a:t> Departamentos y por ende de la Nación este puede ser representado mediante un </a:t>
          </a:r>
          <a:r>
            <a:rPr lang="es-CO">
              <a:latin typeface="Bookman Old Style" pitchFamily="18" charset="0"/>
            </a:rPr>
            <a:t>Indicador que desarrolla el Departamento Nacional de Planeación para medir la eficiencia en la administración del dinero en las alcaldías municipales.</a:t>
          </a:r>
          <a:r>
            <a:rPr lang="es-CO" baseline="0">
              <a:latin typeface="Bookman Old Style" pitchFamily="18"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es-CO" baseline="0">
            <a:latin typeface="Bookman Old Style"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s-CO" sz="1100" b="1" baseline="0">
              <a:solidFill>
                <a:schemeClr val="dk1"/>
              </a:solidFill>
              <a:latin typeface="Bookman Old Style" pitchFamily="18" charset="0"/>
              <a:ea typeface="+mn-ea"/>
              <a:cs typeface="+mn-cs"/>
            </a:rPr>
            <a:t>¿Como se lee?</a:t>
          </a:r>
        </a:p>
        <a:p>
          <a:pPr marL="0" marR="0" indent="0" defTabSz="914400" eaLnBrk="1" fontAlgn="auto" latinLnBrk="0" hangingPunct="1">
            <a:lnSpc>
              <a:spcPct val="100000"/>
            </a:lnSpc>
            <a:spcBef>
              <a:spcPts val="0"/>
            </a:spcBef>
            <a:spcAft>
              <a:spcPts val="0"/>
            </a:spcAft>
            <a:buClrTx/>
            <a:buSzTx/>
            <a:buFontTx/>
            <a:buNone/>
            <a:tabLst/>
            <a:defRPr/>
          </a:pPr>
          <a:endParaRPr lang="es-CO" sz="1100" b="1"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CO">
              <a:latin typeface="Bookman Old Style" pitchFamily="18" charset="0"/>
            </a:rPr>
            <a:t>Puntaje que mide el desempeño en recaudo de impuestos, endeudamiento, gastos de funcionamiento y otros factores, con relación a la eficiencia fiscal y administrativa del municipio.</a:t>
          </a:r>
        </a:p>
        <a:p>
          <a:pPr marL="0" marR="0" indent="0" defTabSz="914400" eaLnBrk="1" fontAlgn="auto" latinLnBrk="0" hangingPunct="1">
            <a:lnSpc>
              <a:spcPct val="100000"/>
            </a:lnSpc>
            <a:spcBef>
              <a:spcPts val="0"/>
            </a:spcBef>
            <a:spcAft>
              <a:spcPts val="0"/>
            </a:spcAft>
            <a:buClrTx/>
            <a:buSzTx/>
            <a:buFontTx/>
            <a:buNone/>
            <a:tabLst/>
            <a:defRPr/>
          </a:pPr>
          <a:endParaRPr lang="es-CO">
            <a:latin typeface="Bookman Old Style"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s-CO" b="1">
              <a:latin typeface="Bookman Old Style" pitchFamily="18" charset="0"/>
            </a:rPr>
            <a:t>Objetivo de Desarrollo del Milenio relacionado con el indicador</a:t>
          </a:r>
        </a:p>
        <a:p>
          <a:pPr marL="0" marR="0" indent="0" defTabSz="914400" eaLnBrk="1" fontAlgn="auto" latinLnBrk="0" hangingPunct="1">
            <a:lnSpc>
              <a:spcPct val="100000"/>
            </a:lnSpc>
            <a:spcBef>
              <a:spcPts val="0"/>
            </a:spcBef>
            <a:spcAft>
              <a:spcPts val="0"/>
            </a:spcAft>
            <a:buClrTx/>
            <a:buSzTx/>
            <a:buFontTx/>
            <a:buNone/>
            <a:tabLst/>
            <a:defRPr/>
          </a:pPr>
          <a:endParaRPr lang="es-CO" b="1">
            <a:latin typeface="Bookman Old Style"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s-CO">
              <a:latin typeface="Bookman Old Style" pitchFamily="18" charset="0"/>
            </a:rPr>
            <a:t>8. Fomentar una asociación mundial para el desarrollo, con metas para la asistencia, el comercio, el buen gobierno y el alivio a la deuda. </a:t>
          </a:r>
        </a:p>
        <a:p>
          <a:pPr marL="0" marR="0" indent="0" defTabSz="914400" eaLnBrk="1" fontAlgn="auto" latinLnBrk="0" hangingPunct="1">
            <a:lnSpc>
              <a:spcPct val="100000"/>
            </a:lnSpc>
            <a:spcBef>
              <a:spcPts val="0"/>
            </a:spcBef>
            <a:spcAft>
              <a:spcPts val="0"/>
            </a:spcAft>
            <a:buClrTx/>
            <a:buSzTx/>
            <a:buFontTx/>
            <a:buNone/>
            <a:tabLst/>
            <a:defRPr/>
          </a:pPr>
          <a:endParaRPr lang="es-CO">
            <a:latin typeface="Bookman Old Style"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es-ES" sz="110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CO" sz="1100">
            <a:solidFill>
              <a:schemeClr val="dk1"/>
            </a:solidFill>
            <a:latin typeface="+mn-lt"/>
            <a:ea typeface="+mn-ea"/>
            <a:cs typeface="+mn-cs"/>
          </a:endParaRPr>
        </a:p>
        <a:p>
          <a:endParaRPr lang="es-CO" sz="1100"/>
        </a:p>
      </xdr:txBody>
    </xdr:sp>
    <xdr:clientData/>
  </xdr:twoCellAnchor>
  <xdr:twoCellAnchor editAs="oneCell">
    <xdr:from>
      <xdr:col>0</xdr:col>
      <xdr:colOff>200025</xdr:colOff>
      <xdr:row>1</xdr:row>
      <xdr:rowOff>85725</xdr:rowOff>
    </xdr:from>
    <xdr:to>
      <xdr:col>4</xdr:col>
      <xdr:colOff>276225</xdr:colOff>
      <xdr:row>6</xdr:row>
      <xdr:rowOff>28575</xdr:rowOff>
    </xdr:to>
    <xdr:pic>
      <xdr:nvPicPr>
        <xdr:cNvPr id="6" name="Imagen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76225"/>
          <a:ext cx="36671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1</xdr:col>
      <xdr:colOff>2171700</xdr:colOff>
      <xdr:row>1</xdr:row>
      <xdr:rowOff>485775</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22</xdr:col>
      <xdr:colOff>0</xdr:colOff>
      <xdr:row>19</xdr:row>
      <xdr:rowOff>0</xdr:rowOff>
    </xdr:from>
    <xdr:to>
      <xdr:col>26</xdr:col>
      <xdr:colOff>400050</xdr:colOff>
      <xdr:row>20</xdr:row>
      <xdr:rowOff>495300</xdr:rowOff>
    </xdr:to>
    <xdr:pic>
      <xdr:nvPicPr>
        <xdr:cNvPr id="5"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54550" y="67627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314325</xdr:colOff>
      <xdr:row>0</xdr:row>
      <xdr:rowOff>171450</xdr:rowOff>
    </xdr:from>
    <xdr:to>
      <xdr:col>2</xdr:col>
      <xdr:colOff>19050</xdr:colOff>
      <xdr:row>2</xdr:row>
      <xdr:rowOff>114300</xdr:rowOff>
    </xdr:to>
    <xdr:pic>
      <xdr:nvPicPr>
        <xdr:cNvPr id="6"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1714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142875</xdr:colOff>
      <xdr:row>0</xdr:row>
      <xdr:rowOff>171450</xdr:rowOff>
    </xdr:from>
    <xdr:to>
      <xdr:col>1</xdr:col>
      <xdr:colOff>2105025</xdr:colOff>
      <xdr:row>2</xdr:row>
      <xdr:rowOff>142875</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714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161925</xdr:rowOff>
    </xdr:from>
    <xdr:to>
      <xdr:col>1</xdr:col>
      <xdr:colOff>2133600</xdr:colOff>
      <xdr:row>2</xdr:row>
      <xdr:rowOff>419100</xdr:rowOff>
    </xdr:to>
    <xdr:pic>
      <xdr:nvPicPr>
        <xdr:cNvPr id="3"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161925"/>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192640</xdr:colOff>
      <xdr:row>0</xdr:row>
      <xdr:rowOff>85618</xdr:rowOff>
    </xdr:from>
    <xdr:to>
      <xdr:col>2</xdr:col>
      <xdr:colOff>34033</xdr:colOff>
      <xdr:row>2</xdr:row>
      <xdr:rowOff>180654</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2640" y="85618"/>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171450</xdr:colOff>
      <xdr:row>0</xdr:row>
      <xdr:rowOff>57150</xdr:rowOff>
    </xdr:from>
    <xdr:to>
      <xdr:col>2</xdr:col>
      <xdr:colOff>1076325</xdr:colOff>
      <xdr:row>4</xdr:row>
      <xdr:rowOff>152400</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571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323850</xdr:colOff>
      <xdr:row>0</xdr:row>
      <xdr:rowOff>247650</xdr:rowOff>
    </xdr:from>
    <xdr:to>
      <xdr:col>4</xdr:col>
      <xdr:colOff>161925</xdr:colOff>
      <xdr:row>4</xdr:row>
      <xdr:rowOff>57150</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2476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619125</xdr:colOff>
      <xdr:row>6</xdr:row>
      <xdr:rowOff>57148</xdr:rowOff>
    </xdr:from>
    <xdr:to>
      <xdr:col>10</xdr:col>
      <xdr:colOff>476250</xdr:colOff>
      <xdr:row>42</xdr:row>
      <xdr:rowOff>95250</xdr:rowOff>
    </xdr:to>
    <xdr:sp macro="" textlink="">
      <xdr:nvSpPr>
        <xdr:cNvPr id="4" name="3 CuadroTexto"/>
        <xdr:cNvSpPr txBox="1"/>
      </xdr:nvSpPr>
      <xdr:spPr>
        <a:xfrm>
          <a:off x="1381125" y="1876423"/>
          <a:ext cx="6715125" cy="6896102"/>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 sz="1100" b="0">
              <a:solidFill>
                <a:schemeClr val="dk1"/>
              </a:solidFill>
              <a:latin typeface="Bookman Old Style" pitchFamily="18" charset="0"/>
              <a:ea typeface="+mn-ea"/>
              <a:cs typeface="+mn-cs"/>
            </a:rPr>
            <a:t>El apartado de desempeño fiscal tiene como objetivo evaluar la situación fiscal de los municipios y por ende del Departamento de Caldas, medir la eficiencia en la administración del dinero en las alcaldías municipales, el apartado de Desempeño Fiscal  puede convertirse en una valiosa herramienta que los diferentes alcaldes municipales y gobernantes pueden usar para medir la eficiencia en las finanzas publicas. </a:t>
          </a:r>
        </a:p>
        <a:p>
          <a:pPr marL="0" marR="0" indent="0" defTabSz="914400" eaLnBrk="1" fontAlgn="auto" latinLnBrk="0" hangingPunct="1">
            <a:lnSpc>
              <a:spcPct val="100000"/>
            </a:lnSpc>
            <a:spcBef>
              <a:spcPts val="0"/>
            </a:spcBef>
            <a:spcAft>
              <a:spcPts val="0"/>
            </a:spcAft>
            <a:buClrTx/>
            <a:buSzTx/>
            <a:buFontTx/>
            <a:buNone/>
            <a:tabLst/>
            <a:defRPr/>
          </a:pPr>
          <a:endParaRPr lang="es-ES" sz="1100" b="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ES" sz="1100" b="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S" sz="1100" b="0">
              <a:solidFill>
                <a:schemeClr val="dk1"/>
              </a:solidFill>
              <a:latin typeface="Bookman Old Style" pitchFamily="18" charset="0"/>
              <a:ea typeface="+mn-ea"/>
              <a:cs typeface="+mn-cs"/>
            </a:rPr>
            <a:t>Como conclusiones generales se puede extraer  que la región Centro Sur del  Departamento de Caldas</a:t>
          </a:r>
          <a:r>
            <a:rPr lang="es-ES" sz="1100" b="0" baseline="0">
              <a:solidFill>
                <a:schemeClr val="dk1"/>
              </a:solidFill>
              <a:latin typeface="Bookman Old Style" pitchFamily="18" charset="0"/>
              <a:ea typeface="+mn-ea"/>
              <a:cs typeface="+mn-cs"/>
            </a:rPr>
            <a:t> tiene un porcentaje de participación en el gasto departamental del 33%, lo que la convierte en la región que mayor gasto representa en el agregado del Departamento de Caldas, esto se explica facilmente debido a que Manizales , Chinchina, Palestina y villamaria componen esta región y por ende la capital del Departamento tiene un gran porcentaje de participación, al rededor del  </a:t>
          </a:r>
          <a:r>
            <a:rPr lang="es-CO" sz="1100" b="0" i="0" u="none" strike="noStrike" baseline="0">
              <a:solidFill>
                <a:schemeClr val="dk1"/>
              </a:solidFill>
              <a:latin typeface="Bookman Old Style" pitchFamily="18" charset="0"/>
              <a:ea typeface="+mn-ea"/>
              <a:cs typeface="+mn-cs"/>
            </a:rPr>
            <a:t>27%</a:t>
          </a:r>
          <a:r>
            <a:rPr lang="es-CO" b="0">
              <a:latin typeface="Bookman Old Style" pitchFamily="18" charset="0"/>
            </a:rPr>
            <a:t> </a:t>
          </a:r>
          <a:r>
            <a:rPr lang="es-ES" sz="1100" b="0" baseline="0">
              <a:solidFill>
                <a:schemeClr val="dk1"/>
              </a:solidFill>
              <a:latin typeface="Bookman Old Style" pitchFamily="18" charset="0"/>
              <a:ea typeface="+mn-ea"/>
              <a:cs typeface="+mn-cs"/>
            </a:rPr>
            <a:t>  que representa el mayor porcentaje de participación entre los distintos Municipios de Caldas.</a:t>
          </a:r>
        </a:p>
        <a:p>
          <a:pPr marL="0" marR="0" indent="0" defTabSz="914400" eaLnBrk="1" fontAlgn="auto" latinLnBrk="0" hangingPunct="1">
            <a:lnSpc>
              <a:spcPct val="100000"/>
            </a:lnSpc>
            <a:spcBef>
              <a:spcPts val="0"/>
            </a:spcBef>
            <a:spcAft>
              <a:spcPts val="0"/>
            </a:spcAft>
            <a:buClrTx/>
            <a:buSzTx/>
            <a:buFontTx/>
            <a:buNone/>
            <a:tabLst/>
            <a:defRPr/>
          </a:pPr>
          <a:endParaRPr lang="es-ES" sz="1100" b="0"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S" sz="1100" b="0" baseline="0">
              <a:solidFill>
                <a:schemeClr val="dk1"/>
              </a:solidFill>
              <a:latin typeface="Bookman Old Style" pitchFamily="18" charset="0"/>
              <a:ea typeface="+mn-ea"/>
              <a:cs typeface="+mn-cs"/>
            </a:rPr>
            <a:t>Los indicadores de Desempeño Fiscal centran su objeto en la evaluación que </a:t>
          </a:r>
          <a:r>
            <a:rPr lang="es-CO">
              <a:latin typeface="Bookman Old Style" pitchFamily="18" charset="0"/>
            </a:rPr>
            <a:t>mide la capacidad de las entidades territoriales para autofinanciar su funcionamiento, el grado de dependencia de las transferencias y regalías, el esfuerzo por fortalecer los recursos fiscales, la capacidad de ahorro de las entidades, el peso relativo de la inversión en el gasto total y la capacidad de respaldo del endeudamiento,</a:t>
          </a:r>
          <a:r>
            <a:rPr lang="es-CO" baseline="0">
              <a:latin typeface="Bookman Old Style" pitchFamily="18" charset="0"/>
            </a:rPr>
            <a:t> en este apartado se incorporan los coeficientes de Desempeño Fiscal para cada uno de los municipios del Departamento de Caldas por subregiones  para el periodo comprendido entre 2004-2010.</a:t>
          </a:r>
        </a:p>
        <a:p>
          <a:pPr marL="0" marR="0" indent="0" defTabSz="914400" eaLnBrk="1" fontAlgn="auto" latinLnBrk="0" hangingPunct="1">
            <a:lnSpc>
              <a:spcPct val="100000"/>
            </a:lnSpc>
            <a:spcBef>
              <a:spcPts val="0"/>
            </a:spcBef>
            <a:spcAft>
              <a:spcPts val="0"/>
            </a:spcAft>
            <a:buClrTx/>
            <a:buSzTx/>
            <a:buFontTx/>
            <a:buNone/>
            <a:tabLst/>
            <a:defRPr/>
          </a:pPr>
          <a:endParaRPr lang="es-CO" b="0">
            <a:latin typeface="Bookman Old Style"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s-CO" sz="1100" b="0" baseline="0">
              <a:solidFill>
                <a:schemeClr val="dk1"/>
              </a:solidFill>
              <a:latin typeface="Bookman Old Style" pitchFamily="18" charset="0"/>
              <a:ea typeface="+mn-ea"/>
              <a:cs typeface="+mn-cs"/>
            </a:rPr>
            <a:t>Un desempeño cercano a 100 indica menor dependencia de las transferencias, cumplimiento a los límites de gasto de funcionamiento según la ley 617/00, esfuerzo fiscal propio, solvencia tributaria, altos niveles de inversión como proporción del gasto total, solvencia para atender los compromisos de deuda y generación de ahorro corriente para financiar inversión,  este indicar de desempeño fiscal se mide anualmente con el fin de </a:t>
          </a:r>
          <a:r>
            <a:rPr lang="es-CO" sz="1100" b="0" baseline="0" smtClean="0">
              <a:solidFill>
                <a:schemeClr val="dk1"/>
              </a:solidFill>
              <a:latin typeface="Bookman Old Style" pitchFamily="18" charset="0"/>
              <a:ea typeface="+mn-ea"/>
              <a:cs typeface="+mn-cs"/>
            </a:rPr>
            <a:t>arrojar señales y alertas para corregir problemas fiscales y mejorar las capacidades de los territorios y conocer dónde están las buenas prácticas en gestión fiscal y difundir aprendizajes.</a:t>
          </a:r>
        </a:p>
        <a:p>
          <a:pPr marL="0" marR="0" indent="0" defTabSz="914400" eaLnBrk="1" fontAlgn="auto" latinLnBrk="0" hangingPunct="1">
            <a:lnSpc>
              <a:spcPct val="100000"/>
            </a:lnSpc>
            <a:spcBef>
              <a:spcPts val="0"/>
            </a:spcBef>
            <a:spcAft>
              <a:spcPts val="0"/>
            </a:spcAft>
            <a:buClrTx/>
            <a:buSzTx/>
            <a:buFontTx/>
            <a:buNone/>
            <a:tabLst/>
            <a:defRPr/>
          </a:pPr>
          <a:endParaRPr lang="es-CO" sz="1100" b="0" baseline="0" smtClean="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CO" sz="1100" b="0" baseline="0">
              <a:solidFill>
                <a:schemeClr val="dk1"/>
              </a:solidFill>
              <a:latin typeface="Bookman Old Style" pitchFamily="18" charset="0"/>
              <a:ea typeface="+mn-ea"/>
              <a:cs typeface="+mn-cs"/>
            </a:rPr>
            <a:t>En Caldas es facil ver como estos indicadores son altamente fluctuantes durante el periodo comprendido entre 2004-2010, los indicadores pueden ubicarse desde coeficientes realmente bajos como tambien cercanos a 100, municipios como Neira, Chinchina  y  Palestina parecen presentar durante el periodo mencionado un comportamiento algo estable, por otro lado Manizales presenta indicadores bastante buenos durante el periodo comprendido entre 2004-2010  para el rubro "Porcentaje del gasto total destinado a inversión", por lo demas es bastante fluctuante el comportamiento de los indicadores para el resto rubros evaluados en la ciudad de Manizales.</a:t>
          </a:r>
          <a:endParaRPr lang="es-ES" sz="1100" b="0"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ES" sz="1100" b="0"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ES" sz="1100" b="0"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ES" sz="1100" b="0" baseline="0">
            <a:solidFill>
              <a:schemeClr val="dk1"/>
            </a:solidFill>
            <a:latin typeface="Bookman Old Style"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S" sz="1100" b="0" baseline="0">
              <a:solidFill>
                <a:schemeClr val="dk1"/>
              </a:solidFill>
              <a:latin typeface="Bookman Old Style" pitchFamily="18" charset="0"/>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endParaRPr lang="es-CO" sz="1100" b="0">
            <a:solidFill>
              <a:schemeClr val="dk1"/>
            </a:solidFill>
            <a:latin typeface="Bookman Old Style" pitchFamily="18" charset="0"/>
            <a:ea typeface="+mn-ea"/>
            <a:cs typeface="+mn-cs"/>
          </a:endParaRPr>
        </a:p>
        <a:p>
          <a:endParaRPr lang="es-CO" sz="1100" b="0">
            <a:latin typeface="Bookman Old Style" pitchFamily="18" charset="0"/>
          </a:endParaRPr>
        </a:p>
      </xdr:txBody>
    </xdr:sp>
    <xdr:clientData/>
  </xdr:twoCellAnchor>
  <xdr:twoCellAnchor editAs="oneCell">
    <xdr:from>
      <xdr:col>0</xdr:col>
      <xdr:colOff>76201</xdr:colOff>
      <xdr:row>1</xdr:row>
      <xdr:rowOff>161925</xdr:rowOff>
    </xdr:from>
    <xdr:to>
      <xdr:col>4</xdr:col>
      <xdr:colOff>400051</xdr:colOff>
      <xdr:row>5</xdr:row>
      <xdr:rowOff>19050</xdr:rowOff>
    </xdr:to>
    <xdr:pic>
      <xdr:nvPicPr>
        <xdr:cNvPr id="6" name="Imagen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1" y="352425"/>
          <a:ext cx="361950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619125</xdr:colOff>
      <xdr:row>8</xdr:row>
      <xdr:rowOff>28575</xdr:rowOff>
    </xdr:from>
    <xdr:to>
      <xdr:col>10</xdr:col>
      <xdr:colOff>38100</xdr:colOff>
      <xdr:row>19</xdr:row>
      <xdr:rowOff>76200</xdr:rowOff>
    </xdr:to>
    <xdr:sp macro="" textlink="">
      <xdr:nvSpPr>
        <xdr:cNvPr id="3" name="2 CuadroTexto"/>
        <xdr:cNvSpPr txBox="1"/>
      </xdr:nvSpPr>
      <xdr:spPr>
        <a:xfrm>
          <a:off x="2143125" y="2228850"/>
          <a:ext cx="6276975" cy="214312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s-CO" sz="1100" b="1" i="0" u="none" strike="noStrike">
            <a:solidFill>
              <a:schemeClr val="dk1"/>
            </a:solidFill>
            <a:latin typeface="+mn-lt"/>
            <a:ea typeface="+mn-ea"/>
            <a:cs typeface="+mn-cs"/>
          </a:endParaRPr>
        </a:p>
        <a:p>
          <a:r>
            <a:rPr lang="es-CO" sz="1100" b="1" i="0" u="none" strike="noStrike">
              <a:solidFill>
                <a:schemeClr val="dk1"/>
              </a:solidFill>
              <a:latin typeface="+mn-lt"/>
              <a:ea typeface="+mn-ea"/>
              <a:cs typeface="+mn-cs"/>
            </a:rPr>
            <a:t>DIPIB :</a:t>
          </a:r>
          <a:r>
            <a:rPr lang="es-CO" sz="1100" b="1" i="0" u="none" strike="noStrike" baseline="0">
              <a:solidFill>
                <a:schemeClr val="dk1"/>
              </a:solidFill>
              <a:latin typeface="+mn-lt"/>
              <a:ea typeface="+mn-ea"/>
              <a:cs typeface="+mn-cs"/>
            </a:rPr>
            <a:t> </a:t>
          </a:r>
          <a:r>
            <a:rPr lang="es-CO" sz="1100" b="0" i="0" u="none" strike="noStrike" baseline="0">
              <a:solidFill>
                <a:schemeClr val="dk1"/>
              </a:solidFill>
              <a:latin typeface="+mn-lt"/>
              <a:ea typeface="+mn-ea"/>
              <a:cs typeface="+mn-cs"/>
            </a:rPr>
            <a:t>Deflactor Implicito PIB  del  Formula = </a:t>
          </a:r>
          <a:r>
            <a:rPr lang="es-CO" sz="1100" b="0" i="0" u="none" strike="noStrike">
              <a:solidFill>
                <a:schemeClr val="dk1"/>
              </a:solidFill>
              <a:latin typeface="+mn-lt"/>
              <a:ea typeface="+mn-ea"/>
              <a:cs typeface="+mn-cs"/>
            </a:rPr>
            <a:t>PIB Corriente / PIB Constante,</a:t>
          </a:r>
          <a:r>
            <a:rPr lang="es-CO" sz="1100" b="0" i="0" u="none" strike="noStrike" baseline="0">
              <a:solidFill>
                <a:schemeClr val="dk1"/>
              </a:solidFill>
              <a:latin typeface="+mn-lt"/>
              <a:ea typeface="+mn-ea"/>
              <a:cs typeface="+mn-cs"/>
            </a:rPr>
            <a:t>  el deflactor implicto del PIB  se utliza para desccontar los efectos de la inflación sobre los datos y llevar los valores a precios constantes. </a:t>
          </a:r>
        </a:p>
        <a:p>
          <a:endParaRPr lang="es-CO" sz="1100" b="0" i="0" u="none" strike="noStrike" baseline="0">
            <a:solidFill>
              <a:schemeClr val="dk1"/>
            </a:solidFill>
            <a:latin typeface="+mn-lt"/>
            <a:ea typeface="+mn-ea"/>
            <a:cs typeface="+mn-cs"/>
          </a:endParaRPr>
        </a:p>
        <a:p>
          <a:r>
            <a:rPr lang="es-CO" sz="1100" b="1" i="0" u="none" strike="noStrike" baseline="0">
              <a:solidFill>
                <a:schemeClr val="dk1"/>
              </a:solidFill>
              <a:latin typeface="+mn-lt"/>
              <a:ea typeface="+mn-ea"/>
              <a:cs typeface="+mn-cs"/>
            </a:rPr>
            <a:t>Indicador de Desempeño Fiscal : </a:t>
          </a:r>
        </a:p>
        <a:p>
          <a:r>
            <a:rPr lang="es-CO"/>
            <a:t>Los componentes del índice de desempeño fiscal son: Porcentaje de Ingresos Corrientes Destinados a Funcionamiento (1), Magnitud de la Deuda </a:t>
          </a:r>
          <a:br>
            <a:rPr lang="es-CO"/>
          </a:br>
          <a:r>
            <a:rPr lang="es-CO"/>
            <a:t>(2), Porcentaje de Ingresos que Corresponden a Transferencias (3), Porcentaje de Ingresos que Corresponden a Recursos Propios (4), Porcentaje del Gasto Total Destinado a Inversión , (5) Capacidad de Ahorro. El valor de este indicador se optiene en el Departamento Nacional de Planeación.</a:t>
          </a:r>
        </a:p>
        <a:p>
          <a:endParaRPr lang="es-CO"/>
        </a:p>
        <a:p>
          <a:endParaRPr lang="es-CO" sz="1100"/>
        </a:p>
      </xdr:txBody>
    </xdr:sp>
    <xdr:clientData/>
  </xdr:twoCellAnchor>
  <xdr:twoCellAnchor editAs="oneCell">
    <xdr:from>
      <xdr:col>0</xdr:col>
      <xdr:colOff>1</xdr:colOff>
      <xdr:row>2</xdr:row>
      <xdr:rowOff>9525</xdr:rowOff>
    </xdr:from>
    <xdr:to>
      <xdr:col>4</xdr:col>
      <xdr:colOff>133351</xdr:colOff>
      <xdr:row>6</xdr:row>
      <xdr:rowOff>142875</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90525"/>
          <a:ext cx="32956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57150</xdr:rowOff>
    </xdr:from>
    <xdr:to>
      <xdr:col>3</xdr:col>
      <xdr:colOff>76200</xdr:colOff>
      <xdr:row>5</xdr:row>
      <xdr:rowOff>104775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57150"/>
          <a:ext cx="35147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14</xdr:col>
      <xdr:colOff>0</xdr:colOff>
      <xdr:row>6</xdr:row>
      <xdr:rowOff>0</xdr:rowOff>
    </xdr:from>
    <xdr:to>
      <xdr:col>22</xdr:col>
      <xdr:colOff>431800</xdr:colOff>
      <xdr:row>22</xdr:row>
      <xdr:rowOff>80963</xdr:rowOff>
    </xdr:to>
    <xdr:sp macro="" textlink="">
      <xdr:nvSpPr>
        <xdr:cNvPr id="3" name="2 CuadroTexto"/>
        <xdr:cNvSpPr txBox="1"/>
      </xdr:nvSpPr>
      <xdr:spPr>
        <a:xfrm>
          <a:off x="11866563" y="1597422"/>
          <a:ext cx="6543675" cy="3295650"/>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b="1">
              <a:latin typeface="Bookman Old Style" pitchFamily="18" charset="0"/>
            </a:rPr>
            <a:t>Ingreso por</a:t>
          </a:r>
          <a:r>
            <a:rPr lang="es-CO" sz="1100" b="1" baseline="0">
              <a:latin typeface="Bookman Old Style" pitchFamily="18" charset="0"/>
            </a:rPr>
            <a:t> Impuesto de Industria y Comercio</a:t>
          </a:r>
          <a:endParaRPr lang="es-CO" sz="1100" b="1">
            <a:latin typeface="Bookman Old Style" pitchFamily="18" charset="0"/>
          </a:endParaRPr>
        </a:p>
        <a:p>
          <a:endParaRPr lang="es-CO" sz="1100">
            <a:latin typeface="Bookman Old Style" pitchFamily="18" charset="0"/>
          </a:endParaRPr>
        </a:p>
        <a:p>
          <a:r>
            <a:rPr lang="es-CO" sz="1100">
              <a:latin typeface="Bookman Old Style" pitchFamily="18" charset="0"/>
            </a:rPr>
            <a:t>El Estado busca obtener recursos para cubrir sus necesidades a través de </a:t>
          </a:r>
          <a:r>
            <a:rPr lang="es-CO" sz="1100" baseline="0">
              <a:latin typeface="Bookman Old Style" pitchFamily="18" charset="0"/>
            </a:rPr>
            <a:t> </a:t>
          </a:r>
          <a:r>
            <a:rPr lang="es-CO" sz="1100">
              <a:latin typeface="Bookman Old Style" pitchFamily="18" charset="0"/>
            </a:rPr>
            <a:t>impuestos creados por el mismo de acuerdo a un plan de desarrollo.</a:t>
          </a:r>
          <a:r>
            <a:rPr lang="es-CO" sz="1100" baseline="0">
              <a:latin typeface="Bookman Old Style" pitchFamily="18" charset="0"/>
            </a:rPr>
            <a:t> </a:t>
          </a:r>
          <a:r>
            <a:rPr lang="es-CO" sz="1100">
              <a:latin typeface="Bookman Old Style" pitchFamily="18" charset="0"/>
            </a:rPr>
            <a:t>Estos ingresos corresponden a  ingresos corrientes tributarios, en</a:t>
          </a:r>
          <a:r>
            <a:rPr lang="es-CO" sz="1100" baseline="0">
              <a:latin typeface="Bookman Old Style" pitchFamily="18" charset="0"/>
            </a:rPr>
            <a:t> </a:t>
          </a:r>
          <a:r>
            <a:rPr lang="es-CO" sz="1100">
              <a:latin typeface="Bookman Old Style" pitchFamily="18" charset="0"/>
            </a:rPr>
            <a:t>este caso  a  un </a:t>
          </a:r>
          <a:r>
            <a:rPr lang="es-CO" sz="1100" baseline="0">
              <a:latin typeface="Bookman Old Style" pitchFamily="18" charset="0"/>
            </a:rPr>
            <a:t> </a:t>
          </a:r>
          <a:r>
            <a:rPr lang="es-CO" sz="1100">
              <a:latin typeface="Bookman Old Style" pitchFamily="18" charset="0"/>
            </a:rPr>
            <a:t>impuesto municipal.</a:t>
          </a:r>
        </a:p>
        <a:p>
          <a:endParaRPr lang="es-CO" sz="1100">
            <a:latin typeface="Bookman Old Style" pitchFamily="18" charset="0"/>
          </a:endParaRPr>
        </a:p>
        <a:p>
          <a:r>
            <a:rPr lang="es-CO" sz="1100">
              <a:solidFill>
                <a:schemeClr val="dk1"/>
              </a:solidFill>
              <a:effectLst/>
              <a:latin typeface="Bookman Old Style" pitchFamily="18" charset="0"/>
              <a:ea typeface="+mn-ea"/>
              <a:cs typeface="+mn-cs"/>
            </a:rPr>
            <a:t>Es el gravamen establecido sobre las actividades  industriales, comerciales y de </a:t>
          </a:r>
          <a:r>
            <a:rPr lang="es-CO" sz="1100" baseline="0">
              <a:solidFill>
                <a:schemeClr val="dk1"/>
              </a:solidFill>
              <a:effectLst/>
              <a:latin typeface="Bookman Old Style" pitchFamily="18" charset="0"/>
              <a:ea typeface="+mn-ea"/>
              <a:cs typeface="+mn-cs"/>
            </a:rPr>
            <a:t> </a:t>
          </a:r>
          <a:r>
            <a:rPr lang="es-CO" sz="1100">
              <a:solidFill>
                <a:schemeClr val="dk1"/>
              </a:solidFill>
              <a:effectLst/>
              <a:latin typeface="Bookman Old Style" pitchFamily="18" charset="0"/>
              <a:ea typeface="+mn-ea"/>
              <a:cs typeface="+mn-cs"/>
            </a:rPr>
            <a:t>servicios, a favor de cada uno de los distritos y municipios  donde ellas se </a:t>
          </a:r>
          <a:r>
            <a:rPr lang="es-CO" sz="1100" baseline="0">
              <a:solidFill>
                <a:schemeClr val="dk1"/>
              </a:solidFill>
              <a:effectLst/>
              <a:latin typeface="Bookman Old Style" pitchFamily="18" charset="0"/>
              <a:ea typeface="+mn-ea"/>
              <a:cs typeface="+mn-cs"/>
            </a:rPr>
            <a:t> </a:t>
          </a:r>
          <a:r>
            <a:rPr lang="es-CO" sz="1100">
              <a:solidFill>
                <a:schemeClr val="dk1"/>
              </a:solidFill>
              <a:effectLst/>
              <a:latin typeface="Bookman Old Style" pitchFamily="18" charset="0"/>
              <a:ea typeface="+mn-ea"/>
              <a:cs typeface="+mn-cs"/>
            </a:rPr>
            <a:t>desarrollan, según la liquidación privada</a:t>
          </a:r>
          <a:endParaRPr lang="es-CO">
            <a:effectLst/>
            <a:latin typeface="Bookman Old Style" pitchFamily="18" charset="0"/>
          </a:endParaRPr>
        </a:p>
        <a:p>
          <a:endParaRPr lang="es-CO" sz="1100">
            <a:latin typeface="Bookman Old Style" pitchFamily="18" charset="0"/>
          </a:endParaRPr>
        </a:p>
        <a:p>
          <a:r>
            <a:rPr lang="es-CO" sz="1100">
              <a:latin typeface="Bookman Old Style" pitchFamily="18" charset="0"/>
            </a:rPr>
            <a:t>Toda persona natural o jurídica que en jurisdicción de  un municipio  determinado</a:t>
          </a:r>
          <a:r>
            <a:rPr lang="es-CO" sz="1100" baseline="0">
              <a:latin typeface="Bookman Old Style" pitchFamily="18" charset="0"/>
            </a:rPr>
            <a:t> </a:t>
          </a:r>
          <a:r>
            <a:rPr lang="es-CO" sz="1100">
              <a:latin typeface="Bookman Old Style" pitchFamily="18" charset="0"/>
            </a:rPr>
            <a:t>ejerza una actividad industrial, comercial o de servicios, con o sin establecimiento, </a:t>
          </a:r>
          <a:r>
            <a:rPr lang="es-CO" sz="1100" baseline="0">
              <a:latin typeface="Bookman Old Style" pitchFamily="18" charset="0"/>
            </a:rPr>
            <a:t> </a:t>
          </a:r>
          <a:r>
            <a:rPr lang="es-CO" sz="1100">
              <a:latin typeface="Bookman Old Style" pitchFamily="18" charset="0"/>
            </a:rPr>
            <a:t>debe registrarse en Industria y Comercio y pagar</a:t>
          </a:r>
          <a:r>
            <a:rPr lang="es-CO" sz="1100" baseline="0">
              <a:latin typeface="Bookman Old Style" pitchFamily="18" charset="0"/>
            </a:rPr>
            <a:t> </a:t>
          </a:r>
          <a:r>
            <a:rPr lang="es-CO" sz="1100">
              <a:latin typeface="Bookman Old Style" pitchFamily="18" charset="0"/>
            </a:rPr>
            <a:t>el impuesto correspondiente a su </a:t>
          </a:r>
          <a:r>
            <a:rPr lang="es-CO" sz="1100" baseline="0">
              <a:latin typeface="Bookman Old Style" pitchFamily="18" charset="0"/>
            </a:rPr>
            <a:t> </a:t>
          </a:r>
          <a:r>
            <a:rPr lang="es-CO" sz="1100">
              <a:latin typeface="Bookman Old Style" pitchFamily="18" charset="0"/>
            </a:rPr>
            <a:t>actividad.</a:t>
          </a:r>
        </a:p>
        <a:p>
          <a:endParaRPr lang="es-CO" sz="1100">
            <a:latin typeface="Bookman Old Style" pitchFamily="18" charset="0"/>
          </a:endParaRPr>
        </a:p>
        <a:p>
          <a:r>
            <a:rPr lang="es-CO" sz="1100">
              <a:latin typeface="Bookman Old Style" pitchFamily="18" charset="0"/>
            </a:rPr>
            <a:t>El impuesto de Industria y Comercio correspondiente a cada periodo gravable, se </a:t>
          </a:r>
          <a:r>
            <a:rPr lang="es-CO" sz="1100" baseline="0">
              <a:latin typeface="Bookman Old Style" pitchFamily="18" charset="0"/>
            </a:rPr>
            <a:t> </a:t>
          </a:r>
          <a:r>
            <a:rPr lang="es-CO" sz="1100">
              <a:latin typeface="Bookman Old Style" pitchFamily="18" charset="0"/>
            </a:rPr>
            <a:t>liquida con base en los ingresos netos del contribuyente obtenidos durante este período.</a:t>
          </a:r>
          <a:r>
            <a:rPr lang="es-CO" sz="1100" baseline="0">
              <a:latin typeface="Bookman Old Style" pitchFamily="18" charset="0"/>
            </a:rPr>
            <a:t> </a:t>
          </a:r>
          <a:r>
            <a:rPr lang="es-CO" sz="1100">
              <a:latin typeface="Bookman Old Style" pitchFamily="18" charset="0"/>
            </a:rPr>
            <a:t>Para determinar estos ingresos, se toma la totalidad de los ingresos ordinarios y </a:t>
          </a:r>
          <a:r>
            <a:rPr lang="es-CO" sz="1100" baseline="0">
              <a:latin typeface="Bookman Old Style" pitchFamily="18" charset="0"/>
            </a:rPr>
            <a:t> </a:t>
          </a:r>
          <a:r>
            <a:rPr lang="es-CO" sz="1100">
              <a:latin typeface="Bookman Old Style" pitchFamily="18" charset="0"/>
            </a:rPr>
            <a:t>extraordinarios, y se le restan los correspondientes a actividades exentas y no </a:t>
          </a:r>
          <a:r>
            <a:rPr lang="es-CO" sz="1100" baseline="0">
              <a:latin typeface="Bookman Old Style" pitchFamily="18" charset="0"/>
            </a:rPr>
            <a:t> </a:t>
          </a:r>
          <a:r>
            <a:rPr lang="es-CO" sz="1100">
              <a:latin typeface="Bookman Old Style" pitchFamily="18" charset="0"/>
            </a:rPr>
            <a:t>sujetas, así como las devoluciones, rebajas y descuentos, exportaciones y la venta de activos fijos </a:t>
          </a:r>
        </a:p>
      </xdr:txBody>
    </xdr:sp>
    <xdr:clientData/>
  </xdr:twoCellAnchor>
  <xdr:twoCellAnchor editAs="oneCell">
    <xdr:from>
      <xdr:col>0</xdr:col>
      <xdr:colOff>148828</xdr:colOff>
      <xdr:row>1</xdr:row>
      <xdr:rowOff>19843</xdr:rowOff>
    </xdr:from>
    <xdr:to>
      <xdr:col>3</xdr:col>
      <xdr:colOff>625078</xdr:colOff>
      <xdr:row>5</xdr:row>
      <xdr:rowOff>117078</xdr:rowOff>
    </xdr:to>
    <xdr:pic>
      <xdr:nvPicPr>
        <xdr:cNvPr id="5"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828" y="208359"/>
          <a:ext cx="3849688"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586153</xdr:colOff>
      <xdr:row>3</xdr:row>
      <xdr:rowOff>10467</xdr:rowOff>
    </xdr:from>
    <xdr:to>
      <xdr:col>14</xdr:col>
      <xdr:colOff>125604</xdr:colOff>
      <xdr:row>10</xdr:row>
      <xdr:rowOff>115138</xdr:rowOff>
    </xdr:to>
    <xdr:sp macro="" textlink="">
      <xdr:nvSpPr>
        <xdr:cNvPr id="3" name="2 CuadroTexto"/>
        <xdr:cNvSpPr txBox="1"/>
      </xdr:nvSpPr>
      <xdr:spPr>
        <a:xfrm>
          <a:off x="10362362" y="1538654"/>
          <a:ext cx="4636896" cy="1831731"/>
        </a:xfrm>
        <a:prstGeom prst="rect">
          <a:avLst/>
        </a:prstGeom>
        <a:solidFill>
          <a:schemeClr val="accent1">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b="1">
              <a:latin typeface="Bookman Old Style" pitchFamily="18" charset="0"/>
            </a:rPr>
            <a:t>Ingresos Tributarios</a:t>
          </a:r>
        </a:p>
        <a:p>
          <a:endParaRPr lang="es-CO" sz="1100">
            <a:latin typeface="Bookman Old Style" pitchFamily="18" charset="0"/>
          </a:endParaRPr>
        </a:p>
        <a:p>
          <a:r>
            <a:rPr lang="es-CO" sz="1100" b="0" i="0">
              <a:solidFill>
                <a:schemeClr val="dk1"/>
              </a:solidFill>
              <a:effectLst/>
              <a:latin typeface="Bookman Old Style" pitchFamily="18" charset="0"/>
              <a:ea typeface="+mn-ea"/>
              <a:cs typeface="+mn-cs"/>
            </a:rPr>
            <a:t>son aquellos que provienen del pago de un tributo. En términos actuales, significan impuestos. Todos los medios que un Estado obtiene por las distintas medidas hacendarias se refieren a ingresos tributarios. (Regalías por explotación de recursos natuales, IVA, impuesto a las ventas, a los ingresos corporativos, ingresos individuales, impuesto a alcohol, tabaco, etc.)</a:t>
          </a:r>
        </a:p>
        <a:p>
          <a:endParaRPr lang="es-CO" sz="1100" b="0" i="0">
            <a:solidFill>
              <a:schemeClr val="dk1"/>
            </a:solidFill>
            <a:effectLst/>
            <a:latin typeface="Bookman Old Style" pitchFamily="18" charset="0"/>
            <a:ea typeface="+mn-ea"/>
            <a:cs typeface="+mn-cs"/>
          </a:endParaRPr>
        </a:p>
        <a:p>
          <a:endParaRPr lang="es-CO" sz="1100">
            <a:latin typeface="Bookman Old Style" pitchFamily="18" charset="0"/>
          </a:endParaRPr>
        </a:p>
      </xdr:txBody>
    </xdr:sp>
    <xdr:clientData/>
  </xdr:twoCellAnchor>
  <xdr:twoCellAnchor editAs="oneCell">
    <xdr:from>
      <xdr:col>0</xdr:col>
      <xdr:colOff>57150</xdr:colOff>
      <xdr:row>0</xdr:row>
      <xdr:rowOff>209550</xdr:rowOff>
    </xdr:from>
    <xdr:to>
      <xdr:col>2</xdr:col>
      <xdr:colOff>847725</xdr:colOff>
      <xdr:row>1</xdr:row>
      <xdr:rowOff>76200</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0955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57149</xdr:colOff>
      <xdr:row>3</xdr:row>
      <xdr:rowOff>19050</xdr:rowOff>
    </xdr:from>
    <xdr:to>
      <xdr:col>19</xdr:col>
      <xdr:colOff>219074</xdr:colOff>
      <xdr:row>27</xdr:row>
      <xdr:rowOff>142875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266700</xdr:colOff>
      <xdr:row>1</xdr:row>
      <xdr:rowOff>47625</xdr:rowOff>
    </xdr:from>
    <xdr:to>
      <xdr:col>2</xdr:col>
      <xdr:colOff>485775</xdr:colOff>
      <xdr:row>3</xdr:row>
      <xdr:rowOff>342900</xdr:rowOff>
    </xdr:to>
    <xdr:pic>
      <xdr:nvPicPr>
        <xdr:cNvPr id="5"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700" y="238125"/>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19050</xdr:colOff>
      <xdr:row>1</xdr:row>
      <xdr:rowOff>47625</xdr:rowOff>
    </xdr:from>
    <xdr:to>
      <xdr:col>2</xdr:col>
      <xdr:colOff>923925</xdr:colOff>
      <xdr:row>5</xdr:row>
      <xdr:rowOff>9525</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38125"/>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15</xdr:col>
      <xdr:colOff>133349</xdr:colOff>
      <xdr:row>3</xdr:row>
      <xdr:rowOff>47625</xdr:rowOff>
    </xdr:from>
    <xdr:ext cx="5972176" cy="4191000"/>
    <xdr:sp macro="" textlink="">
      <xdr:nvSpPr>
        <xdr:cNvPr id="4" name="3 CuadroTexto"/>
        <xdr:cNvSpPr txBox="1"/>
      </xdr:nvSpPr>
      <xdr:spPr>
        <a:xfrm>
          <a:off x="12249149" y="962025"/>
          <a:ext cx="5972176" cy="4191000"/>
        </a:xfrm>
        <a:prstGeom prst="rect">
          <a:avLst/>
        </a:prstGeom>
        <a:solidFill>
          <a:schemeClr val="accent1">
            <a:lumMod val="20000"/>
            <a:lumOff val="80000"/>
          </a:schemeClr>
        </a:solidFill>
        <a:ln w="127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O" b="1"/>
            <a:t>Indicador de Desempeño</a:t>
          </a:r>
          <a:r>
            <a:rPr lang="es-CO" b="1" baseline="0"/>
            <a:t> Fiscal </a:t>
          </a:r>
        </a:p>
        <a:p>
          <a:endParaRPr lang="es-CO" b="1"/>
        </a:p>
        <a:p>
          <a:r>
            <a:rPr lang="es-CO"/>
            <a:t>Los componentes del índice de desempeño fiscal son: Porcentaje de Ingresos Corrientes Destinados a Funcionamiento </a:t>
          </a:r>
        </a:p>
        <a:p>
          <a:r>
            <a:rPr lang="es-CO"/>
            <a:t>(1), Magnitud de la Deuda </a:t>
          </a:r>
          <a:br>
            <a:rPr lang="es-CO"/>
          </a:br>
          <a:r>
            <a:rPr lang="es-CO"/>
            <a:t>(2), Porcentaje de Ingresos que Corresponden a Transferencias </a:t>
          </a:r>
        </a:p>
        <a:p>
          <a:r>
            <a:rPr lang="es-CO"/>
            <a:t>(3), Porcentaje de Ingresos que Corresponden a Recursos Propios </a:t>
          </a:r>
        </a:p>
        <a:p>
          <a:r>
            <a:rPr lang="es-CO"/>
            <a:t>(4), Porcentaje del Gasto Total Destinado a Inversión ,</a:t>
          </a:r>
        </a:p>
        <a:p>
          <a:r>
            <a:rPr lang="es-CO"/>
            <a:t> (5) Capacidad de Ahorro. El valor de este indicador se optiene en el Departamento Nacional de Planeación.</a:t>
          </a:r>
        </a:p>
        <a:p>
          <a:pPr algn="l"/>
          <a:r>
            <a:rPr lang="es-CO"/>
            <a:t/>
          </a:r>
          <a:br>
            <a:rPr lang="es-CO"/>
          </a:br>
          <a:r>
            <a:rPr lang="es-CO"/>
            <a:t>(1)Autofinanciación del funcionamiento = Gasto funcionamiento/ ingresos corrientes libre destinación *100.</a:t>
          </a:r>
          <a:br>
            <a:rPr lang="es-CO"/>
          </a:br>
          <a:r>
            <a:rPr lang="es-CO"/>
            <a:t>(2) Magnitud de la deuda = Saldo deuda / ingresos totales * 100. </a:t>
          </a:r>
          <a:br>
            <a:rPr lang="es-CO"/>
          </a:br>
          <a:r>
            <a:rPr lang="es-CO"/>
            <a:t>(3) Dependencia de las transferencias = Transferencias / ingresos totales * 100. </a:t>
          </a:r>
          <a:br>
            <a:rPr lang="es-CO"/>
          </a:br>
          <a:r>
            <a:rPr lang="es-CO"/>
            <a:t>(4) Dependencia de los recursos propios=Ingresos tributarios/ingresos totales*100. </a:t>
          </a:r>
          <a:br>
            <a:rPr lang="es-CO"/>
          </a:br>
          <a:r>
            <a:rPr lang="es-CO"/>
            <a:t>(5) Magnitud de la inversión = Inversión / gasto total * 100. </a:t>
          </a:r>
          <a:br>
            <a:rPr lang="es-CO"/>
          </a:br>
          <a:r>
            <a:rPr lang="es-CO"/>
            <a:t>(6) Capacidad de ahorro = Ahorro corriente / ingresos corrientes * 100. </a:t>
          </a:r>
          <a:endParaRPr lang="es-CO" sz="1100"/>
        </a:p>
      </xdr:txBody>
    </xdr:sp>
    <xdr:clientData/>
  </xdr:oneCellAnchor>
  <xdr:twoCellAnchor editAs="oneCell">
    <xdr:from>
      <xdr:col>0</xdr:col>
      <xdr:colOff>38100</xdr:colOff>
      <xdr:row>0</xdr:row>
      <xdr:rowOff>152400</xdr:rowOff>
    </xdr:from>
    <xdr:to>
      <xdr:col>1</xdr:col>
      <xdr:colOff>2085975</xdr:colOff>
      <xdr:row>2</xdr:row>
      <xdr:rowOff>228600</xdr:rowOff>
    </xdr:to>
    <xdr:pic>
      <xdr:nvPicPr>
        <xdr:cNvPr id="6"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52400"/>
          <a:ext cx="3448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uadroA13\HistoricoA13\DatosCuadroA13Prelimina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ecamelo\Datos%20de%20programa\Microsoft\Excel\Documents%20and%20Settings\Juan%20Felipe\My%20Documents\2019\Comercio%20exterior\Importaciones\Tolima\1%20Trimestre\IMTO1T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AppData\Local\Temp\Documents%20and%20Settings\Juan%20Felipe\My%20Documents\2019\Comercio%20exterior\Importaciones\Tolima\1%20Trimestre\IMTO1T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oajimenez\Datos%20de%20programa\Microsoft\Excel\Documents%20and%20Settings\Juan%20Felipe\My%20Documents\2019\Comercio%20exterior\Importaciones\Tolima\1%20Trimestre\IMTO1T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AppData\Local\Temp\Documents%20and%20Settings\oajimenez\Datos%20de%20programa\Microsoft\Excel\Documents%20and%20Settings\Juan%20Felipe\My%20Documents\2019\Comercio%20exterior\Importaciones\Tolima\1%20Trimestre\IMTO1T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Judith%20Alzate_2\Downloads\Copia%20de%20ECONOMICO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2000&lt;312"/>
      <sheetName val="Proceso2000&lt;312"/>
      <sheetName val="BDMenores_de_312_año_2001"/>
      <sheetName val="Proceso2001&lt;312"/>
      <sheetName val="BDMenores&lt;312año2002"/>
      <sheetName val="ProcesoMenores&lt;312año2002"/>
      <sheetName val="BdMenores&lt;312delAÑO2003"/>
      <sheetName val="Proceso&lt;312delaño2003"/>
      <sheetName val="Consulta&lt;312año2000Neonatales"/>
      <sheetName val="Consulta&lt;312año2000posneonatale"/>
      <sheetName val="Consulta&lt;312año2001Neonatales"/>
      <sheetName val="Consulta&lt;312año2001Posneonatale"/>
      <sheetName val="Consulta&lt;312año2002Neonatales"/>
      <sheetName val="Consulta&lt;312año2002Posneonatale"/>
      <sheetName val="Consulta&lt;312año2003neonatales"/>
      <sheetName val="Consulta&lt;312año2003posneonatale"/>
      <sheetName val="PosneonatalesSinProrrateo2003"/>
      <sheetName val="PosneonatalesConProrrateo2003"/>
    </sheetNames>
    <sheetDataSet>
      <sheetData sheetId="0">
        <row r="1">
          <cell r="A1" t="str">
            <v>NUM_FORMUL</v>
          </cell>
          <cell r="B1" t="str">
            <v>TIPO_DEFUN</v>
          </cell>
          <cell r="C1" t="str">
            <v>ANO</v>
          </cell>
          <cell r="D1" t="str">
            <v>MES</v>
          </cell>
          <cell r="E1" t="str">
            <v>FECHA_DEF</v>
          </cell>
          <cell r="F1" t="str">
            <v>SEXO</v>
          </cell>
          <cell r="G1" t="str">
            <v>COD_DPTO</v>
          </cell>
          <cell r="H1" t="str">
            <v>COD_MUNIC</v>
          </cell>
          <cell r="I1" t="str">
            <v>COD_INSP</v>
          </cell>
          <cell r="J1" t="str">
            <v>A_DEFUN</v>
          </cell>
          <cell r="K1" t="str">
            <v>SIT_DEFUN</v>
          </cell>
          <cell r="L1" t="str">
            <v>COD_INST</v>
          </cell>
          <cell r="M1" t="str">
            <v>NOM_INST</v>
          </cell>
          <cell r="N1" t="str">
            <v>EST_CIVIL</v>
          </cell>
          <cell r="O1" t="str">
            <v>EDAD</v>
          </cell>
          <cell r="P1" t="str">
            <v>NIVEL_EDU</v>
          </cell>
          <cell r="Q1" t="str">
            <v>SEG_SOCIAL</v>
          </cell>
          <cell r="R1" t="str">
            <v>CODPRES</v>
          </cell>
          <cell r="S1" t="str">
            <v>CODPTORE</v>
          </cell>
          <cell r="T1" t="str">
            <v>CODMUNRE</v>
          </cell>
          <cell r="U1" t="str">
            <v>AREA_RES</v>
          </cell>
          <cell r="V1" t="str">
            <v>COD_LOCA</v>
          </cell>
          <cell r="W1" t="str">
            <v>SECTOR</v>
          </cell>
          <cell r="X1" t="str">
            <v>SECCION</v>
          </cell>
          <cell r="Y1" t="str">
            <v>CODIGO</v>
          </cell>
          <cell r="Z1" t="str">
            <v>PMAN_MUER</v>
          </cell>
          <cell r="AA1" t="str">
            <v>CONS_EXP</v>
          </cell>
          <cell r="AB1" t="str">
            <v>MU_PARTO</v>
          </cell>
          <cell r="AC1" t="str">
            <v>T_PARTO</v>
          </cell>
          <cell r="AD1" t="str">
            <v>TIPO_EMB</v>
          </cell>
          <cell r="AE1" t="str">
            <v>T_GES</v>
          </cell>
          <cell r="AF1" t="str">
            <v>PESO_NAC</v>
          </cell>
          <cell r="AG1" t="str">
            <v>EDAD_MADRE</v>
          </cell>
          <cell r="AH1" t="str">
            <v>N_HIJOSV</v>
          </cell>
          <cell r="AI1" t="str">
            <v>N_HIJOSM</v>
          </cell>
          <cell r="AJ1" t="str">
            <v>EST_CIVM</v>
          </cell>
          <cell r="AK1" t="str">
            <v>NIV_EDUM</v>
          </cell>
          <cell r="AL1" t="str">
            <v>EMB_FAL</v>
          </cell>
          <cell r="AM1" t="str">
            <v>EMB_SEM</v>
          </cell>
          <cell r="AN1" t="str">
            <v>EMB_MES</v>
          </cell>
          <cell r="AO1" t="str">
            <v>MAN_MUER</v>
          </cell>
          <cell r="AP1" t="str">
            <v>CODOCUR</v>
          </cell>
          <cell r="AQ1" t="str">
            <v>CODMUNOC</v>
          </cell>
          <cell r="AR1" t="str">
            <v>COD_OCUR</v>
          </cell>
          <cell r="AS1" t="str">
            <v>C_MUERTE</v>
          </cell>
          <cell r="AT1" t="str">
            <v>ASIS_MED</v>
          </cell>
          <cell r="AU1" t="str">
            <v>C_DIR1</v>
          </cell>
          <cell r="AV1" t="str">
            <v>C_ANT1</v>
          </cell>
          <cell r="AW1" t="str">
            <v>C_ANT2</v>
          </cell>
          <cell r="AX1" t="str">
            <v>C_ANT3</v>
          </cell>
          <cell r="AY1" t="str">
            <v>C_PAT1</v>
          </cell>
          <cell r="AZ1" t="str">
            <v>C_BAS1</v>
          </cell>
          <cell r="BA1" t="str">
            <v>C_MCM1</v>
          </cell>
          <cell r="BB1" t="str">
            <v>CAUSA_666</v>
          </cell>
          <cell r="BC1" t="str">
            <v>TIEMPO</v>
          </cell>
          <cell r="BD1" t="str">
            <v>GRU_ED1</v>
          </cell>
          <cell r="BE1" t="str">
            <v>GRU_ED2</v>
          </cell>
        </row>
        <row r="2">
          <cell r="A2" t="str">
            <v>A776920</v>
          </cell>
          <cell r="B2">
            <v>2</v>
          </cell>
          <cell r="C2" t="str">
            <v>2000</v>
          </cell>
          <cell r="D2" t="str">
            <v>05</v>
          </cell>
          <cell r="E2">
            <v>36655</v>
          </cell>
          <cell r="F2" t="str">
            <v>1</v>
          </cell>
          <cell r="G2" t="str">
            <v>11</v>
          </cell>
          <cell r="H2" t="str">
            <v>001</v>
          </cell>
          <cell r="J2" t="str">
            <v>1</v>
          </cell>
          <cell r="K2" t="str">
            <v>1</v>
          </cell>
          <cell r="M2" t="str">
            <v>CL SALUDCOOP</v>
          </cell>
          <cell r="N2" t="str">
            <v>1</v>
          </cell>
          <cell r="O2">
            <v>110</v>
          </cell>
          <cell r="Q2" t="str">
            <v>4</v>
          </cell>
          <cell r="S2" t="str">
            <v>17</v>
          </cell>
          <cell r="T2" t="str">
            <v>662</v>
          </cell>
          <cell r="U2" t="str">
            <v>2</v>
          </cell>
          <cell r="Y2" t="str">
            <v>005</v>
          </cell>
          <cell r="Z2" t="str">
            <v>1</v>
          </cell>
          <cell r="AA2" t="str">
            <v>2</v>
          </cell>
          <cell r="AB2" t="str">
            <v>3</v>
          </cell>
          <cell r="AC2" t="str">
            <v>1</v>
          </cell>
          <cell r="AD2" t="str">
            <v>1</v>
          </cell>
          <cell r="AE2" t="str">
            <v>3</v>
          </cell>
          <cell r="AF2">
            <v>1200</v>
          </cell>
          <cell r="AG2">
            <v>24</v>
          </cell>
          <cell r="AH2">
            <v>2</v>
          </cell>
          <cell r="AI2">
            <v>2</v>
          </cell>
          <cell r="AJ2" t="str">
            <v>9</v>
          </cell>
          <cell r="AK2" t="str">
            <v>9</v>
          </cell>
          <cell r="AS2" t="str">
            <v>2</v>
          </cell>
          <cell r="AT2" t="str">
            <v>1</v>
          </cell>
          <cell r="AU2" t="str">
            <v>P291</v>
          </cell>
          <cell r="AV2" t="str">
            <v>P285</v>
          </cell>
          <cell r="AW2" t="str">
            <v>P220</v>
          </cell>
          <cell r="AX2" t="str">
            <v>P071</v>
          </cell>
          <cell r="AZ2" t="str">
            <v>P220</v>
          </cell>
          <cell r="BB2" t="str">
            <v>404</v>
          </cell>
          <cell r="BC2" t="str">
            <v>2</v>
          </cell>
          <cell r="BD2" t="str">
            <v>02</v>
          </cell>
          <cell r="BE2" t="str">
            <v>02</v>
          </cell>
        </row>
        <row r="3">
          <cell r="A3" t="str">
            <v>A964776</v>
          </cell>
          <cell r="B3">
            <v>2</v>
          </cell>
          <cell r="C3" t="str">
            <v>2000</v>
          </cell>
          <cell r="D3" t="str">
            <v>09</v>
          </cell>
          <cell r="E3">
            <v>36782</v>
          </cell>
          <cell r="F3" t="str">
            <v>2</v>
          </cell>
          <cell r="G3" t="str">
            <v>11</v>
          </cell>
          <cell r="H3" t="str">
            <v>001</v>
          </cell>
          <cell r="J3" t="str">
            <v>1</v>
          </cell>
          <cell r="K3" t="str">
            <v>1</v>
          </cell>
          <cell r="L3" t="str">
            <v>110010176</v>
          </cell>
          <cell r="M3" t="str">
            <v>CL SHAIO</v>
          </cell>
          <cell r="N3" t="str">
            <v>1</v>
          </cell>
          <cell r="O3">
            <v>304</v>
          </cell>
          <cell r="Q3" t="str">
            <v>1</v>
          </cell>
          <cell r="S3" t="str">
            <v>17</v>
          </cell>
          <cell r="T3" t="str">
            <v>001</v>
          </cell>
          <cell r="U3" t="str">
            <v>1</v>
          </cell>
          <cell r="X3" t="str">
            <v>98</v>
          </cell>
          <cell r="Z3" t="str">
            <v>1</v>
          </cell>
          <cell r="AA3" t="str">
            <v>1</v>
          </cell>
          <cell r="AB3" t="str">
            <v>3</v>
          </cell>
          <cell r="AC3" t="str">
            <v>1</v>
          </cell>
          <cell r="AD3" t="str">
            <v>1</v>
          </cell>
          <cell r="AE3" t="str">
            <v>3</v>
          </cell>
          <cell r="AF3">
            <v>2220</v>
          </cell>
          <cell r="AG3">
            <v>99</v>
          </cell>
          <cell r="AH3">
            <v>1</v>
          </cell>
          <cell r="AI3">
            <v>99</v>
          </cell>
          <cell r="AJ3" t="str">
            <v>2</v>
          </cell>
          <cell r="AK3" t="str">
            <v>6</v>
          </cell>
          <cell r="AS3" t="str">
            <v>2</v>
          </cell>
          <cell r="AT3" t="str">
            <v>1</v>
          </cell>
          <cell r="AU3" t="str">
            <v>I518</v>
          </cell>
          <cell r="AV3" t="str">
            <v>Q212</v>
          </cell>
          <cell r="AY3" t="str">
            <v>Q909</v>
          </cell>
          <cell r="AZ3" t="str">
            <v>Q212</v>
          </cell>
          <cell r="BB3" t="str">
            <v>615</v>
          </cell>
          <cell r="BC3" t="str">
            <v>1</v>
          </cell>
          <cell r="BD3" t="str">
            <v>06</v>
          </cell>
          <cell r="BE3" t="str">
            <v>02</v>
          </cell>
        </row>
        <row r="4">
          <cell r="A4" t="str">
            <v>A1211919</v>
          </cell>
          <cell r="B4">
            <v>2</v>
          </cell>
          <cell r="C4" t="str">
            <v>2000</v>
          </cell>
          <cell r="D4" t="str">
            <v>11</v>
          </cell>
          <cell r="E4">
            <v>36857</v>
          </cell>
          <cell r="F4" t="str">
            <v>2</v>
          </cell>
          <cell r="G4" t="str">
            <v>11</v>
          </cell>
          <cell r="H4" t="str">
            <v>001</v>
          </cell>
          <cell r="J4" t="str">
            <v>1</v>
          </cell>
          <cell r="K4" t="str">
            <v>1</v>
          </cell>
          <cell r="N4" t="str">
            <v>1</v>
          </cell>
          <cell r="O4">
            <v>205</v>
          </cell>
          <cell r="Q4" t="str">
            <v>1</v>
          </cell>
          <cell r="S4" t="str">
            <v>17</v>
          </cell>
          <cell r="T4" t="str">
            <v>380</v>
          </cell>
          <cell r="U4" t="str">
            <v>1</v>
          </cell>
          <cell r="X4" t="str">
            <v>98</v>
          </cell>
          <cell r="Z4" t="str">
            <v>1</v>
          </cell>
          <cell r="AA4" t="str">
            <v>1</v>
          </cell>
          <cell r="AB4" t="str">
            <v>3</v>
          </cell>
          <cell r="AC4" t="str">
            <v>2</v>
          </cell>
          <cell r="AD4" t="str">
            <v>1</v>
          </cell>
          <cell r="AE4" t="str">
            <v>3</v>
          </cell>
          <cell r="AF4">
            <v>2100</v>
          </cell>
          <cell r="AG4">
            <v>19</v>
          </cell>
          <cell r="AH4">
            <v>99</v>
          </cell>
          <cell r="AI4">
            <v>1</v>
          </cell>
          <cell r="AJ4" t="str">
            <v>1</v>
          </cell>
          <cell r="AK4" t="str">
            <v>4</v>
          </cell>
          <cell r="AS4" t="str">
            <v>2</v>
          </cell>
          <cell r="AT4" t="str">
            <v>1</v>
          </cell>
          <cell r="AU4" t="str">
            <v>P285</v>
          </cell>
          <cell r="AV4" t="str">
            <v>P369</v>
          </cell>
          <cell r="AW4" t="str">
            <v>P071</v>
          </cell>
          <cell r="AX4" t="str">
            <v>P000</v>
          </cell>
          <cell r="AY4" t="str">
            <v>P220</v>
          </cell>
          <cell r="AZ4" t="str">
            <v>P000</v>
          </cell>
          <cell r="BB4" t="str">
            <v>401</v>
          </cell>
          <cell r="BC4" t="str">
            <v>1</v>
          </cell>
          <cell r="BD4" t="str">
            <v>03</v>
          </cell>
          <cell r="BE4" t="str">
            <v>02</v>
          </cell>
        </row>
        <row r="5">
          <cell r="A5" t="str">
            <v>A540923</v>
          </cell>
          <cell r="B5">
            <v>2</v>
          </cell>
          <cell r="C5" t="str">
            <v>2000</v>
          </cell>
          <cell r="D5" t="str">
            <v>01</v>
          </cell>
          <cell r="E5">
            <v>36526</v>
          </cell>
          <cell r="F5" t="str">
            <v>2</v>
          </cell>
          <cell r="G5" t="str">
            <v>76</v>
          </cell>
          <cell r="H5" t="str">
            <v>001</v>
          </cell>
          <cell r="J5" t="str">
            <v>1</v>
          </cell>
          <cell r="K5" t="str">
            <v>1</v>
          </cell>
          <cell r="L5" t="str">
            <v>7600100201</v>
          </cell>
          <cell r="M5" t="str">
            <v>H SAN JUAN DE DIOS</v>
          </cell>
          <cell r="N5" t="str">
            <v>1</v>
          </cell>
          <cell r="O5">
            <v>204</v>
          </cell>
          <cell r="Q5" t="str">
            <v>1</v>
          </cell>
          <cell r="S5" t="str">
            <v>17</v>
          </cell>
          <cell r="T5" t="str">
            <v>001</v>
          </cell>
          <cell r="U5" t="str">
            <v>1</v>
          </cell>
          <cell r="Z5" t="str">
            <v>1</v>
          </cell>
          <cell r="AA5" t="str">
            <v>1</v>
          </cell>
          <cell r="AB5" t="str">
            <v>3</v>
          </cell>
          <cell r="AC5" t="str">
            <v>2</v>
          </cell>
          <cell r="AD5" t="str">
            <v>1</v>
          </cell>
          <cell r="AE5" t="str">
            <v>1</v>
          </cell>
          <cell r="AF5">
            <v>2700</v>
          </cell>
          <cell r="AG5">
            <v>99</v>
          </cell>
          <cell r="AH5">
            <v>2</v>
          </cell>
          <cell r="AI5">
            <v>0</v>
          </cell>
          <cell r="AJ5" t="str">
            <v>2</v>
          </cell>
          <cell r="AK5" t="str">
            <v>9</v>
          </cell>
          <cell r="AS5" t="str">
            <v>2</v>
          </cell>
          <cell r="AT5" t="str">
            <v>1</v>
          </cell>
          <cell r="AU5" t="str">
            <v>P292</v>
          </cell>
          <cell r="AV5" t="str">
            <v>P369</v>
          </cell>
          <cell r="AZ5" t="str">
            <v>P369</v>
          </cell>
          <cell r="BB5" t="str">
            <v>405</v>
          </cell>
          <cell r="BC5" t="str">
            <v>1</v>
          </cell>
          <cell r="BD5" t="str">
            <v>03</v>
          </cell>
          <cell r="BE5" t="str">
            <v>02</v>
          </cell>
        </row>
        <row r="6">
          <cell r="A6" t="str">
            <v>A713707</v>
          </cell>
          <cell r="B6">
            <v>2</v>
          </cell>
          <cell r="C6" t="str">
            <v>2000</v>
          </cell>
          <cell r="D6" t="str">
            <v>11</v>
          </cell>
          <cell r="E6">
            <v>36846</v>
          </cell>
          <cell r="F6" t="str">
            <v>1</v>
          </cell>
          <cell r="G6" t="str">
            <v>17</v>
          </cell>
          <cell r="H6" t="str">
            <v>614</v>
          </cell>
          <cell r="J6" t="str">
            <v>3</v>
          </cell>
          <cell r="K6" t="str">
            <v>3</v>
          </cell>
          <cell r="N6" t="str">
            <v>1</v>
          </cell>
          <cell r="O6">
            <v>100</v>
          </cell>
          <cell r="Q6" t="str">
            <v>3</v>
          </cell>
          <cell r="S6" t="str">
            <v>17</v>
          </cell>
          <cell r="T6" t="str">
            <v>614</v>
          </cell>
          <cell r="U6" t="str">
            <v>3</v>
          </cell>
          <cell r="Z6" t="str">
            <v>1</v>
          </cell>
          <cell r="AA6" t="str">
            <v>4</v>
          </cell>
          <cell r="AB6" t="str">
            <v>3</v>
          </cell>
          <cell r="AC6" t="str">
            <v>1</v>
          </cell>
          <cell r="AD6" t="str">
            <v>1</v>
          </cell>
          <cell r="AE6" t="str">
            <v>3</v>
          </cell>
          <cell r="AF6">
            <v>9999</v>
          </cell>
          <cell r="AG6">
            <v>39</v>
          </cell>
          <cell r="AH6">
            <v>8</v>
          </cell>
          <cell r="AI6">
            <v>2</v>
          </cell>
          <cell r="AJ6" t="str">
            <v>2</v>
          </cell>
          <cell r="AK6" t="str">
            <v>3</v>
          </cell>
          <cell r="AS6" t="str">
            <v>2</v>
          </cell>
          <cell r="AT6" t="str">
            <v>1</v>
          </cell>
          <cell r="AZ6" t="str">
            <v>P220</v>
          </cell>
          <cell r="BA6" t="str">
            <v>P220</v>
          </cell>
          <cell r="BB6" t="str">
            <v>404</v>
          </cell>
          <cell r="BC6" t="str">
            <v>2</v>
          </cell>
          <cell r="BD6" t="str">
            <v>02</v>
          </cell>
          <cell r="BE6" t="str">
            <v>02</v>
          </cell>
        </row>
        <row r="7">
          <cell r="A7" t="str">
            <v>A713658</v>
          </cell>
          <cell r="B7">
            <v>2</v>
          </cell>
          <cell r="C7" t="str">
            <v>2000</v>
          </cell>
          <cell r="D7" t="str">
            <v>09</v>
          </cell>
          <cell r="E7">
            <v>36781</v>
          </cell>
          <cell r="F7" t="str">
            <v>2</v>
          </cell>
          <cell r="G7" t="str">
            <v>17</v>
          </cell>
          <cell r="H7" t="str">
            <v>614</v>
          </cell>
          <cell r="J7" t="str">
            <v>3</v>
          </cell>
          <cell r="K7" t="str">
            <v>3</v>
          </cell>
          <cell r="N7" t="str">
            <v>1</v>
          </cell>
          <cell r="O7">
            <v>102</v>
          </cell>
          <cell r="Q7" t="str">
            <v>3</v>
          </cell>
          <cell r="S7" t="str">
            <v>17</v>
          </cell>
          <cell r="T7" t="str">
            <v>614</v>
          </cell>
          <cell r="U7" t="str">
            <v>3</v>
          </cell>
          <cell r="Z7" t="str">
            <v>1</v>
          </cell>
          <cell r="AA7" t="str">
            <v>4</v>
          </cell>
          <cell r="AB7" t="str">
            <v>3</v>
          </cell>
          <cell r="AC7" t="str">
            <v>1</v>
          </cell>
          <cell r="AD7" t="str">
            <v>1</v>
          </cell>
          <cell r="AE7" t="str">
            <v>3</v>
          </cell>
          <cell r="AF7">
            <v>9999</v>
          </cell>
          <cell r="AG7">
            <v>99</v>
          </cell>
          <cell r="AH7">
            <v>6</v>
          </cell>
          <cell r="AI7">
            <v>0</v>
          </cell>
          <cell r="AJ7" t="str">
            <v>2</v>
          </cell>
          <cell r="AK7" t="str">
            <v>3</v>
          </cell>
          <cell r="AS7" t="str">
            <v>2</v>
          </cell>
          <cell r="AT7" t="str">
            <v>2</v>
          </cell>
          <cell r="AZ7" t="str">
            <v>P248</v>
          </cell>
          <cell r="BA7" t="str">
            <v>P248</v>
          </cell>
          <cell r="BB7" t="str">
            <v>404</v>
          </cell>
          <cell r="BC7" t="str">
            <v>2</v>
          </cell>
          <cell r="BD7" t="str">
            <v>02</v>
          </cell>
          <cell r="BE7" t="str">
            <v>02</v>
          </cell>
        </row>
        <row r="8">
          <cell r="A8" t="str">
            <v>A449846</v>
          </cell>
          <cell r="B8">
            <v>2</v>
          </cell>
          <cell r="C8" t="str">
            <v>2000</v>
          </cell>
          <cell r="D8" t="str">
            <v>02</v>
          </cell>
          <cell r="E8">
            <v>36557</v>
          </cell>
          <cell r="F8" t="str">
            <v>2</v>
          </cell>
          <cell r="G8" t="str">
            <v>17</v>
          </cell>
          <cell r="H8" t="str">
            <v>001</v>
          </cell>
          <cell r="J8" t="str">
            <v>1</v>
          </cell>
          <cell r="K8" t="str">
            <v>1</v>
          </cell>
          <cell r="N8" t="str">
            <v>1</v>
          </cell>
          <cell r="O8">
            <v>308</v>
          </cell>
          <cell r="Q8" t="str">
            <v>2</v>
          </cell>
          <cell r="S8" t="str">
            <v>17</v>
          </cell>
          <cell r="T8" t="str">
            <v>001</v>
          </cell>
          <cell r="U8" t="str">
            <v>1</v>
          </cell>
          <cell r="W8" t="str">
            <v>0503</v>
          </cell>
          <cell r="X8" t="str">
            <v>0</v>
          </cell>
          <cell r="Z8" t="str">
            <v>1</v>
          </cell>
          <cell r="AA8" t="str">
            <v>1</v>
          </cell>
          <cell r="AB8" t="str">
            <v>3</v>
          </cell>
          <cell r="AC8" t="str">
            <v>1</v>
          </cell>
          <cell r="AD8" t="str">
            <v>1</v>
          </cell>
          <cell r="AE8" t="str">
            <v>3</v>
          </cell>
          <cell r="AF8">
            <v>1420</v>
          </cell>
          <cell r="AG8">
            <v>17</v>
          </cell>
          <cell r="AH8">
            <v>1</v>
          </cell>
          <cell r="AI8">
            <v>0</v>
          </cell>
          <cell r="AJ8" t="str">
            <v>1</v>
          </cell>
          <cell r="AK8" t="str">
            <v>4</v>
          </cell>
          <cell r="AS8" t="str">
            <v>2</v>
          </cell>
          <cell r="AT8" t="str">
            <v>1</v>
          </cell>
          <cell r="AU8" t="str">
            <v>A419</v>
          </cell>
          <cell r="AV8" t="str">
            <v>K566</v>
          </cell>
          <cell r="AW8" t="str">
            <v>A09X</v>
          </cell>
          <cell r="AY8" t="str">
            <v>E45X</v>
          </cell>
          <cell r="AZ8" t="str">
            <v>A09X</v>
          </cell>
          <cell r="BB8" t="str">
            <v>101</v>
          </cell>
          <cell r="BC8" t="str">
            <v>1</v>
          </cell>
          <cell r="BD8" t="str">
            <v>07</v>
          </cell>
          <cell r="BE8" t="str">
            <v>02</v>
          </cell>
        </row>
        <row r="9">
          <cell r="A9" t="str">
            <v>A449855</v>
          </cell>
          <cell r="B9">
            <v>2</v>
          </cell>
          <cell r="C9" t="str">
            <v>2000</v>
          </cell>
          <cell r="D9" t="str">
            <v>03</v>
          </cell>
          <cell r="E9">
            <v>36598</v>
          </cell>
          <cell r="F9" t="str">
            <v>2</v>
          </cell>
          <cell r="G9" t="str">
            <v>17</v>
          </cell>
          <cell r="H9" t="str">
            <v>001</v>
          </cell>
          <cell r="J9" t="str">
            <v>1</v>
          </cell>
          <cell r="K9" t="str">
            <v>1</v>
          </cell>
          <cell r="N9" t="str">
            <v>1</v>
          </cell>
          <cell r="O9">
            <v>301</v>
          </cell>
          <cell r="Q9" t="str">
            <v>2</v>
          </cell>
          <cell r="S9" t="str">
            <v>17</v>
          </cell>
          <cell r="T9" t="str">
            <v>873</v>
          </cell>
          <cell r="U9" t="str">
            <v>1</v>
          </cell>
          <cell r="Z9" t="str">
            <v>1</v>
          </cell>
          <cell r="AA9" t="str">
            <v>1</v>
          </cell>
          <cell r="AB9" t="str">
            <v>3</v>
          </cell>
          <cell r="AC9" t="str">
            <v>1</v>
          </cell>
          <cell r="AD9" t="str">
            <v>1</v>
          </cell>
          <cell r="AE9" t="str">
            <v>3</v>
          </cell>
          <cell r="AF9">
            <v>3100</v>
          </cell>
          <cell r="AG9">
            <v>23</v>
          </cell>
          <cell r="AH9">
            <v>1</v>
          </cell>
          <cell r="AI9">
            <v>0</v>
          </cell>
          <cell r="AJ9" t="str">
            <v>1</v>
          </cell>
          <cell r="AK9" t="str">
            <v>4</v>
          </cell>
          <cell r="AS9" t="str">
            <v>2</v>
          </cell>
          <cell r="AT9" t="str">
            <v>1</v>
          </cell>
          <cell r="AU9" t="str">
            <v>A419</v>
          </cell>
          <cell r="AV9" t="str">
            <v>A09X</v>
          </cell>
          <cell r="AY9" t="str">
            <v>I270</v>
          </cell>
          <cell r="AZ9" t="str">
            <v>A09X</v>
          </cell>
          <cell r="BB9" t="str">
            <v>101</v>
          </cell>
          <cell r="BC9" t="str">
            <v>1</v>
          </cell>
          <cell r="BD9" t="str">
            <v>06</v>
          </cell>
          <cell r="BE9" t="str">
            <v>02</v>
          </cell>
        </row>
        <row r="10">
          <cell r="A10" t="str">
            <v>A695314</v>
          </cell>
          <cell r="B10">
            <v>2</v>
          </cell>
          <cell r="C10" t="str">
            <v>2000</v>
          </cell>
          <cell r="D10" t="str">
            <v>04</v>
          </cell>
          <cell r="E10">
            <v>36644</v>
          </cell>
          <cell r="F10" t="str">
            <v>2</v>
          </cell>
          <cell r="G10" t="str">
            <v>17</v>
          </cell>
          <cell r="H10" t="str">
            <v>042</v>
          </cell>
          <cell r="I10" t="str">
            <v>011</v>
          </cell>
          <cell r="J10" t="str">
            <v>2</v>
          </cell>
          <cell r="K10" t="str">
            <v>3</v>
          </cell>
          <cell r="N10" t="str">
            <v>1</v>
          </cell>
          <cell r="O10">
            <v>308</v>
          </cell>
          <cell r="Q10" t="str">
            <v>3</v>
          </cell>
          <cell r="S10" t="str">
            <v>17</v>
          </cell>
          <cell r="T10" t="str">
            <v>042</v>
          </cell>
          <cell r="U10" t="str">
            <v>2</v>
          </cell>
          <cell r="Y10" t="str">
            <v>011</v>
          </cell>
          <cell r="Z10" t="str">
            <v>1</v>
          </cell>
          <cell r="AA10" t="str">
            <v>2</v>
          </cell>
          <cell r="AB10" t="str">
            <v>3</v>
          </cell>
          <cell r="AC10" t="str">
            <v>9</v>
          </cell>
          <cell r="AD10" t="str">
            <v>9</v>
          </cell>
          <cell r="AE10" t="str">
            <v>9</v>
          </cell>
          <cell r="AF10">
            <v>9999</v>
          </cell>
          <cell r="AG10">
            <v>99</v>
          </cell>
          <cell r="AH10">
            <v>99</v>
          </cell>
          <cell r="AI10">
            <v>99</v>
          </cell>
          <cell r="AJ10" t="str">
            <v>9</v>
          </cell>
          <cell r="AK10" t="str">
            <v>9</v>
          </cell>
          <cell r="AS10" t="str">
            <v>4</v>
          </cell>
          <cell r="AT10" t="str">
            <v>2</v>
          </cell>
          <cell r="AU10" t="str">
            <v>E86X</v>
          </cell>
          <cell r="AV10" t="str">
            <v>A09X</v>
          </cell>
          <cell r="AZ10" t="str">
            <v>A09X</v>
          </cell>
          <cell r="BB10" t="str">
            <v>101</v>
          </cell>
          <cell r="BC10" t="str">
            <v>2</v>
          </cell>
          <cell r="BD10" t="str">
            <v>07</v>
          </cell>
          <cell r="BE10" t="str">
            <v>02</v>
          </cell>
        </row>
        <row r="11">
          <cell r="A11" t="str">
            <v>A695315</v>
          </cell>
          <cell r="B11">
            <v>2</v>
          </cell>
          <cell r="C11" t="str">
            <v>2000</v>
          </cell>
          <cell r="D11" t="str">
            <v>04</v>
          </cell>
          <cell r="E11">
            <v>36646</v>
          </cell>
          <cell r="F11" t="str">
            <v>1</v>
          </cell>
          <cell r="G11" t="str">
            <v>17</v>
          </cell>
          <cell r="H11" t="str">
            <v>042</v>
          </cell>
          <cell r="J11" t="str">
            <v>1</v>
          </cell>
          <cell r="K11" t="str">
            <v>3</v>
          </cell>
          <cell r="N11" t="str">
            <v>1</v>
          </cell>
          <cell r="O11">
            <v>308</v>
          </cell>
          <cell r="Q11" t="str">
            <v>3</v>
          </cell>
          <cell r="S11" t="str">
            <v>17</v>
          </cell>
          <cell r="T11" t="str">
            <v>042</v>
          </cell>
          <cell r="U11" t="str">
            <v>1</v>
          </cell>
          <cell r="Z11" t="str">
            <v>1</v>
          </cell>
          <cell r="AA11" t="str">
            <v>2</v>
          </cell>
          <cell r="AB11" t="str">
            <v>3</v>
          </cell>
          <cell r="AC11" t="str">
            <v>9</v>
          </cell>
          <cell r="AD11" t="str">
            <v>9</v>
          </cell>
          <cell r="AE11" t="str">
            <v>9</v>
          </cell>
          <cell r="AF11">
            <v>9999</v>
          </cell>
          <cell r="AG11">
            <v>99</v>
          </cell>
          <cell r="AH11">
            <v>99</v>
          </cell>
          <cell r="AI11">
            <v>99</v>
          </cell>
          <cell r="AJ11" t="str">
            <v>9</v>
          </cell>
          <cell r="AK11" t="str">
            <v>9</v>
          </cell>
          <cell r="AS11" t="str">
            <v>4</v>
          </cell>
          <cell r="AT11" t="str">
            <v>2</v>
          </cell>
          <cell r="AU11" t="str">
            <v>E86X</v>
          </cell>
          <cell r="AV11" t="str">
            <v>A09X</v>
          </cell>
          <cell r="AZ11" t="str">
            <v>A09X</v>
          </cell>
          <cell r="BB11" t="str">
            <v>101</v>
          </cell>
          <cell r="BC11" t="str">
            <v>1</v>
          </cell>
          <cell r="BD11" t="str">
            <v>07</v>
          </cell>
          <cell r="BE11" t="str">
            <v>02</v>
          </cell>
        </row>
        <row r="12">
          <cell r="A12" t="str">
            <v>A895044</v>
          </cell>
          <cell r="B12">
            <v>2</v>
          </cell>
          <cell r="C12" t="str">
            <v>2000</v>
          </cell>
          <cell r="D12" t="str">
            <v>06</v>
          </cell>
          <cell r="E12">
            <v>36692</v>
          </cell>
          <cell r="F12" t="str">
            <v>1</v>
          </cell>
          <cell r="G12" t="str">
            <v>17</v>
          </cell>
          <cell r="H12" t="str">
            <v>001</v>
          </cell>
          <cell r="J12" t="str">
            <v>3</v>
          </cell>
          <cell r="K12" t="str">
            <v>3</v>
          </cell>
          <cell r="N12" t="str">
            <v>1</v>
          </cell>
          <cell r="O12">
            <v>310</v>
          </cell>
          <cell r="Q12" t="str">
            <v>3</v>
          </cell>
          <cell r="S12" t="str">
            <v>17</v>
          </cell>
          <cell r="T12" t="str">
            <v>001</v>
          </cell>
          <cell r="U12" t="str">
            <v>3</v>
          </cell>
          <cell r="Z12" t="str">
            <v>1</v>
          </cell>
          <cell r="AA12" t="str">
            <v>3</v>
          </cell>
          <cell r="AB12" t="str">
            <v>3</v>
          </cell>
          <cell r="AC12" t="str">
            <v>1</v>
          </cell>
          <cell r="AD12" t="str">
            <v>1</v>
          </cell>
          <cell r="AE12" t="str">
            <v>3</v>
          </cell>
          <cell r="AF12">
            <v>3500</v>
          </cell>
          <cell r="AG12">
            <v>21</v>
          </cell>
          <cell r="AH12">
            <v>1</v>
          </cell>
          <cell r="AI12">
            <v>0</v>
          </cell>
          <cell r="AJ12" t="str">
            <v>4</v>
          </cell>
          <cell r="AK12" t="str">
            <v>2</v>
          </cell>
          <cell r="AS12" t="str">
            <v>1</v>
          </cell>
          <cell r="AT12" t="str">
            <v>2</v>
          </cell>
          <cell r="AU12" t="str">
            <v>E86X</v>
          </cell>
          <cell r="AV12" t="str">
            <v>A09X</v>
          </cell>
          <cell r="AZ12" t="str">
            <v>A09X</v>
          </cell>
          <cell r="BB12" t="str">
            <v>101</v>
          </cell>
          <cell r="BC12" t="str">
            <v>2</v>
          </cell>
          <cell r="BD12" t="str">
            <v>07</v>
          </cell>
          <cell r="BE12" t="str">
            <v>02</v>
          </cell>
        </row>
        <row r="13">
          <cell r="A13" t="str">
            <v>A254181</v>
          </cell>
          <cell r="B13">
            <v>2</v>
          </cell>
          <cell r="C13" t="str">
            <v>2000</v>
          </cell>
          <cell r="D13" t="str">
            <v>06</v>
          </cell>
          <cell r="E13">
            <v>36702</v>
          </cell>
          <cell r="F13" t="str">
            <v>2</v>
          </cell>
          <cell r="G13" t="str">
            <v>17</v>
          </cell>
          <cell r="H13" t="str">
            <v>444</v>
          </cell>
          <cell r="J13" t="str">
            <v>3</v>
          </cell>
          <cell r="K13" t="str">
            <v>3</v>
          </cell>
          <cell r="N13" t="str">
            <v>1</v>
          </cell>
          <cell r="O13">
            <v>308</v>
          </cell>
          <cell r="Q13" t="str">
            <v>3</v>
          </cell>
          <cell r="S13" t="str">
            <v>17</v>
          </cell>
          <cell r="T13" t="str">
            <v>444</v>
          </cell>
          <cell r="U13" t="str">
            <v>3</v>
          </cell>
          <cell r="Z13" t="str">
            <v>1</v>
          </cell>
          <cell r="AA13" t="str">
            <v>3</v>
          </cell>
          <cell r="AB13" t="str">
            <v>3</v>
          </cell>
          <cell r="AC13" t="str">
            <v>4</v>
          </cell>
          <cell r="AD13" t="str">
            <v>1</v>
          </cell>
          <cell r="AE13" t="str">
            <v>4</v>
          </cell>
          <cell r="AF13">
            <v>2700</v>
          </cell>
          <cell r="AG13">
            <v>19</v>
          </cell>
          <cell r="AH13">
            <v>1</v>
          </cell>
          <cell r="AI13">
            <v>0</v>
          </cell>
          <cell r="AJ13" t="str">
            <v>4</v>
          </cell>
          <cell r="AK13" t="str">
            <v>3</v>
          </cell>
          <cell r="AS13" t="str">
            <v>4</v>
          </cell>
          <cell r="AT13" t="str">
            <v>1</v>
          </cell>
          <cell r="AU13" t="str">
            <v>R571</v>
          </cell>
          <cell r="AV13" t="str">
            <v>E86X</v>
          </cell>
          <cell r="AW13" t="str">
            <v>A09X</v>
          </cell>
          <cell r="AZ13" t="str">
            <v>A09X</v>
          </cell>
          <cell r="BB13" t="str">
            <v>101</v>
          </cell>
          <cell r="BC13" t="str">
            <v>2</v>
          </cell>
          <cell r="BD13" t="str">
            <v>07</v>
          </cell>
          <cell r="BE13" t="str">
            <v>02</v>
          </cell>
        </row>
        <row r="14">
          <cell r="A14" t="str">
            <v>A895476</v>
          </cell>
          <cell r="B14">
            <v>2</v>
          </cell>
          <cell r="C14" t="str">
            <v>2000</v>
          </cell>
          <cell r="D14" t="str">
            <v>12</v>
          </cell>
          <cell r="E14">
            <v>36878</v>
          </cell>
          <cell r="F14" t="str">
            <v>2</v>
          </cell>
          <cell r="G14" t="str">
            <v>17</v>
          </cell>
          <cell r="H14" t="str">
            <v>001</v>
          </cell>
          <cell r="J14" t="str">
            <v>1</v>
          </cell>
          <cell r="K14" t="str">
            <v>1</v>
          </cell>
          <cell r="L14" t="str">
            <v>1700100060</v>
          </cell>
          <cell r="M14" t="str">
            <v>H INFANTIL</v>
          </cell>
          <cell r="N14" t="str">
            <v>1</v>
          </cell>
          <cell r="O14">
            <v>304</v>
          </cell>
          <cell r="Q14" t="str">
            <v>3</v>
          </cell>
          <cell r="S14" t="str">
            <v>17</v>
          </cell>
          <cell r="T14" t="str">
            <v>001</v>
          </cell>
          <cell r="U14" t="str">
            <v>1</v>
          </cell>
          <cell r="W14" t="str">
            <v>0907</v>
          </cell>
          <cell r="X14" t="str">
            <v>0</v>
          </cell>
          <cell r="Z14" t="str">
            <v>1</v>
          </cell>
          <cell r="AA14" t="str">
            <v>2</v>
          </cell>
          <cell r="AB14" t="str">
            <v>3</v>
          </cell>
          <cell r="AC14" t="str">
            <v>1</v>
          </cell>
          <cell r="AD14" t="str">
            <v>1</v>
          </cell>
          <cell r="AE14" t="str">
            <v>3</v>
          </cell>
          <cell r="AF14">
            <v>2600</v>
          </cell>
          <cell r="AG14">
            <v>20</v>
          </cell>
          <cell r="AH14">
            <v>1</v>
          </cell>
          <cell r="AI14">
            <v>0</v>
          </cell>
          <cell r="AJ14" t="str">
            <v>1</v>
          </cell>
          <cell r="AK14" t="str">
            <v>4</v>
          </cell>
          <cell r="AS14" t="str">
            <v>2</v>
          </cell>
          <cell r="AT14" t="str">
            <v>1</v>
          </cell>
          <cell r="AU14" t="str">
            <v>A419</v>
          </cell>
          <cell r="AV14" t="str">
            <v>A09X</v>
          </cell>
          <cell r="AY14" t="str">
            <v>E46X</v>
          </cell>
          <cell r="AZ14" t="str">
            <v>A09X</v>
          </cell>
          <cell r="BB14" t="str">
            <v>101</v>
          </cell>
          <cell r="BC14" t="str">
            <v>1</v>
          </cell>
          <cell r="BD14" t="str">
            <v>06</v>
          </cell>
          <cell r="BE14" t="str">
            <v>02</v>
          </cell>
        </row>
        <row r="15">
          <cell r="A15" t="str">
            <v>A895471</v>
          </cell>
          <cell r="B15">
            <v>2</v>
          </cell>
          <cell r="C15" t="str">
            <v>2000</v>
          </cell>
          <cell r="D15" t="str">
            <v>12</v>
          </cell>
          <cell r="E15">
            <v>36861</v>
          </cell>
          <cell r="F15" t="str">
            <v>1</v>
          </cell>
          <cell r="G15" t="str">
            <v>17</v>
          </cell>
          <cell r="H15" t="str">
            <v>001</v>
          </cell>
          <cell r="J15" t="str">
            <v>1</v>
          </cell>
          <cell r="K15" t="str">
            <v>1</v>
          </cell>
          <cell r="L15" t="str">
            <v>1700100060</v>
          </cell>
          <cell r="M15" t="str">
            <v>H INFANTIL</v>
          </cell>
          <cell r="N15" t="str">
            <v>1</v>
          </cell>
          <cell r="O15">
            <v>307</v>
          </cell>
          <cell r="Q15" t="str">
            <v>3</v>
          </cell>
          <cell r="S15" t="str">
            <v>17</v>
          </cell>
          <cell r="T15" t="str">
            <v>174</v>
          </cell>
          <cell r="U15" t="str">
            <v>1</v>
          </cell>
          <cell r="Z15" t="str">
            <v>1</v>
          </cell>
          <cell r="AA15" t="str">
            <v>1</v>
          </cell>
          <cell r="AB15" t="str">
            <v>3</v>
          </cell>
          <cell r="AC15" t="str">
            <v>9</v>
          </cell>
          <cell r="AD15" t="str">
            <v>9</v>
          </cell>
          <cell r="AE15" t="str">
            <v>9</v>
          </cell>
          <cell r="AF15">
            <v>9999</v>
          </cell>
          <cell r="AG15">
            <v>25</v>
          </cell>
          <cell r="AH15">
            <v>3</v>
          </cell>
          <cell r="AI15">
            <v>0</v>
          </cell>
          <cell r="AJ15" t="str">
            <v>1</v>
          </cell>
          <cell r="AK15" t="str">
            <v>5</v>
          </cell>
          <cell r="AS15" t="str">
            <v>2</v>
          </cell>
          <cell r="AT15" t="str">
            <v>1</v>
          </cell>
          <cell r="AU15" t="str">
            <v>R570</v>
          </cell>
          <cell r="AV15" t="str">
            <v>J81X</v>
          </cell>
          <cell r="AW15" t="str">
            <v>A419</v>
          </cell>
          <cell r="AY15" t="str">
            <v>A09X</v>
          </cell>
          <cell r="AZ15" t="str">
            <v>A09X</v>
          </cell>
          <cell r="BB15" t="str">
            <v>101</v>
          </cell>
          <cell r="BC15" t="str">
            <v>1</v>
          </cell>
          <cell r="BD15" t="str">
            <v>07</v>
          </cell>
          <cell r="BE15" t="str">
            <v>02</v>
          </cell>
        </row>
        <row r="16">
          <cell r="A16" t="str">
            <v>A694742</v>
          </cell>
          <cell r="B16">
            <v>2</v>
          </cell>
          <cell r="C16" t="str">
            <v>2000</v>
          </cell>
          <cell r="D16" t="str">
            <v>01</v>
          </cell>
          <cell r="E16">
            <v>36535</v>
          </cell>
          <cell r="F16" t="str">
            <v>1</v>
          </cell>
          <cell r="G16" t="str">
            <v>17</v>
          </cell>
          <cell r="H16" t="str">
            <v>614</v>
          </cell>
          <cell r="J16" t="str">
            <v>1</v>
          </cell>
          <cell r="K16" t="str">
            <v>1</v>
          </cell>
          <cell r="L16" t="str">
            <v>1761400011</v>
          </cell>
          <cell r="M16" t="str">
            <v>H. SAN JUAN DE DIOS</v>
          </cell>
          <cell r="N16" t="str">
            <v>1</v>
          </cell>
          <cell r="O16">
            <v>206</v>
          </cell>
          <cell r="Q16" t="str">
            <v>3</v>
          </cell>
          <cell r="S16" t="str">
            <v>17</v>
          </cell>
          <cell r="T16" t="str">
            <v>614</v>
          </cell>
          <cell r="U16" t="str">
            <v>2</v>
          </cell>
          <cell r="Y16" t="str">
            <v>010</v>
          </cell>
          <cell r="Z16" t="str">
            <v>1</v>
          </cell>
          <cell r="AA16" t="str">
            <v>1</v>
          </cell>
          <cell r="AB16" t="str">
            <v>3</v>
          </cell>
          <cell r="AC16" t="str">
            <v>4</v>
          </cell>
          <cell r="AD16" t="str">
            <v>9</v>
          </cell>
          <cell r="AE16" t="str">
            <v>4</v>
          </cell>
          <cell r="AF16">
            <v>9999</v>
          </cell>
          <cell r="AG16">
            <v>99</v>
          </cell>
          <cell r="AH16">
            <v>99</v>
          </cell>
          <cell r="AI16">
            <v>99</v>
          </cell>
          <cell r="AJ16" t="str">
            <v>9</v>
          </cell>
          <cell r="AK16" t="str">
            <v>9</v>
          </cell>
          <cell r="AS16" t="str">
            <v>2</v>
          </cell>
          <cell r="AT16" t="str">
            <v>1</v>
          </cell>
          <cell r="AU16" t="str">
            <v>P249</v>
          </cell>
          <cell r="AV16" t="str">
            <v>A09X</v>
          </cell>
          <cell r="AZ16" t="str">
            <v>P249</v>
          </cell>
          <cell r="BB16" t="str">
            <v>404</v>
          </cell>
          <cell r="BC16" t="str">
            <v>2</v>
          </cell>
          <cell r="BD16" t="str">
            <v>03</v>
          </cell>
          <cell r="BE16" t="str">
            <v>02</v>
          </cell>
        </row>
        <row r="17">
          <cell r="A17" t="str">
            <v>A254624</v>
          </cell>
          <cell r="B17">
            <v>2</v>
          </cell>
          <cell r="C17" t="str">
            <v>2000</v>
          </cell>
          <cell r="D17" t="str">
            <v>02</v>
          </cell>
          <cell r="E17">
            <v>36584</v>
          </cell>
          <cell r="F17" t="str">
            <v>1</v>
          </cell>
          <cell r="G17" t="str">
            <v>17</v>
          </cell>
          <cell r="H17" t="str">
            <v>614</v>
          </cell>
          <cell r="J17" t="str">
            <v>3</v>
          </cell>
          <cell r="K17" t="str">
            <v>3</v>
          </cell>
          <cell r="N17" t="str">
            <v>1</v>
          </cell>
          <cell r="O17">
            <v>304</v>
          </cell>
          <cell r="Q17" t="str">
            <v>3</v>
          </cell>
          <cell r="S17" t="str">
            <v>17</v>
          </cell>
          <cell r="T17" t="str">
            <v>614</v>
          </cell>
          <cell r="U17" t="str">
            <v>3</v>
          </cell>
          <cell r="Z17" t="str">
            <v>1</v>
          </cell>
          <cell r="AA17" t="str">
            <v>3</v>
          </cell>
          <cell r="AB17" t="str">
            <v>3</v>
          </cell>
          <cell r="AC17" t="str">
            <v>4</v>
          </cell>
          <cell r="AD17" t="str">
            <v>9</v>
          </cell>
          <cell r="AE17" t="str">
            <v>4</v>
          </cell>
          <cell r="AF17">
            <v>9999</v>
          </cell>
          <cell r="AG17">
            <v>99</v>
          </cell>
          <cell r="AH17">
            <v>99</v>
          </cell>
          <cell r="AI17">
            <v>99</v>
          </cell>
          <cell r="AJ17" t="str">
            <v>9</v>
          </cell>
          <cell r="AK17" t="str">
            <v>9</v>
          </cell>
          <cell r="AS17" t="str">
            <v>1</v>
          </cell>
          <cell r="AT17" t="str">
            <v>2</v>
          </cell>
          <cell r="AU17" t="str">
            <v>A419</v>
          </cell>
          <cell r="AV17" t="str">
            <v>E46X</v>
          </cell>
          <cell r="AW17" t="str">
            <v>J189</v>
          </cell>
          <cell r="AZ17" t="str">
            <v>A419</v>
          </cell>
          <cell r="BB17" t="str">
            <v>106</v>
          </cell>
          <cell r="BC17" t="str">
            <v>2</v>
          </cell>
          <cell r="BD17" t="str">
            <v>06</v>
          </cell>
          <cell r="BE17" t="str">
            <v>02</v>
          </cell>
        </row>
        <row r="18">
          <cell r="A18" t="str">
            <v>A695141</v>
          </cell>
          <cell r="B18">
            <v>2</v>
          </cell>
          <cell r="C18" t="str">
            <v>2000</v>
          </cell>
          <cell r="D18" t="str">
            <v>06</v>
          </cell>
          <cell r="E18">
            <v>36701</v>
          </cell>
          <cell r="F18" t="str">
            <v>1</v>
          </cell>
          <cell r="G18" t="str">
            <v>17</v>
          </cell>
          <cell r="H18" t="str">
            <v>380</v>
          </cell>
          <cell r="J18" t="str">
            <v>1</v>
          </cell>
          <cell r="K18" t="str">
            <v>1</v>
          </cell>
          <cell r="L18" t="str">
            <v>1738000029</v>
          </cell>
          <cell r="M18" t="str">
            <v>HOSP. SAN FELIX</v>
          </cell>
          <cell r="N18" t="str">
            <v>1</v>
          </cell>
          <cell r="O18">
            <v>306</v>
          </cell>
          <cell r="Q18" t="str">
            <v>3</v>
          </cell>
          <cell r="S18" t="str">
            <v>17</v>
          </cell>
          <cell r="T18" t="str">
            <v>380</v>
          </cell>
          <cell r="U18" t="str">
            <v>1</v>
          </cell>
          <cell r="Z18" t="str">
            <v>1</v>
          </cell>
          <cell r="AA18" t="str">
            <v>1</v>
          </cell>
          <cell r="AB18" t="str">
            <v>3</v>
          </cell>
          <cell r="AC18" t="str">
            <v>1</v>
          </cell>
          <cell r="AD18" t="str">
            <v>1</v>
          </cell>
          <cell r="AE18" t="str">
            <v>3</v>
          </cell>
          <cell r="AF18">
            <v>3500</v>
          </cell>
          <cell r="AG18">
            <v>24</v>
          </cell>
          <cell r="AH18">
            <v>1</v>
          </cell>
          <cell r="AI18">
            <v>1</v>
          </cell>
          <cell r="AJ18" t="str">
            <v>1</v>
          </cell>
          <cell r="AK18" t="str">
            <v>3</v>
          </cell>
          <cell r="AS18" t="str">
            <v>2</v>
          </cell>
          <cell r="AT18" t="str">
            <v>1</v>
          </cell>
          <cell r="AU18" t="str">
            <v>A419</v>
          </cell>
          <cell r="AZ18" t="str">
            <v>A419</v>
          </cell>
          <cell r="BB18" t="str">
            <v>106</v>
          </cell>
          <cell r="BC18" t="str">
            <v>2</v>
          </cell>
          <cell r="BD18" t="str">
            <v>07</v>
          </cell>
          <cell r="BE18" t="str">
            <v>02</v>
          </cell>
        </row>
        <row r="19">
          <cell r="A19" t="str">
            <v>A695177</v>
          </cell>
          <cell r="B19">
            <v>2</v>
          </cell>
          <cell r="C19" t="str">
            <v>2000</v>
          </cell>
          <cell r="D19" t="str">
            <v>07</v>
          </cell>
          <cell r="E19">
            <v>36731</v>
          </cell>
          <cell r="F19" t="str">
            <v>2</v>
          </cell>
          <cell r="G19" t="str">
            <v>17</v>
          </cell>
          <cell r="H19" t="str">
            <v>380</v>
          </cell>
          <cell r="J19" t="str">
            <v>1</v>
          </cell>
          <cell r="K19" t="str">
            <v>1</v>
          </cell>
          <cell r="L19" t="str">
            <v>1738000029</v>
          </cell>
          <cell r="M19" t="str">
            <v>HOSP. SAN FELIX</v>
          </cell>
          <cell r="N19" t="str">
            <v>1</v>
          </cell>
          <cell r="O19">
            <v>305</v>
          </cell>
          <cell r="Q19" t="str">
            <v>3</v>
          </cell>
          <cell r="S19" t="str">
            <v>17</v>
          </cell>
          <cell r="T19" t="str">
            <v>380</v>
          </cell>
          <cell r="U19" t="str">
            <v>1</v>
          </cell>
          <cell r="Z19" t="str">
            <v>1</v>
          </cell>
          <cell r="AA19" t="str">
            <v>1</v>
          </cell>
          <cell r="AB19" t="str">
            <v>3</v>
          </cell>
          <cell r="AC19" t="str">
            <v>9</v>
          </cell>
          <cell r="AD19" t="str">
            <v>9</v>
          </cell>
          <cell r="AE19" t="str">
            <v>9</v>
          </cell>
          <cell r="AF19">
            <v>9999</v>
          </cell>
          <cell r="AG19">
            <v>99</v>
          </cell>
          <cell r="AH19">
            <v>99</v>
          </cell>
          <cell r="AI19">
            <v>99</v>
          </cell>
          <cell r="AJ19" t="str">
            <v>9</v>
          </cell>
          <cell r="AK19" t="str">
            <v>9</v>
          </cell>
          <cell r="AS19" t="str">
            <v>2</v>
          </cell>
          <cell r="AT19" t="str">
            <v>1</v>
          </cell>
          <cell r="AU19" t="str">
            <v>I469</v>
          </cell>
          <cell r="AV19" t="str">
            <v>A419</v>
          </cell>
          <cell r="AZ19" t="str">
            <v>A419</v>
          </cell>
          <cell r="BB19" t="str">
            <v>106</v>
          </cell>
          <cell r="BC19" t="str">
            <v>2</v>
          </cell>
          <cell r="BD19" t="str">
            <v>06</v>
          </cell>
          <cell r="BE19" t="str">
            <v>02</v>
          </cell>
        </row>
        <row r="20">
          <cell r="A20" t="str">
            <v>A894154</v>
          </cell>
          <cell r="B20">
            <v>2</v>
          </cell>
          <cell r="C20" t="str">
            <v>2000</v>
          </cell>
          <cell r="D20" t="str">
            <v>03</v>
          </cell>
          <cell r="E20">
            <v>36616</v>
          </cell>
          <cell r="F20" t="str">
            <v>2</v>
          </cell>
          <cell r="G20" t="str">
            <v>17</v>
          </cell>
          <cell r="H20" t="str">
            <v>001</v>
          </cell>
          <cell r="J20" t="str">
            <v>1</v>
          </cell>
          <cell r="K20" t="str">
            <v>1</v>
          </cell>
          <cell r="N20" t="str">
            <v>1</v>
          </cell>
          <cell r="O20">
            <v>302</v>
          </cell>
          <cell r="Q20" t="str">
            <v>3</v>
          </cell>
          <cell r="S20" t="str">
            <v>17</v>
          </cell>
          <cell r="T20" t="str">
            <v>777</v>
          </cell>
          <cell r="U20" t="str">
            <v>1</v>
          </cell>
          <cell r="Z20" t="str">
            <v>1</v>
          </cell>
          <cell r="AA20" t="str">
            <v>1</v>
          </cell>
          <cell r="AB20" t="str">
            <v>3</v>
          </cell>
          <cell r="AC20" t="str">
            <v>1</v>
          </cell>
          <cell r="AD20" t="str">
            <v>1</v>
          </cell>
          <cell r="AE20" t="str">
            <v>3</v>
          </cell>
          <cell r="AF20">
            <v>2400</v>
          </cell>
          <cell r="AG20">
            <v>18</v>
          </cell>
          <cell r="AH20">
            <v>1</v>
          </cell>
          <cell r="AI20">
            <v>0</v>
          </cell>
          <cell r="AJ20" t="str">
            <v>1</v>
          </cell>
          <cell r="AK20" t="str">
            <v>5</v>
          </cell>
          <cell r="AS20" t="str">
            <v>2</v>
          </cell>
          <cell r="AT20" t="str">
            <v>1</v>
          </cell>
          <cell r="AU20" t="str">
            <v>A419</v>
          </cell>
          <cell r="AV20" t="str">
            <v>A499</v>
          </cell>
          <cell r="AW20" t="str">
            <v>A502</v>
          </cell>
          <cell r="AY20" t="str">
            <v>E46X</v>
          </cell>
          <cell r="AZ20" t="str">
            <v>A502</v>
          </cell>
          <cell r="BB20" t="str">
            <v>107</v>
          </cell>
          <cell r="BC20" t="str">
            <v>1</v>
          </cell>
          <cell r="BD20" t="str">
            <v>06</v>
          </cell>
          <cell r="BE20" t="str">
            <v>02</v>
          </cell>
        </row>
        <row r="21">
          <cell r="A21" t="str">
            <v>A888014</v>
          </cell>
          <cell r="B21">
            <v>2</v>
          </cell>
          <cell r="C21" t="str">
            <v>2000</v>
          </cell>
          <cell r="D21" t="str">
            <v>09</v>
          </cell>
          <cell r="E21">
            <v>36796</v>
          </cell>
          <cell r="F21" t="str">
            <v>1</v>
          </cell>
          <cell r="G21" t="str">
            <v>17</v>
          </cell>
          <cell r="H21" t="str">
            <v>001</v>
          </cell>
          <cell r="J21" t="str">
            <v>1</v>
          </cell>
          <cell r="K21" t="str">
            <v>1</v>
          </cell>
          <cell r="L21" t="str">
            <v>1700100086</v>
          </cell>
          <cell r="M21" t="str">
            <v>H UNIVERSITARIO</v>
          </cell>
          <cell r="N21" t="str">
            <v>1</v>
          </cell>
          <cell r="O21">
            <v>208</v>
          </cell>
          <cell r="Q21" t="str">
            <v>2</v>
          </cell>
          <cell r="S21" t="str">
            <v>17</v>
          </cell>
          <cell r="T21" t="str">
            <v>001</v>
          </cell>
          <cell r="U21" t="str">
            <v>9</v>
          </cell>
          <cell r="Z21" t="str">
            <v>1</v>
          </cell>
          <cell r="AA21" t="str">
            <v>1</v>
          </cell>
          <cell r="AB21" t="str">
            <v>3</v>
          </cell>
          <cell r="AC21" t="str">
            <v>2</v>
          </cell>
          <cell r="AD21" t="str">
            <v>1</v>
          </cell>
          <cell r="AE21" t="str">
            <v>3</v>
          </cell>
          <cell r="AF21">
            <v>1850</v>
          </cell>
          <cell r="AG21">
            <v>37</v>
          </cell>
          <cell r="AH21">
            <v>3</v>
          </cell>
          <cell r="AI21">
            <v>0</v>
          </cell>
          <cell r="AJ21" t="str">
            <v>9</v>
          </cell>
          <cell r="AK21" t="str">
            <v>9</v>
          </cell>
          <cell r="AS21" t="str">
            <v>2</v>
          </cell>
          <cell r="AT21" t="str">
            <v>1</v>
          </cell>
          <cell r="AU21" t="str">
            <v>P369</v>
          </cell>
          <cell r="AV21" t="str">
            <v>A502</v>
          </cell>
          <cell r="AY21" t="str">
            <v>P220</v>
          </cell>
          <cell r="AZ21" t="str">
            <v>A502</v>
          </cell>
          <cell r="BB21" t="str">
            <v>107</v>
          </cell>
          <cell r="BC21" t="str">
            <v>2</v>
          </cell>
          <cell r="BD21" t="str">
            <v>04</v>
          </cell>
          <cell r="BE21" t="str">
            <v>02</v>
          </cell>
        </row>
        <row r="22">
          <cell r="A22" t="str">
            <v>A888087</v>
          </cell>
          <cell r="B22">
            <v>2</v>
          </cell>
          <cell r="C22" t="str">
            <v>2000</v>
          </cell>
          <cell r="D22" t="str">
            <v>10</v>
          </cell>
          <cell r="E22">
            <v>36821</v>
          </cell>
          <cell r="F22" t="str">
            <v>1</v>
          </cell>
          <cell r="G22" t="str">
            <v>17</v>
          </cell>
          <cell r="H22" t="str">
            <v>001</v>
          </cell>
          <cell r="J22" t="str">
            <v>1</v>
          </cell>
          <cell r="K22" t="str">
            <v>1</v>
          </cell>
          <cell r="L22" t="str">
            <v>1700100086</v>
          </cell>
          <cell r="M22" t="str">
            <v>H UNIVERSITARIO</v>
          </cell>
          <cell r="N22" t="str">
            <v>1</v>
          </cell>
          <cell r="O22">
            <v>216</v>
          </cell>
          <cell r="Q22" t="str">
            <v>3</v>
          </cell>
          <cell r="S22" t="str">
            <v>17</v>
          </cell>
          <cell r="T22" t="str">
            <v>001</v>
          </cell>
          <cell r="U22" t="str">
            <v>1</v>
          </cell>
          <cell r="W22" t="str">
            <v>0303</v>
          </cell>
          <cell r="X22" t="str">
            <v>0</v>
          </cell>
          <cell r="Z22" t="str">
            <v>1</v>
          </cell>
          <cell r="AA22" t="str">
            <v>2</v>
          </cell>
          <cell r="AB22" t="str">
            <v>3</v>
          </cell>
          <cell r="AC22" t="str">
            <v>1</v>
          </cell>
          <cell r="AD22" t="str">
            <v>1</v>
          </cell>
          <cell r="AE22" t="str">
            <v>2</v>
          </cell>
          <cell r="AF22">
            <v>1280</v>
          </cell>
          <cell r="AG22">
            <v>28</v>
          </cell>
          <cell r="AH22">
            <v>7</v>
          </cell>
          <cell r="AI22">
            <v>0</v>
          </cell>
          <cell r="AJ22" t="str">
            <v>1</v>
          </cell>
          <cell r="AK22" t="str">
            <v>3</v>
          </cell>
          <cell r="AS22" t="str">
            <v>2</v>
          </cell>
          <cell r="AT22" t="str">
            <v>1</v>
          </cell>
          <cell r="AU22" t="str">
            <v>A502</v>
          </cell>
          <cell r="AV22" t="str">
            <v>P071</v>
          </cell>
          <cell r="AZ22" t="str">
            <v>A502</v>
          </cell>
          <cell r="BB22" t="str">
            <v>107</v>
          </cell>
          <cell r="BC22" t="str">
            <v>2</v>
          </cell>
          <cell r="BD22" t="str">
            <v>04</v>
          </cell>
          <cell r="BE22" t="str">
            <v>02</v>
          </cell>
        </row>
        <row r="23">
          <cell r="A23" t="str">
            <v>A888703</v>
          </cell>
          <cell r="B23">
            <v>2</v>
          </cell>
          <cell r="C23" t="str">
            <v>2000</v>
          </cell>
          <cell r="D23" t="str">
            <v>12</v>
          </cell>
          <cell r="E23">
            <v>36863</v>
          </cell>
          <cell r="F23" t="str">
            <v>2</v>
          </cell>
          <cell r="G23" t="str">
            <v>17</v>
          </cell>
          <cell r="H23" t="str">
            <v>001</v>
          </cell>
          <cell r="J23" t="str">
            <v>1</v>
          </cell>
          <cell r="K23" t="str">
            <v>1</v>
          </cell>
          <cell r="L23" t="str">
            <v>1700100086</v>
          </cell>
          <cell r="M23" t="str">
            <v>H UNIVERSITARIO</v>
          </cell>
          <cell r="N23" t="str">
            <v>1</v>
          </cell>
          <cell r="O23">
            <v>209</v>
          </cell>
          <cell r="Q23" t="str">
            <v>3</v>
          </cell>
          <cell r="S23" t="str">
            <v>17</v>
          </cell>
          <cell r="T23" t="str">
            <v>873</v>
          </cell>
          <cell r="U23" t="str">
            <v>1</v>
          </cell>
          <cell r="Z23" t="str">
            <v>1</v>
          </cell>
          <cell r="AA23" t="str">
            <v>1</v>
          </cell>
          <cell r="AB23" t="str">
            <v>3</v>
          </cell>
          <cell r="AC23" t="str">
            <v>2</v>
          </cell>
          <cell r="AD23" t="str">
            <v>1</v>
          </cell>
          <cell r="AE23" t="str">
            <v>3</v>
          </cell>
          <cell r="AF23">
            <v>2730</v>
          </cell>
          <cell r="AG23">
            <v>17</v>
          </cell>
          <cell r="AH23">
            <v>1</v>
          </cell>
          <cell r="AI23">
            <v>0</v>
          </cell>
          <cell r="AJ23" t="str">
            <v>1</v>
          </cell>
          <cell r="AK23" t="str">
            <v>5</v>
          </cell>
          <cell r="AS23" t="str">
            <v>2</v>
          </cell>
          <cell r="AT23" t="str">
            <v>1</v>
          </cell>
          <cell r="AU23" t="str">
            <v>Q039</v>
          </cell>
          <cell r="AV23" t="str">
            <v>A502</v>
          </cell>
          <cell r="AZ23" t="str">
            <v>A502</v>
          </cell>
          <cell r="BB23" t="str">
            <v>107</v>
          </cell>
          <cell r="BC23" t="str">
            <v>2</v>
          </cell>
          <cell r="BD23" t="str">
            <v>04</v>
          </cell>
          <cell r="BE23" t="str">
            <v>02</v>
          </cell>
        </row>
        <row r="24">
          <cell r="A24" t="str">
            <v>A713578</v>
          </cell>
          <cell r="B24">
            <v>2</v>
          </cell>
          <cell r="C24" t="str">
            <v>2000</v>
          </cell>
          <cell r="D24" t="str">
            <v>06</v>
          </cell>
          <cell r="E24">
            <v>36680</v>
          </cell>
          <cell r="F24" t="str">
            <v>1</v>
          </cell>
          <cell r="G24" t="str">
            <v>17</v>
          </cell>
          <cell r="H24" t="str">
            <v>614</v>
          </cell>
          <cell r="J24" t="str">
            <v>1</v>
          </cell>
          <cell r="K24" t="str">
            <v>1</v>
          </cell>
          <cell r="L24" t="str">
            <v>1761400011</v>
          </cell>
          <cell r="M24" t="str">
            <v>H. SAN JUAN DE DIOS</v>
          </cell>
          <cell r="N24" t="str">
            <v>1</v>
          </cell>
          <cell r="O24">
            <v>303</v>
          </cell>
          <cell r="Q24" t="str">
            <v>3</v>
          </cell>
          <cell r="S24" t="str">
            <v>17</v>
          </cell>
          <cell r="T24" t="str">
            <v>614</v>
          </cell>
          <cell r="U24" t="str">
            <v>3</v>
          </cell>
          <cell r="Z24" t="str">
            <v>1</v>
          </cell>
          <cell r="AA24" t="str">
            <v>1</v>
          </cell>
          <cell r="AB24" t="str">
            <v>3</v>
          </cell>
          <cell r="AC24" t="str">
            <v>1</v>
          </cell>
          <cell r="AD24" t="str">
            <v>1</v>
          </cell>
          <cell r="AE24" t="str">
            <v>3</v>
          </cell>
          <cell r="AF24">
            <v>9999</v>
          </cell>
          <cell r="AG24">
            <v>99</v>
          </cell>
          <cell r="AH24">
            <v>5</v>
          </cell>
          <cell r="AI24">
            <v>0</v>
          </cell>
          <cell r="AJ24" t="str">
            <v>4</v>
          </cell>
          <cell r="AK24" t="str">
            <v>3</v>
          </cell>
          <cell r="AS24" t="str">
            <v>2</v>
          </cell>
          <cell r="AT24" t="str">
            <v>1</v>
          </cell>
          <cell r="AU24" t="str">
            <v>J690</v>
          </cell>
          <cell r="AV24" t="str">
            <v>K219</v>
          </cell>
          <cell r="AW24" t="str">
            <v>B49X</v>
          </cell>
          <cell r="AZ24" t="str">
            <v>B49X</v>
          </cell>
          <cell r="BB24" t="str">
            <v>110</v>
          </cell>
          <cell r="BC24" t="str">
            <v>2</v>
          </cell>
          <cell r="BD24" t="str">
            <v>06</v>
          </cell>
          <cell r="BE24" t="str">
            <v>02</v>
          </cell>
        </row>
        <row r="25">
          <cell r="A25" t="str">
            <v>A895446</v>
          </cell>
          <cell r="B25">
            <v>2</v>
          </cell>
          <cell r="C25" t="str">
            <v>2000</v>
          </cell>
          <cell r="D25" t="str">
            <v>09</v>
          </cell>
          <cell r="E25">
            <v>36797</v>
          </cell>
          <cell r="F25" t="str">
            <v>2</v>
          </cell>
          <cell r="G25" t="str">
            <v>17</v>
          </cell>
          <cell r="H25" t="str">
            <v>001</v>
          </cell>
          <cell r="J25" t="str">
            <v>1</v>
          </cell>
          <cell r="K25" t="str">
            <v>1</v>
          </cell>
          <cell r="L25" t="str">
            <v>1700100060</v>
          </cell>
          <cell r="M25" t="str">
            <v>H INFANTIL</v>
          </cell>
          <cell r="N25" t="str">
            <v>1</v>
          </cell>
          <cell r="O25">
            <v>304</v>
          </cell>
          <cell r="Q25" t="str">
            <v>1</v>
          </cell>
          <cell r="S25" t="str">
            <v>17</v>
          </cell>
          <cell r="T25" t="str">
            <v>614</v>
          </cell>
          <cell r="U25" t="str">
            <v>1</v>
          </cell>
          <cell r="Z25" t="str">
            <v>1</v>
          </cell>
          <cell r="AA25" t="str">
            <v>1</v>
          </cell>
          <cell r="AB25" t="str">
            <v>3</v>
          </cell>
          <cell r="AC25" t="str">
            <v>1</v>
          </cell>
          <cell r="AD25" t="str">
            <v>1</v>
          </cell>
          <cell r="AE25" t="str">
            <v>3</v>
          </cell>
          <cell r="AF25">
            <v>3200</v>
          </cell>
          <cell r="AG25">
            <v>17</v>
          </cell>
          <cell r="AH25">
            <v>1</v>
          </cell>
          <cell r="AI25">
            <v>0</v>
          </cell>
          <cell r="AJ25" t="str">
            <v>4</v>
          </cell>
          <cell r="AK25" t="str">
            <v>4</v>
          </cell>
          <cell r="AS25" t="str">
            <v>2</v>
          </cell>
          <cell r="AT25" t="str">
            <v>1</v>
          </cell>
          <cell r="AU25" t="str">
            <v>J969</v>
          </cell>
          <cell r="AV25" t="str">
            <v>C222</v>
          </cell>
          <cell r="AZ25" t="str">
            <v>C222</v>
          </cell>
          <cell r="BB25" t="str">
            <v>204</v>
          </cell>
          <cell r="BC25" t="str">
            <v>1</v>
          </cell>
          <cell r="BD25" t="str">
            <v>06</v>
          </cell>
          <cell r="BE25" t="str">
            <v>02</v>
          </cell>
        </row>
        <row r="26">
          <cell r="A26" t="str">
            <v>A895426</v>
          </cell>
          <cell r="B26">
            <v>2</v>
          </cell>
          <cell r="C26" t="str">
            <v>2000</v>
          </cell>
          <cell r="D26" t="str">
            <v>08</v>
          </cell>
          <cell r="E26">
            <v>36760</v>
          </cell>
          <cell r="F26" t="str">
            <v>1</v>
          </cell>
          <cell r="G26" t="str">
            <v>17</v>
          </cell>
          <cell r="H26" t="str">
            <v>001</v>
          </cell>
          <cell r="J26" t="str">
            <v>1</v>
          </cell>
          <cell r="K26" t="str">
            <v>1</v>
          </cell>
          <cell r="L26" t="str">
            <v>1700100060</v>
          </cell>
          <cell r="M26" t="str">
            <v>H INFANTIL</v>
          </cell>
          <cell r="N26" t="str">
            <v>1</v>
          </cell>
          <cell r="O26">
            <v>305</v>
          </cell>
          <cell r="Q26" t="str">
            <v>2</v>
          </cell>
          <cell r="S26" t="str">
            <v>17</v>
          </cell>
          <cell r="T26" t="str">
            <v>541</v>
          </cell>
          <cell r="U26" t="str">
            <v>3</v>
          </cell>
          <cell r="Z26" t="str">
            <v>1</v>
          </cell>
          <cell r="AA26" t="str">
            <v>1</v>
          </cell>
          <cell r="AB26" t="str">
            <v>3</v>
          </cell>
          <cell r="AC26" t="str">
            <v>1</v>
          </cell>
          <cell r="AD26" t="str">
            <v>1</v>
          </cell>
          <cell r="AE26" t="str">
            <v>3</v>
          </cell>
          <cell r="AF26">
            <v>9999</v>
          </cell>
          <cell r="AG26">
            <v>99</v>
          </cell>
          <cell r="AH26">
            <v>99</v>
          </cell>
          <cell r="AI26">
            <v>99</v>
          </cell>
          <cell r="AJ26" t="str">
            <v>9</v>
          </cell>
          <cell r="AK26" t="str">
            <v>9</v>
          </cell>
          <cell r="AS26" t="str">
            <v>2</v>
          </cell>
          <cell r="AT26" t="str">
            <v>1</v>
          </cell>
          <cell r="AU26" t="str">
            <v>I270</v>
          </cell>
          <cell r="AV26" t="str">
            <v>D593</v>
          </cell>
          <cell r="AZ26" t="str">
            <v>D593</v>
          </cell>
          <cell r="BB26" t="str">
            <v>616</v>
          </cell>
          <cell r="BC26" t="str">
            <v>1</v>
          </cell>
          <cell r="BD26" t="str">
            <v>06</v>
          </cell>
          <cell r="BE26" t="str">
            <v>02</v>
          </cell>
        </row>
        <row r="27">
          <cell r="A27" t="str">
            <v>A254296</v>
          </cell>
          <cell r="B27">
            <v>2</v>
          </cell>
          <cell r="C27" t="str">
            <v>2000</v>
          </cell>
          <cell r="D27" t="str">
            <v>05</v>
          </cell>
          <cell r="E27">
            <v>36675</v>
          </cell>
          <cell r="F27" t="str">
            <v>2</v>
          </cell>
          <cell r="G27" t="str">
            <v>17</v>
          </cell>
          <cell r="H27" t="str">
            <v>541</v>
          </cell>
          <cell r="J27" t="str">
            <v>1</v>
          </cell>
          <cell r="K27" t="str">
            <v>1</v>
          </cell>
          <cell r="L27" t="str">
            <v>1754100015</v>
          </cell>
          <cell r="M27" t="str">
            <v>HOSP. SAN JUAN DE DIOS</v>
          </cell>
          <cell r="N27" t="str">
            <v>1</v>
          </cell>
          <cell r="O27">
            <v>303</v>
          </cell>
          <cell r="Q27" t="str">
            <v>3</v>
          </cell>
          <cell r="S27" t="str">
            <v>17</v>
          </cell>
          <cell r="T27" t="str">
            <v>541</v>
          </cell>
          <cell r="U27" t="str">
            <v>1</v>
          </cell>
          <cell r="Z27" t="str">
            <v>1</v>
          </cell>
          <cell r="AA27" t="str">
            <v>1</v>
          </cell>
          <cell r="AB27" t="str">
            <v>3</v>
          </cell>
          <cell r="AC27" t="str">
            <v>2</v>
          </cell>
          <cell r="AD27" t="str">
            <v>1</v>
          </cell>
          <cell r="AE27" t="str">
            <v>3</v>
          </cell>
          <cell r="AF27">
            <v>2800</v>
          </cell>
          <cell r="AG27">
            <v>17</v>
          </cell>
          <cell r="AH27">
            <v>1</v>
          </cell>
          <cell r="AI27">
            <v>0</v>
          </cell>
          <cell r="AJ27" t="str">
            <v>2</v>
          </cell>
          <cell r="AK27" t="str">
            <v>3</v>
          </cell>
          <cell r="AS27" t="str">
            <v>2</v>
          </cell>
          <cell r="AT27" t="str">
            <v>1</v>
          </cell>
          <cell r="AU27" t="str">
            <v>E878</v>
          </cell>
          <cell r="AV27" t="str">
            <v>E250</v>
          </cell>
          <cell r="AZ27" t="str">
            <v>E250</v>
          </cell>
          <cell r="BB27" t="str">
            <v>616</v>
          </cell>
          <cell r="BC27" t="str">
            <v>2</v>
          </cell>
          <cell r="BD27" t="str">
            <v>06</v>
          </cell>
          <cell r="BE27" t="str">
            <v>02</v>
          </cell>
        </row>
        <row r="28">
          <cell r="A28" t="str">
            <v>A895450</v>
          </cell>
          <cell r="B28">
            <v>2</v>
          </cell>
          <cell r="C28" t="str">
            <v>2000</v>
          </cell>
          <cell r="D28" t="str">
            <v>10</v>
          </cell>
          <cell r="E28">
            <v>36800</v>
          </cell>
          <cell r="F28" t="str">
            <v>1</v>
          </cell>
          <cell r="G28" t="str">
            <v>17</v>
          </cell>
          <cell r="H28" t="str">
            <v>001</v>
          </cell>
          <cell r="J28" t="str">
            <v>1</v>
          </cell>
          <cell r="K28" t="str">
            <v>1</v>
          </cell>
          <cell r="L28" t="str">
            <v>1700100060</v>
          </cell>
          <cell r="M28" t="str">
            <v>H INFANTIL</v>
          </cell>
          <cell r="N28" t="str">
            <v>1</v>
          </cell>
          <cell r="O28">
            <v>308</v>
          </cell>
          <cell r="Q28" t="str">
            <v>3</v>
          </cell>
          <cell r="S28" t="str">
            <v>17</v>
          </cell>
          <cell r="T28" t="str">
            <v>001</v>
          </cell>
          <cell r="U28" t="str">
            <v>1</v>
          </cell>
          <cell r="W28" t="str">
            <v>0303</v>
          </cell>
          <cell r="X28" t="str">
            <v>0</v>
          </cell>
          <cell r="Z28" t="str">
            <v>1</v>
          </cell>
          <cell r="AA28" t="str">
            <v>1</v>
          </cell>
          <cell r="AB28" t="str">
            <v>3</v>
          </cell>
          <cell r="AC28" t="str">
            <v>9</v>
          </cell>
          <cell r="AD28" t="str">
            <v>9</v>
          </cell>
          <cell r="AE28" t="str">
            <v>9</v>
          </cell>
          <cell r="AF28">
            <v>9999</v>
          </cell>
          <cell r="AG28">
            <v>99</v>
          </cell>
          <cell r="AH28">
            <v>99</v>
          </cell>
          <cell r="AI28">
            <v>99</v>
          </cell>
          <cell r="AJ28" t="str">
            <v>9</v>
          </cell>
          <cell r="AK28" t="str">
            <v>9</v>
          </cell>
          <cell r="AS28" t="str">
            <v>2</v>
          </cell>
          <cell r="AT28" t="str">
            <v>1</v>
          </cell>
          <cell r="AU28" t="str">
            <v>R571</v>
          </cell>
          <cell r="AV28" t="str">
            <v>K922</v>
          </cell>
          <cell r="AW28" t="str">
            <v>L984</v>
          </cell>
          <cell r="AX28" t="str">
            <v>E43X</v>
          </cell>
          <cell r="AY28" t="str">
            <v>E40X</v>
          </cell>
          <cell r="AZ28" t="str">
            <v>E40X</v>
          </cell>
          <cell r="BB28" t="str">
            <v>602</v>
          </cell>
          <cell r="BC28" t="str">
            <v>1</v>
          </cell>
          <cell r="BD28" t="str">
            <v>07</v>
          </cell>
          <cell r="BE28" t="str">
            <v>02</v>
          </cell>
        </row>
        <row r="29">
          <cell r="A29" t="str">
            <v>A449841</v>
          </cell>
          <cell r="B29">
            <v>2</v>
          </cell>
          <cell r="C29" t="str">
            <v>2000</v>
          </cell>
          <cell r="D29" t="str">
            <v>01</v>
          </cell>
          <cell r="E29">
            <v>36553</v>
          </cell>
          <cell r="F29" t="str">
            <v>1</v>
          </cell>
          <cell r="G29" t="str">
            <v>17</v>
          </cell>
          <cell r="H29" t="str">
            <v>001</v>
          </cell>
          <cell r="J29" t="str">
            <v>1</v>
          </cell>
          <cell r="K29" t="str">
            <v>1</v>
          </cell>
          <cell r="N29" t="str">
            <v>1</v>
          </cell>
          <cell r="O29">
            <v>304</v>
          </cell>
          <cell r="Q29" t="str">
            <v>3</v>
          </cell>
          <cell r="S29" t="str">
            <v>17</v>
          </cell>
          <cell r="T29" t="str">
            <v>380</v>
          </cell>
          <cell r="U29" t="str">
            <v>1</v>
          </cell>
          <cell r="Z29" t="str">
            <v>1</v>
          </cell>
          <cell r="AA29" t="str">
            <v>1</v>
          </cell>
          <cell r="AB29" t="str">
            <v>3</v>
          </cell>
          <cell r="AC29" t="str">
            <v>1</v>
          </cell>
          <cell r="AD29" t="str">
            <v>1</v>
          </cell>
          <cell r="AE29" t="str">
            <v>3</v>
          </cell>
          <cell r="AF29">
            <v>9999</v>
          </cell>
          <cell r="AG29">
            <v>18</v>
          </cell>
          <cell r="AH29">
            <v>1</v>
          </cell>
          <cell r="AI29">
            <v>0</v>
          </cell>
          <cell r="AJ29" t="str">
            <v>4</v>
          </cell>
          <cell r="AK29" t="str">
            <v>9</v>
          </cell>
          <cell r="AS29" t="str">
            <v>2</v>
          </cell>
          <cell r="AT29" t="str">
            <v>1</v>
          </cell>
          <cell r="AU29" t="str">
            <v>A419</v>
          </cell>
          <cell r="AV29" t="str">
            <v>A09X</v>
          </cell>
          <cell r="AW29" t="str">
            <v>E43X</v>
          </cell>
          <cell r="AZ29" t="str">
            <v>E43X</v>
          </cell>
          <cell r="BB29" t="str">
            <v>602</v>
          </cell>
          <cell r="BC29" t="str">
            <v>1</v>
          </cell>
          <cell r="BD29" t="str">
            <v>06</v>
          </cell>
          <cell r="BE29" t="str">
            <v>02</v>
          </cell>
        </row>
        <row r="30">
          <cell r="A30" t="str">
            <v>A449843</v>
          </cell>
          <cell r="B30">
            <v>2</v>
          </cell>
          <cell r="C30" t="str">
            <v>2000</v>
          </cell>
          <cell r="D30" t="str">
            <v>01</v>
          </cell>
          <cell r="E30">
            <v>36555</v>
          </cell>
          <cell r="F30" t="str">
            <v>1</v>
          </cell>
          <cell r="G30" t="str">
            <v>17</v>
          </cell>
          <cell r="H30" t="str">
            <v>001</v>
          </cell>
          <cell r="J30" t="str">
            <v>1</v>
          </cell>
          <cell r="K30" t="str">
            <v>1</v>
          </cell>
          <cell r="N30" t="str">
            <v>1</v>
          </cell>
          <cell r="O30">
            <v>302</v>
          </cell>
          <cell r="Q30" t="str">
            <v>3</v>
          </cell>
          <cell r="S30" t="str">
            <v>17</v>
          </cell>
          <cell r="T30" t="str">
            <v>380</v>
          </cell>
          <cell r="U30" t="str">
            <v>3</v>
          </cell>
          <cell r="Z30" t="str">
            <v>1</v>
          </cell>
          <cell r="AA30" t="str">
            <v>1</v>
          </cell>
          <cell r="AB30" t="str">
            <v>3</v>
          </cell>
          <cell r="AC30" t="str">
            <v>1</v>
          </cell>
          <cell r="AD30" t="str">
            <v>1</v>
          </cell>
          <cell r="AE30" t="str">
            <v>3</v>
          </cell>
          <cell r="AF30">
            <v>9999</v>
          </cell>
          <cell r="AG30">
            <v>99</v>
          </cell>
          <cell r="AH30">
            <v>99</v>
          </cell>
          <cell r="AI30">
            <v>99</v>
          </cell>
          <cell r="AJ30" t="str">
            <v>9</v>
          </cell>
          <cell r="AK30" t="str">
            <v>9</v>
          </cell>
          <cell r="AS30" t="str">
            <v>2</v>
          </cell>
          <cell r="AT30" t="str">
            <v>1</v>
          </cell>
          <cell r="AU30" t="str">
            <v>A419</v>
          </cell>
          <cell r="AV30" t="str">
            <v>A09X</v>
          </cell>
          <cell r="AY30" t="str">
            <v>E43X</v>
          </cell>
          <cell r="AZ30" t="str">
            <v>E43X</v>
          </cell>
          <cell r="BB30" t="str">
            <v>602</v>
          </cell>
          <cell r="BC30" t="str">
            <v>1</v>
          </cell>
          <cell r="BD30" t="str">
            <v>06</v>
          </cell>
          <cell r="BE30" t="str">
            <v>02</v>
          </cell>
        </row>
        <row r="31">
          <cell r="A31" t="str">
            <v>A293867</v>
          </cell>
          <cell r="B31">
            <v>2</v>
          </cell>
          <cell r="C31" t="str">
            <v>2000</v>
          </cell>
          <cell r="D31" t="str">
            <v>04</v>
          </cell>
          <cell r="E31">
            <v>36636</v>
          </cell>
          <cell r="F31" t="str">
            <v>1</v>
          </cell>
          <cell r="G31" t="str">
            <v>17</v>
          </cell>
          <cell r="H31" t="str">
            <v>446</v>
          </cell>
          <cell r="J31" t="str">
            <v>1</v>
          </cell>
          <cell r="K31" t="str">
            <v>3</v>
          </cell>
          <cell r="N31" t="str">
            <v>1</v>
          </cell>
          <cell r="O31">
            <v>301</v>
          </cell>
          <cell r="Q31" t="str">
            <v>3</v>
          </cell>
          <cell r="S31" t="str">
            <v>17</v>
          </cell>
          <cell r="T31" t="str">
            <v>446</v>
          </cell>
          <cell r="U31" t="str">
            <v>1</v>
          </cell>
          <cell r="Z31" t="str">
            <v>1</v>
          </cell>
          <cell r="AA31" t="str">
            <v>1</v>
          </cell>
          <cell r="AB31" t="str">
            <v>3</v>
          </cell>
          <cell r="AC31" t="str">
            <v>1</v>
          </cell>
          <cell r="AD31" t="str">
            <v>1</v>
          </cell>
          <cell r="AE31" t="str">
            <v>3</v>
          </cell>
          <cell r="AF31">
            <v>2300</v>
          </cell>
          <cell r="AG31">
            <v>19</v>
          </cell>
          <cell r="AH31">
            <v>3</v>
          </cell>
          <cell r="AI31">
            <v>0</v>
          </cell>
          <cell r="AJ31" t="str">
            <v>4</v>
          </cell>
          <cell r="AK31" t="str">
            <v>3</v>
          </cell>
          <cell r="AS31" t="str">
            <v>2</v>
          </cell>
          <cell r="AT31" t="str">
            <v>1</v>
          </cell>
          <cell r="AU31" t="str">
            <v>J180</v>
          </cell>
          <cell r="AV31" t="str">
            <v>E43X</v>
          </cell>
          <cell r="AZ31" t="str">
            <v>E43X</v>
          </cell>
          <cell r="BB31" t="str">
            <v>602</v>
          </cell>
          <cell r="BC31" t="str">
            <v>2</v>
          </cell>
          <cell r="BD31" t="str">
            <v>06</v>
          </cell>
          <cell r="BE31" t="str">
            <v>02</v>
          </cell>
        </row>
        <row r="32">
          <cell r="A32" t="str">
            <v>A695175</v>
          </cell>
          <cell r="B32">
            <v>2</v>
          </cell>
          <cell r="C32" t="str">
            <v>2000</v>
          </cell>
          <cell r="D32" t="str">
            <v>07</v>
          </cell>
          <cell r="E32">
            <v>36728</v>
          </cell>
          <cell r="F32" t="str">
            <v>2</v>
          </cell>
          <cell r="G32" t="str">
            <v>17</v>
          </cell>
          <cell r="H32" t="str">
            <v>380</v>
          </cell>
          <cell r="J32" t="str">
            <v>1</v>
          </cell>
          <cell r="K32" t="str">
            <v>6</v>
          </cell>
          <cell r="N32" t="str">
            <v>1</v>
          </cell>
          <cell r="O32">
            <v>302</v>
          </cell>
          <cell r="Q32" t="str">
            <v>3</v>
          </cell>
          <cell r="S32" t="str">
            <v>17</v>
          </cell>
          <cell r="T32" t="str">
            <v>380</v>
          </cell>
          <cell r="U32" t="str">
            <v>1</v>
          </cell>
          <cell r="Z32" t="str">
            <v>1</v>
          </cell>
          <cell r="AA32" t="str">
            <v>1</v>
          </cell>
          <cell r="AB32" t="str">
            <v>3</v>
          </cell>
          <cell r="AC32" t="str">
            <v>9</v>
          </cell>
          <cell r="AD32" t="str">
            <v>9</v>
          </cell>
          <cell r="AE32" t="str">
            <v>9</v>
          </cell>
          <cell r="AF32">
            <v>9999</v>
          </cell>
          <cell r="AG32">
            <v>99</v>
          </cell>
          <cell r="AH32">
            <v>99</v>
          </cell>
          <cell r="AI32">
            <v>99</v>
          </cell>
          <cell r="AJ32" t="str">
            <v>9</v>
          </cell>
          <cell r="AK32" t="str">
            <v>9</v>
          </cell>
          <cell r="AS32" t="str">
            <v>2</v>
          </cell>
          <cell r="AT32" t="str">
            <v>1</v>
          </cell>
          <cell r="AU32" t="str">
            <v>A419</v>
          </cell>
          <cell r="AV32" t="str">
            <v>E43X</v>
          </cell>
          <cell r="AY32" t="str">
            <v>D649</v>
          </cell>
          <cell r="AZ32" t="str">
            <v>E43X</v>
          </cell>
          <cell r="BB32" t="str">
            <v>602</v>
          </cell>
          <cell r="BC32" t="str">
            <v>2</v>
          </cell>
          <cell r="BD32" t="str">
            <v>06</v>
          </cell>
          <cell r="BE32" t="str">
            <v>02</v>
          </cell>
        </row>
        <row r="33">
          <cell r="A33" t="str">
            <v>A694590</v>
          </cell>
          <cell r="B33">
            <v>2</v>
          </cell>
          <cell r="C33" t="str">
            <v>2000</v>
          </cell>
          <cell r="D33" t="str">
            <v>01</v>
          </cell>
          <cell r="E33">
            <v>36553</v>
          </cell>
          <cell r="F33" t="str">
            <v>1</v>
          </cell>
          <cell r="G33" t="str">
            <v>17</v>
          </cell>
          <cell r="H33" t="str">
            <v>088</v>
          </cell>
          <cell r="I33" t="str">
            <v>007</v>
          </cell>
          <cell r="J33" t="str">
            <v>2</v>
          </cell>
          <cell r="K33" t="str">
            <v>3</v>
          </cell>
          <cell r="N33" t="str">
            <v>1</v>
          </cell>
          <cell r="O33">
            <v>302</v>
          </cell>
          <cell r="Q33" t="str">
            <v>3</v>
          </cell>
          <cell r="S33" t="str">
            <v>17</v>
          </cell>
          <cell r="T33" t="str">
            <v>088</v>
          </cell>
          <cell r="U33" t="str">
            <v>2</v>
          </cell>
          <cell r="Y33" t="str">
            <v>007</v>
          </cell>
          <cell r="Z33" t="str">
            <v>1</v>
          </cell>
          <cell r="AA33" t="str">
            <v>1</v>
          </cell>
          <cell r="AB33" t="str">
            <v>3</v>
          </cell>
          <cell r="AC33" t="str">
            <v>1</v>
          </cell>
          <cell r="AD33" t="str">
            <v>1</v>
          </cell>
          <cell r="AE33" t="str">
            <v>4</v>
          </cell>
          <cell r="AF33">
            <v>9999</v>
          </cell>
          <cell r="AG33">
            <v>18</v>
          </cell>
          <cell r="AH33">
            <v>1</v>
          </cell>
          <cell r="AI33">
            <v>0</v>
          </cell>
          <cell r="AJ33" t="str">
            <v>4</v>
          </cell>
          <cell r="AK33" t="str">
            <v>8</v>
          </cell>
          <cell r="AS33" t="str">
            <v>2</v>
          </cell>
          <cell r="AT33" t="str">
            <v>1</v>
          </cell>
          <cell r="AU33" t="str">
            <v>A419</v>
          </cell>
          <cell r="AV33" t="str">
            <v>J181</v>
          </cell>
          <cell r="AY33" t="str">
            <v>E45X</v>
          </cell>
          <cell r="AZ33" t="str">
            <v>E45X</v>
          </cell>
          <cell r="BB33" t="str">
            <v>602</v>
          </cell>
          <cell r="BC33" t="str">
            <v>2</v>
          </cell>
          <cell r="BD33" t="str">
            <v>06</v>
          </cell>
          <cell r="BE33" t="str">
            <v>02</v>
          </cell>
        </row>
        <row r="34">
          <cell r="A34" t="str">
            <v>A254623</v>
          </cell>
          <cell r="B34">
            <v>2</v>
          </cell>
          <cell r="C34" t="str">
            <v>2000</v>
          </cell>
          <cell r="D34" t="str">
            <v>04</v>
          </cell>
          <cell r="E34">
            <v>36619</v>
          </cell>
          <cell r="F34" t="str">
            <v>1</v>
          </cell>
          <cell r="G34" t="str">
            <v>17</v>
          </cell>
          <cell r="H34" t="str">
            <v>614</v>
          </cell>
          <cell r="J34" t="str">
            <v>3</v>
          </cell>
          <cell r="K34" t="str">
            <v>3</v>
          </cell>
          <cell r="N34" t="str">
            <v>1</v>
          </cell>
          <cell r="O34">
            <v>303</v>
          </cell>
          <cell r="Q34" t="str">
            <v>2</v>
          </cell>
          <cell r="S34" t="str">
            <v>17</v>
          </cell>
          <cell r="T34" t="str">
            <v>614</v>
          </cell>
          <cell r="U34" t="str">
            <v>3</v>
          </cell>
          <cell r="Z34" t="str">
            <v>1</v>
          </cell>
          <cell r="AA34" t="str">
            <v>2</v>
          </cell>
          <cell r="AB34" t="str">
            <v>3</v>
          </cell>
          <cell r="AC34" t="str">
            <v>1</v>
          </cell>
          <cell r="AD34" t="str">
            <v>1</v>
          </cell>
          <cell r="AE34" t="str">
            <v>4</v>
          </cell>
          <cell r="AF34">
            <v>3000</v>
          </cell>
          <cell r="AG34">
            <v>20</v>
          </cell>
          <cell r="AH34">
            <v>99</v>
          </cell>
          <cell r="AI34">
            <v>99</v>
          </cell>
          <cell r="AJ34" t="str">
            <v>1</v>
          </cell>
          <cell r="AK34" t="str">
            <v>2</v>
          </cell>
          <cell r="AS34" t="str">
            <v>4</v>
          </cell>
          <cell r="AT34" t="str">
            <v>1</v>
          </cell>
          <cell r="AU34" t="str">
            <v>I469</v>
          </cell>
          <cell r="AV34" t="str">
            <v>J80X</v>
          </cell>
          <cell r="AW34" t="str">
            <v>E45X</v>
          </cell>
          <cell r="AX34" t="str">
            <v>P073</v>
          </cell>
          <cell r="AZ34" t="str">
            <v>E45X</v>
          </cell>
          <cell r="BB34" t="str">
            <v>602</v>
          </cell>
          <cell r="BC34" t="str">
            <v>2</v>
          </cell>
          <cell r="BD34" t="str">
            <v>06</v>
          </cell>
          <cell r="BE34" t="str">
            <v>02</v>
          </cell>
        </row>
        <row r="35">
          <cell r="A35" t="str">
            <v>A713607</v>
          </cell>
          <cell r="B35">
            <v>2</v>
          </cell>
          <cell r="C35" t="str">
            <v>2000</v>
          </cell>
          <cell r="D35" t="str">
            <v>07</v>
          </cell>
          <cell r="E35">
            <v>36710</v>
          </cell>
          <cell r="F35" t="str">
            <v>2</v>
          </cell>
          <cell r="G35" t="str">
            <v>17</v>
          </cell>
          <cell r="H35" t="str">
            <v>614</v>
          </cell>
          <cell r="I35" t="str">
            <v>014</v>
          </cell>
          <cell r="J35" t="str">
            <v>2</v>
          </cell>
          <cell r="K35" t="str">
            <v>3</v>
          </cell>
          <cell r="N35" t="str">
            <v>1</v>
          </cell>
          <cell r="O35">
            <v>304</v>
          </cell>
          <cell r="Q35" t="str">
            <v>3</v>
          </cell>
          <cell r="S35" t="str">
            <v>17</v>
          </cell>
          <cell r="T35" t="str">
            <v>614</v>
          </cell>
          <cell r="U35" t="str">
            <v>2</v>
          </cell>
          <cell r="Y35" t="str">
            <v>014</v>
          </cell>
          <cell r="Z35" t="str">
            <v>1</v>
          </cell>
          <cell r="AA35" t="str">
            <v>2</v>
          </cell>
          <cell r="AB35" t="str">
            <v>3</v>
          </cell>
          <cell r="AC35" t="str">
            <v>1</v>
          </cell>
          <cell r="AD35" t="str">
            <v>1</v>
          </cell>
          <cell r="AE35" t="str">
            <v>4</v>
          </cell>
          <cell r="AF35">
            <v>9999</v>
          </cell>
          <cell r="AG35">
            <v>20</v>
          </cell>
          <cell r="AH35">
            <v>1</v>
          </cell>
          <cell r="AI35">
            <v>0</v>
          </cell>
          <cell r="AJ35" t="str">
            <v>1</v>
          </cell>
          <cell r="AK35" t="str">
            <v>3</v>
          </cell>
          <cell r="AS35" t="str">
            <v>4</v>
          </cell>
          <cell r="AT35" t="str">
            <v>2</v>
          </cell>
          <cell r="AU35" t="str">
            <v>J969</v>
          </cell>
          <cell r="AV35" t="str">
            <v>J180</v>
          </cell>
          <cell r="AY35" t="str">
            <v>E45X</v>
          </cell>
          <cell r="AZ35" t="str">
            <v>E45X</v>
          </cell>
          <cell r="BB35" t="str">
            <v>602</v>
          </cell>
          <cell r="BC35" t="str">
            <v>2</v>
          </cell>
          <cell r="BD35" t="str">
            <v>06</v>
          </cell>
          <cell r="BE35" t="str">
            <v>02</v>
          </cell>
        </row>
        <row r="36">
          <cell r="A36" t="str">
            <v>A713611</v>
          </cell>
          <cell r="B36">
            <v>2</v>
          </cell>
          <cell r="C36" t="str">
            <v>2000</v>
          </cell>
          <cell r="D36" t="str">
            <v>08</v>
          </cell>
          <cell r="E36">
            <v>36746</v>
          </cell>
          <cell r="F36" t="str">
            <v>1</v>
          </cell>
          <cell r="G36" t="str">
            <v>17</v>
          </cell>
          <cell r="H36" t="str">
            <v>614</v>
          </cell>
          <cell r="I36" t="str">
            <v>014</v>
          </cell>
          <cell r="J36" t="str">
            <v>2</v>
          </cell>
          <cell r="K36" t="str">
            <v>3</v>
          </cell>
          <cell r="N36" t="str">
            <v>1</v>
          </cell>
          <cell r="O36">
            <v>307</v>
          </cell>
          <cell r="Q36" t="str">
            <v>3</v>
          </cell>
          <cell r="S36" t="str">
            <v>17</v>
          </cell>
          <cell r="T36" t="str">
            <v>614</v>
          </cell>
          <cell r="U36" t="str">
            <v>2</v>
          </cell>
          <cell r="Y36" t="str">
            <v>014</v>
          </cell>
          <cell r="Z36" t="str">
            <v>1</v>
          </cell>
          <cell r="AA36" t="str">
            <v>2</v>
          </cell>
          <cell r="AB36" t="str">
            <v>3</v>
          </cell>
          <cell r="AC36" t="str">
            <v>9</v>
          </cell>
          <cell r="AD36" t="str">
            <v>9</v>
          </cell>
          <cell r="AE36" t="str">
            <v>9</v>
          </cell>
          <cell r="AF36">
            <v>9999</v>
          </cell>
          <cell r="AG36">
            <v>99</v>
          </cell>
          <cell r="AH36">
            <v>99</v>
          </cell>
          <cell r="AI36">
            <v>99</v>
          </cell>
          <cell r="AJ36" t="str">
            <v>9</v>
          </cell>
          <cell r="AK36" t="str">
            <v>9</v>
          </cell>
          <cell r="AS36" t="str">
            <v>4</v>
          </cell>
          <cell r="AT36" t="str">
            <v>2</v>
          </cell>
          <cell r="AU36" t="str">
            <v>J180</v>
          </cell>
          <cell r="AY36" t="str">
            <v>E45X</v>
          </cell>
          <cell r="AZ36" t="str">
            <v>E45X</v>
          </cell>
          <cell r="BB36" t="str">
            <v>602</v>
          </cell>
          <cell r="BC36" t="str">
            <v>2</v>
          </cell>
          <cell r="BD36" t="str">
            <v>07</v>
          </cell>
          <cell r="BE36" t="str">
            <v>02</v>
          </cell>
        </row>
        <row r="37">
          <cell r="A37" t="str">
            <v>A713993</v>
          </cell>
          <cell r="B37">
            <v>2</v>
          </cell>
          <cell r="C37" t="str">
            <v>2000</v>
          </cell>
          <cell r="D37" t="str">
            <v>12</v>
          </cell>
          <cell r="E37">
            <v>36872</v>
          </cell>
          <cell r="F37" t="str">
            <v>1</v>
          </cell>
          <cell r="G37" t="str">
            <v>17</v>
          </cell>
          <cell r="H37" t="str">
            <v>042</v>
          </cell>
          <cell r="J37" t="str">
            <v>3</v>
          </cell>
          <cell r="K37" t="str">
            <v>3</v>
          </cell>
          <cell r="N37" t="str">
            <v>1</v>
          </cell>
          <cell r="O37">
            <v>302</v>
          </cell>
          <cell r="Q37" t="str">
            <v>3</v>
          </cell>
          <cell r="S37" t="str">
            <v>17</v>
          </cell>
          <cell r="T37" t="str">
            <v>042</v>
          </cell>
          <cell r="U37" t="str">
            <v>3</v>
          </cell>
          <cell r="Z37" t="str">
            <v>1</v>
          </cell>
          <cell r="AA37" t="str">
            <v>2</v>
          </cell>
          <cell r="AB37" t="str">
            <v>3</v>
          </cell>
          <cell r="AC37" t="str">
            <v>4</v>
          </cell>
          <cell r="AD37" t="str">
            <v>9</v>
          </cell>
          <cell r="AE37" t="str">
            <v>4</v>
          </cell>
          <cell r="AF37">
            <v>9999</v>
          </cell>
          <cell r="AG37">
            <v>99</v>
          </cell>
          <cell r="AH37">
            <v>99</v>
          </cell>
          <cell r="AI37">
            <v>99</v>
          </cell>
          <cell r="AJ37" t="str">
            <v>9</v>
          </cell>
          <cell r="AK37" t="str">
            <v>9</v>
          </cell>
          <cell r="AS37" t="str">
            <v>2</v>
          </cell>
          <cell r="AT37" t="str">
            <v>1</v>
          </cell>
          <cell r="AU37" t="str">
            <v>D649</v>
          </cell>
          <cell r="AV37" t="str">
            <v>D65X</v>
          </cell>
          <cell r="AW37" t="str">
            <v>A419</v>
          </cell>
          <cell r="AY37" t="str">
            <v>E45X</v>
          </cell>
          <cell r="AZ37" t="str">
            <v>E45X</v>
          </cell>
          <cell r="BB37" t="str">
            <v>602</v>
          </cell>
          <cell r="BC37" t="str">
            <v>2</v>
          </cell>
          <cell r="BD37" t="str">
            <v>06</v>
          </cell>
          <cell r="BE37" t="str">
            <v>02</v>
          </cell>
        </row>
        <row r="38">
          <cell r="A38" t="str">
            <v>A694980</v>
          </cell>
          <cell r="B38">
            <v>2</v>
          </cell>
          <cell r="C38" t="str">
            <v>2000</v>
          </cell>
          <cell r="D38" t="str">
            <v>08</v>
          </cell>
          <cell r="E38">
            <v>36761</v>
          </cell>
          <cell r="F38" t="str">
            <v>1</v>
          </cell>
          <cell r="G38" t="str">
            <v>17</v>
          </cell>
          <cell r="H38" t="str">
            <v>877</v>
          </cell>
          <cell r="J38" t="str">
            <v>3</v>
          </cell>
          <cell r="K38" t="str">
            <v>3</v>
          </cell>
          <cell r="N38" t="str">
            <v>1</v>
          </cell>
          <cell r="O38">
            <v>306</v>
          </cell>
          <cell r="Q38" t="str">
            <v>3</v>
          </cell>
          <cell r="S38" t="str">
            <v>17</v>
          </cell>
          <cell r="T38" t="str">
            <v>877</v>
          </cell>
          <cell r="U38" t="str">
            <v>3</v>
          </cell>
          <cell r="Z38" t="str">
            <v>1</v>
          </cell>
          <cell r="AA38" t="str">
            <v>2</v>
          </cell>
          <cell r="AB38" t="str">
            <v>3</v>
          </cell>
          <cell r="AC38" t="str">
            <v>1</v>
          </cell>
          <cell r="AD38" t="str">
            <v>1</v>
          </cell>
          <cell r="AE38" t="str">
            <v>3</v>
          </cell>
          <cell r="AF38">
            <v>2520</v>
          </cell>
          <cell r="AG38">
            <v>32</v>
          </cell>
          <cell r="AH38">
            <v>3</v>
          </cell>
          <cell r="AI38">
            <v>0</v>
          </cell>
          <cell r="AJ38" t="str">
            <v>4</v>
          </cell>
          <cell r="AK38" t="str">
            <v>2</v>
          </cell>
          <cell r="AS38" t="str">
            <v>2</v>
          </cell>
          <cell r="AT38" t="str">
            <v>1</v>
          </cell>
          <cell r="AU38" t="str">
            <v>R571</v>
          </cell>
          <cell r="AV38" t="str">
            <v>E86X</v>
          </cell>
          <cell r="AW38" t="str">
            <v>A09X</v>
          </cell>
          <cell r="AY38" t="str">
            <v>E46X</v>
          </cell>
          <cell r="AZ38" t="str">
            <v>E46X</v>
          </cell>
          <cell r="BB38" t="str">
            <v>602</v>
          </cell>
          <cell r="BC38" t="str">
            <v>2</v>
          </cell>
          <cell r="BD38" t="str">
            <v>07</v>
          </cell>
          <cell r="BE38" t="str">
            <v>02</v>
          </cell>
        </row>
        <row r="39">
          <cell r="A39" t="str">
            <v>A449851</v>
          </cell>
          <cell r="B39">
            <v>2</v>
          </cell>
          <cell r="C39" t="str">
            <v>2000</v>
          </cell>
          <cell r="D39" t="str">
            <v>02</v>
          </cell>
          <cell r="E39">
            <v>36572</v>
          </cell>
          <cell r="F39" t="str">
            <v>2</v>
          </cell>
          <cell r="G39" t="str">
            <v>17</v>
          </cell>
          <cell r="H39" t="str">
            <v>001</v>
          </cell>
          <cell r="J39" t="str">
            <v>1</v>
          </cell>
          <cell r="K39" t="str">
            <v>1</v>
          </cell>
          <cell r="N39" t="str">
            <v>1</v>
          </cell>
          <cell r="O39">
            <v>227</v>
          </cell>
          <cell r="Q39" t="str">
            <v>1</v>
          </cell>
          <cell r="S39" t="str">
            <v>17</v>
          </cell>
          <cell r="T39" t="str">
            <v>001</v>
          </cell>
          <cell r="U39" t="str">
            <v>1</v>
          </cell>
          <cell r="W39" t="str">
            <v>0505</v>
          </cell>
          <cell r="X39" t="str">
            <v>0</v>
          </cell>
          <cell r="Z39" t="str">
            <v>1</v>
          </cell>
          <cell r="AA39" t="str">
            <v>1</v>
          </cell>
          <cell r="AB39" t="str">
            <v>3</v>
          </cell>
          <cell r="AC39" t="str">
            <v>2</v>
          </cell>
          <cell r="AD39" t="str">
            <v>9</v>
          </cell>
          <cell r="AE39" t="str">
            <v>3</v>
          </cell>
          <cell r="AF39">
            <v>1790</v>
          </cell>
          <cell r="AG39">
            <v>27</v>
          </cell>
          <cell r="AH39">
            <v>3</v>
          </cell>
          <cell r="AI39">
            <v>1</v>
          </cell>
          <cell r="AJ39" t="str">
            <v>4</v>
          </cell>
          <cell r="AK39" t="str">
            <v>2</v>
          </cell>
          <cell r="AS39" t="str">
            <v>2</v>
          </cell>
          <cell r="AT39" t="str">
            <v>1</v>
          </cell>
          <cell r="AU39" t="str">
            <v>G009</v>
          </cell>
          <cell r="AY39" t="str">
            <v>P071</v>
          </cell>
          <cell r="AZ39" t="str">
            <v>G009</v>
          </cell>
          <cell r="BB39" t="str">
            <v>105</v>
          </cell>
          <cell r="BC39" t="str">
            <v>1</v>
          </cell>
          <cell r="BD39" t="str">
            <v>04</v>
          </cell>
          <cell r="BE39" t="str">
            <v>02</v>
          </cell>
        </row>
        <row r="40">
          <cell r="A40" t="str">
            <v>A449850</v>
          </cell>
          <cell r="B40">
            <v>2</v>
          </cell>
          <cell r="C40" t="str">
            <v>2000</v>
          </cell>
          <cell r="D40" t="str">
            <v>02</v>
          </cell>
          <cell r="E40">
            <v>36571</v>
          </cell>
          <cell r="F40" t="str">
            <v>1</v>
          </cell>
          <cell r="G40" t="str">
            <v>17</v>
          </cell>
          <cell r="H40" t="str">
            <v>001</v>
          </cell>
          <cell r="J40" t="str">
            <v>1</v>
          </cell>
          <cell r="K40" t="str">
            <v>1</v>
          </cell>
          <cell r="N40" t="str">
            <v>1</v>
          </cell>
          <cell r="O40">
            <v>301</v>
          </cell>
          <cell r="Q40" t="str">
            <v>3</v>
          </cell>
          <cell r="S40" t="str">
            <v>17</v>
          </cell>
          <cell r="T40" t="str">
            <v>653</v>
          </cell>
          <cell r="U40" t="str">
            <v>2</v>
          </cell>
          <cell r="Y40" t="str">
            <v>023</v>
          </cell>
          <cell r="Z40" t="str">
            <v>1</v>
          </cell>
          <cell r="AA40" t="str">
            <v>1</v>
          </cell>
          <cell r="AB40" t="str">
            <v>3</v>
          </cell>
          <cell r="AC40" t="str">
            <v>1</v>
          </cell>
          <cell r="AD40" t="str">
            <v>1</v>
          </cell>
          <cell r="AE40" t="str">
            <v>3</v>
          </cell>
          <cell r="AF40">
            <v>2000</v>
          </cell>
          <cell r="AG40">
            <v>20</v>
          </cell>
          <cell r="AH40">
            <v>1</v>
          </cell>
          <cell r="AI40">
            <v>0</v>
          </cell>
          <cell r="AJ40" t="str">
            <v>9</v>
          </cell>
          <cell r="AK40" t="str">
            <v>9</v>
          </cell>
          <cell r="AS40" t="str">
            <v>2</v>
          </cell>
          <cell r="AT40" t="str">
            <v>1</v>
          </cell>
          <cell r="AU40" t="str">
            <v>I270</v>
          </cell>
          <cell r="AV40" t="str">
            <v>I509</v>
          </cell>
          <cell r="AW40" t="str">
            <v>I330</v>
          </cell>
          <cell r="AZ40" t="str">
            <v>I330</v>
          </cell>
          <cell r="BB40" t="str">
            <v>304</v>
          </cell>
          <cell r="BC40" t="str">
            <v>1</v>
          </cell>
          <cell r="BD40" t="str">
            <v>06</v>
          </cell>
          <cell r="BE40" t="str">
            <v>02</v>
          </cell>
        </row>
        <row r="41">
          <cell r="A41" t="str">
            <v>A895000</v>
          </cell>
          <cell r="B41">
            <v>2</v>
          </cell>
          <cell r="C41" t="str">
            <v>2000</v>
          </cell>
          <cell r="D41" t="str">
            <v>08</v>
          </cell>
          <cell r="E41">
            <v>36743</v>
          </cell>
          <cell r="F41" t="str">
            <v>1</v>
          </cell>
          <cell r="G41" t="str">
            <v>17</v>
          </cell>
          <cell r="H41" t="str">
            <v>001</v>
          </cell>
          <cell r="J41" t="str">
            <v>1</v>
          </cell>
          <cell r="K41" t="str">
            <v>1</v>
          </cell>
          <cell r="L41" t="str">
            <v>1700100060</v>
          </cell>
          <cell r="M41" t="str">
            <v>H INFANTIL</v>
          </cell>
          <cell r="N41" t="str">
            <v>1</v>
          </cell>
          <cell r="O41">
            <v>305</v>
          </cell>
          <cell r="Q41" t="str">
            <v>2</v>
          </cell>
          <cell r="S41" t="str">
            <v>17</v>
          </cell>
          <cell r="T41" t="str">
            <v>001</v>
          </cell>
          <cell r="U41" t="str">
            <v>9</v>
          </cell>
          <cell r="Z41" t="str">
            <v>1</v>
          </cell>
          <cell r="AA41" t="str">
            <v>1</v>
          </cell>
          <cell r="AB41" t="str">
            <v>3</v>
          </cell>
          <cell r="AC41" t="str">
            <v>1</v>
          </cell>
          <cell r="AD41" t="str">
            <v>1</v>
          </cell>
          <cell r="AE41" t="str">
            <v>3</v>
          </cell>
          <cell r="AF41">
            <v>2800</v>
          </cell>
          <cell r="AG41">
            <v>99</v>
          </cell>
          <cell r="AH41">
            <v>1</v>
          </cell>
          <cell r="AI41">
            <v>0</v>
          </cell>
          <cell r="AJ41" t="str">
            <v>9</v>
          </cell>
          <cell r="AK41" t="str">
            <v>9</v>
          </cell>
          <cell r="AS41" t="str">
            <v>2</v>
          </cell>
          <cell r="AT41" t="str">
            <v>1</v>
          </cell>
          <cell r="AU41" t="str">
            <v>I509</v>
          </cell>
          <cell r="AV41" t="str">
            <v>I400</v>
          </cell>
          <cell r="AW41" t="str">
            <v>E874</v>
          </cell>
          <cell r="AY41" t="str">
            <v>D649</v>
          </cell>
          <cell r="AZ41" t="str">
            <v>I400</v>
          </cell>
          <cell r="BB41" t="str">
            <v>304</v>
          </cell>
          <cell r="BC41" t="str">
            <v>1</v>
          </cell>
          <cell r="BD41" t="str">
            <v>06</v>
          </cell>
          <cell r="BE41" t="str">
            <v>02</v>
          </cell>
        </row>
        <row r="42">
          <cell r="A42" t="str">
            <v>A895458</v>
          </cell>
          <cell r="B42">
            <v>2</v>
          </cell>
          <cell r="C42" t="str">
            <v>2000</v>
          </cell>
          <cell r="D42" t="str">
            <v>10</v>
          </cell>
          <cell r="E42">
            <v>36823</v>
          </cell>
          <cell r="F42" t="str">
            <v>2</v>
          </cell>
          <cell r="G42" t="str">
            <v>17</v>
          </cell>
          <cell r="H42" t="str">
            <v>001</v>
          </cell>
          <cell r="J42" t="str">
            <v>1</v>
          </cell>
          <cell r="K42" t="str">
            <v>1</v>
          </cell>
          <cell r="L42" t="str">
            <v>1700100060</v>
          </cell>
          <cell r="M42" t="str">
            <v>H INFANTIL</v>
          </cell>
          <cell r="N42" t="str">
            <v>1</v>
          </cell>
          <cell r="O42">
            <v>308</v>
          </cell>
          <cell r="Q42" t="str">
            <v>2</v>
          </cell>
          <cell r="S42" t="str">
            <v>17</v>
          </cell>
          <cell r="T42" t="str">
            <v>042</v>
          </cell>
          <cell r="U42" t="str">
            <v>3</v>
          </cell>
          <cell r="Z42" t="str">
            <v>1</v>
          </cell>
          <cell r="AA42" t="str">
            <v>1</v>
          </cell>
          <cell r="AB42" t="str">
            <v>3</v>
          </cell>
          <cell r="AC42" t="str">
            <v>1</v>
          </cell>
          <cell r="AD42" t="str">
            <v>1</v>
          </cell>
          <cell r="AE42" t="str">
            <v>3</v>
          </cell>
          <cell r="AF42">
            <v>3000</v>
          </cell>
          <cell r="AG42">
            <v>27</v>
          </cell>
          <cell r="AH42">
            <v>6</v>
          </cell>
          <cell r="AI42">
            <v>0</v>
          </cell>
          <cell r="AJ42" t="str">
            <v>9</v>
          </cell>
          <cell r="AK42" t="str">
            <v>9</v>
          </cell>
          <cell r="AS42" t="str">
            <v>2</v>
          </cell>
          <cell r="AT42" t="str">
            <v>1</v>
          </cell>
          <cell r="AU42" t="str">
            <v>R570</v>
          </cell>
          <cell r="AV42" t="str">
            <v>I400</v>
          </cell>
          <cell r="AY42" t="str">
            <v>J709</v>
          </cell>
          <cell r="AZ42" t="str">
            <v>I400</v>
          </cell>
          <cell r="BB42" t="str">
            <v>304</v>
          </cell>
          <cell r="BC42" t="str">
            <v>1</v>
          </cell>
          <cell r="BD42" t="str">
            <v>07</v>
          </cell>
          <cell r="BE42" t="str">
            <v>02</v>
          </cell>
        </row>
        <row r="43">
          <cell r="A43" t="str">
            <v>A695311</v>
          </cell>
          <cell r="B43">
            <v>2</v>
          </cell>
          <cell r="C43" t="str">
            <v>2000</v>
          </cell>
          <cell r="D43" t="str">
            <v>04</v>
          </cell>
          <cell r="E43">
            <v>36641</v>
          </cell>
          <cell r="F43" t="str">
            <v>2</v>
          </cell>
          <cell r="G43" t="str">
            <v>17</v>
          </cell>
          <cell r="H43" t="str">
            <v>042</v>
          </cell>
          <cell r="J43" t="str">
            <v>3</v>
          </cell>
          <cell r="K43" t="str">
            <v>5</v>
          </cell>
          <cell r="N43" t="str">
            <v>1</v>
          </cell>
          <cell r="O43">
            <v>309</v>
          </cell>
          <cell r="Q43" t="str">
            <v>1</v>
          </cell>
          <cell r="S43" t="str">
            <v>17</v>
          </cell>
          <cell r="T43" t="str">
            <v>042</v>
          </cell>
          <cell r="U43" t="str">
            <v>1</v>
          </cell>
          <cell r="Z43" t="str">
            <v>1</v>
          </cell>
          <cell r="AA43" t="str">
            <v>1</v>
          </cell>
          <cell r="AB43" t="str">
            <v>3</v>
          </cell>
          <cell r="AC43" t="str">
            <v>9</v>
          </cell>
          <cell r="AD43" t="str">
            <v>9</v>
          </cell>
          <cell r="AE43" t="str">
            <v>9</v>
          </cell>
          <cell r="AF43">
            <v>9999</v>
          </cell>
          <cell r="AG43">
            <v>99</v>
          </cell>
          <cell r="AH43">
            <v>99</v>
          </cell>
          <cell r="AI43">
            <v>99</v>
          </cell>
          <cell r="AJ43" t="str">
            <v>9</v>
          </cell>
          <cell r="AK43" t="str">
            <v>9</v>
          </cell>
          <cell r="AS43" t="str">
            <v>4</v>
          </cell>
          <cell r="AT43" t="str">
            <v>1</v>
          </cell>
          <cell r="AU43" t="str">
            <v>R960</v>
          </cell>
          <cell r="AV43" t="str">
            <v>I519</v>
          </cell>
          <cell r="AZ43" t="str">
            <v>I519</v>
          </cell>
          <cell r="BB43" t="str">
            <v>304</v>
          </cell>
          <cell r="BC43" t="str">
            <v>1</v>
          </cell>
          <cell r="BD43" t="str">
            <v>07</v>
          </cell>
          <cell r="BE43" t="str">
            <v>02</v>
          </cell>
        </row>
        <row r="44">
          <cell r="A44" t="str">
            <v>A894153</v>
          </cell>
          <cell r="B44">
            <v>2</v>
          </cell>
          <cell r="C44" t="str">
            <v>2000</v>
          </cell>
          <cell r="D44" t="str">
            <v>03</v>
          </cell>
          <cell r="E44">
            <v>36615</v>
          </cell>
          <cell r="F44" t="str">
            <v>1</v>
          </cell>
          <cell r="G44" t="str">
            <v>17</v>
          </cell>
          <cell r="H44" t="str">
            <v>001</v>
          </cell>
          <cell r="J44" t="str">
            <v>1</v>
          </cell>
          <cell r="K44" t="str">
            <v>1</v>
          </cell>
          <cell r="N44" t="str">
            <v>1</v>
          </cell>
          <cell r="O44">
            <v>215</v>
          </cell>
          <cell r="Q44" t="str">
            <v>2</v>
          </cell>
          <cell r="S44" t="str">
            <v>17</v>
          </cell>
          <cell r="T44" t="str">
            <v>174</v>
          </cell>
          <cell r="U44" t="str">
            <v>1</v>
          </cell>
          <cell r="Z44" t="str">
            <v>1</v>
          </cell>
          <cell r="AA44" t="str">
            <v>2</v>
          </cell>
          <cell r="AB44" t="str">
            <v>3</v>
          </cell>
          <cell r="AC44" t="str">
            <v>2</v>
          </cell>
          <cell r="AD44" t="str">
            <v>1</v>
          </cell>
          <cell r="AE44" t="str">
            <v>3</v>
          </cell>
          <cell r="AF44">
            <v>2100</v>
          </cell>
          <cell r="AG44">
            <v>99</v>
          </cell>
          <cell r="AH44">
            <v>2</v>
          </cell>
          <cell r="AI44">
            <v>0</v>
          </cell>
          <cell r="AJ44" t="str">
            <v>2</v>
          </cell>
          <cell r="AK44" t="str">
            <v>4</v>
          </cell>
          <cell r="AS44" t="str">
            <v>2</v>
          </cell>
          <cell r="AT44" t="str">
            <v>1</v>
          </cell>
          <cell r="AU44" t="str">
            <v>P369</v>
          </cell>
          <cell r="AV44" t="str">
            <v>P236</v>
          </cell>
          <cell r="AY44" t="str">
            <v>Q793</v>
          </cell>
          <cell r="AZ44" t="str">
            <v>P236</v>
          </cell>
          <cell r="BB44" t="str">
            <v>404</v>
          </cell>
          <cell r="BC44" t="str">
            <v>1</v>
          </cell>
          <cell r="BD44" t="str">
            <v>04</v>
          </cell>
          <cell r="BE44" t="str">
            <v>02</v>
          </cell>
        </row>
        <row r="45">
          <cell r="A45" t="str">
            <v>A894994</v>
          </cell>
          <cell r="B45">
            <v>2</v>
          </cell>
          <cell r="C45" t="str">
            <v>2000</v>
          </cell>
          <cell r="D45" t="str">
            <v>07</v>
          </cell>
          <cell r="E45">
            <v>36714</v>
          </cell>
          <cell r="F45" t="str">
            <v>1</v>
          </cell>
          <cell r="G45" t="str">
            <v>17</v>
          </cell>
          <cell r="H45" t="str">
            <v>001</v>
          </cell>
          <cell r="J45" t="str">
            <v>1</v>
          </cell>
          <cell r="K45" t="str">
            <v>1</v>
          </cell>
          <cell r="N45" t="str">
            <v>1</v>
          </cell>
          <cell r="O45">
            <v>304</v>
          </cell>
          <cell r="Q45" t="str">
            <v>3</v>
          </cell>
          <cell r="S45" t="str">
            <v>17</v>
          </cell>
          <cell r="T45" t="str">
            <v>486</v>
          </cell>
          <cell r="U45" t="str">
            <v>1</v>
          </cell>
          <cell r="Z45" t="str">
            <v>1</v>
          </cell>
          <cell r="AA45" t="str">
            <v>1</v>
          </cell>
          <cell r="AB45" t="str">
            <v>3</v>
          </cell>
          <cell r="AC45" t="str">
            <v>1</v>
          </cell>
          <cell r="AD45" t="str">
            <v>1</v>
          </cell>
          <cell r="AE45" t="str">
            <v>3</v>
          </cell>
          <cell r="AF45">
            <v>1130</v>
          </cell>
          <cell r="AG45">
            <v>34</v>
          </cell>
          <cell r="AH45">
            <v>4</v>
          </cell>
          <cell r="AI45">
            <v>0</v>
          </cell>
          <cell r="AJ45" t="str">
            <v>2</v>
          </cell>
          <cell r="AK45" t="str">
            <v>2</v>
          </cell>
          <cell r="AS45" t="str">
            <v>2</v>
          </cell>
          <cell r="AT45" t="str">
            <v>1</v>
          </cell>
          <cell r="AU45" t="str">
            <v>I501</v>
          </cell>
          <cell r="AV45" t="str">
            <v>J960</v>
          </cell>
          <cell r="AW45" t="str">
            <v>A419</v>
          </cell>
          <cell r="AX45" t="str">
            <v>J151</v>
          </cell>
          <cell r="AZ45" t="str">
            <v>J151</v>
          </cell>
          <cell r="BB45" t="str">
            <v>109</v>
          </cell>
          <cell r="BC45" t="str">
            <v>1</v>
          </cell>
          <cell r="BD45" t="str">
            <v>06</v>
          </cell>
          <cell r="BE45" t="str">
            <v>02</v>
          </cell>
        </row>
        <row r="46">
          <cell r="A46" t="str">
            <v>A895432</v>
          </cell>
          <cell r="B46">
            <v>2</v>
          </cell>
          <cell r="C46" t="str">
            <v>2000</v>
          </cell>
          <cell r="D46" t="str">
            <v>08</v>
          </cell>
          <cell r="E46">
            <v>36764</v>
          </cell>
          <cell r="F46" t="str">
            <v>2</v>
          </cell>
          <cell r="G46" t="str">
            <v>17</v>
          </cell>
          <cell r="H46" t="str">
            <v>001</v>
          </cell>
          <cell r="J46" t="str">
            <v>1</v>
          </cell>
          <cell r="K46" t="str">
            <v>1</v>
          </cell>
          <cell r="L46" t="str">
            <v>1700100060</v>
          </cell>
          <cell r="M46" t="str">
            <v>H INFANTIL</v>
          </cell>
          <cell r="N46" t="str">
            <v>1</v>
          </cell>
          <cell r="O46">
            <v>307</v>
          </cell>
          <cell r="Q46" t="str">
            <v>2</v>
          </cell>
          <cell r="S46" t="str">
            <v>17</v>
          </cell>
          <cell r="T46" t="str">
            <v>614</v>
          </cell>
          <cell r="U46" t="str">
            <v>1</v>
          </cell>
          <cell r="Z46" t="str">
            <v>1</v>
          </cell>
          <cell r="AA46" t="str">
            <v>1</v>
          </cell>
          <cell r="AB46" t="str">
            <v>3</v>
          </cell>
          <cell r="AC46" t="str">
            <v>1</v>
          </cell>
          <cell r="AD46" t="str">
            <v>1</v>
          </cell>
          <cell r="AE46" t="str">
            <v>3</v>
          </cell>
          <cell r="AF46">
            <v>3000</v>
          </cell>
          <cell r="AG46">
            <v>17</v>
          </cell>
          <cell r="AH46">
            <v>1</v>
          </cell>
          <cell r="AI46">
            <v>0</v>
          </cell>
          <cell r="AJ46" t="str">
            <v>4</v>
          </cell>
          <cell r="AK46" t="str">
            <v>4</v>
          </cell>
          <cell r="AS46" t="str">
            <v>2</v>
          </cell>
          <cell r="AT46" t="str">
            <v>1</v>
          </cell>
          <cell r="AU46" t="str">
            <v>J960</v>
          </cell>
          <cell r="AV46" t="str">
            <v>J159</v>
          </cell>
          <cell r="AW46" t="str">
            <v>I071</v>
          </cell>
          <cell r="AY46" t="str">
            <v>Q909</v>
          </cell>
          <cell r="AZ46" t="str">
            <v>J159</v>
          </cell>
          <cell r="BB46" t="str">
            <v>109</v>
          </cell>
          <cell r="BC46" t="str">
            <v>1</v>
          </cell>
          <cell r="BD46" t="str">
            <v>07</v>
          </cell>
          <cell r="BE46" t="str">
            <v>02</v>
          </cell>
        </row>
        <row r="47">
          <cell r="A47" t="str">
            <v>A254387</v>
          </cell>
          <cell r="B47">
            <v>2</v>
          </cell>
          <cell r="C47" t="str">
            <v>2000</v>
          </cell>
          <cell r="D47" t="str">
            <v>02</v>
          </cell>
          <cell r="E47">
            <v>36570</v>
          </cell>
          <cell r="F47" t="str">
            <v>2</v>
          </cell>
          <cell r="G47" t="str">
            <v>17</v>
          </cell>
          <cell r="H47" t="str">
            <v>380</v>
          </cell>
          <cell r="J47" t="str">
            <v>1</v>
          </cell>
          <cell r="K47" t="str">
            <v>1</v>
          </cell>
          <cell r="L47" t="str">
            <v>1738000029</v>
          </cell>
          <cell r="M47" t="str">
            <v>HOSP. SAN FELIX</v>
          </cell>
          <cell r="N47" t="str">
            <v>1</v>
          </cell>
          <cell r="O47">
            <v>309</v>
          </cell>
          <cell r="Q47" t="str">
            <v>9</v>
          </cell>
          <cell r="S47" t="str">
            <v>17</v>
          </cell>
          <cell r="T47" t="str">
            <v>662</v>
          </cell>
          <cell r="U47" t="str">
            <v>2</v>
          </cell>
          <cell r="Y47" t="str">
            <v>007</v>
          </cell>
          <cell r="Z47" t="str">
            <v>1</v>
          </cell>
          <cell r="AA47" t="str">
            <v>1</v>
          </cell>
          <cell r="AB47" t="str">
            <v>3</v>
          </cell>
          <cell r="AC47" t="str">
            <v>9</v>
          </cell>
          <cell r="AD47" t="str">
            <v>1</v>
          </cell>
          <cell r="AE47" t="str">
            <v>3</v>
          </cell>
          <cell r="AF47">
            <v>9999</v>
          </cell>
          <cell r="AG47">
            <v>99</v>
          </cell>
          <cell r="AH47">
            <v>99</v>
          </cell>
          <cell r="AI47">
            <v>99</v>
          </cell>
          <cell r="AJ47" t="str">
            <v>9</v>
          </cell>
          <cell r="AK47" t="str">
            <v>9</v>
          </cell>
          <cell r="AS47" t="str">
            <v>2</v>
          </cell>
          <cell r="AT47" t="str">
            <v>1</v>
          </cell>
          <cell r="AU47" t="str">
            <v>J980</v>
          </cell>
          <cell r="AV47" t="str">
            <v>J180</v>
          </cell>
          <cell r="AY47" t="str">
            <v>I500</v>
          </cell>
          <cell r="AZ47" t="str">
            <v>J180</v>
          </cell>
          <cell r="BB47" t="str">
            <v>109</v>
          </cell>
          <cell r="BC47" t="str">
            <v>2</v>
          </cell>
          <cell r="BD47" t="str">
            <v>07</v>
          </cell>
          <cell r="BE47" t="str">
            <v>02</v>
          </cell>
        </row>
        <row r="48">
          <cell r="A48" t="str">
            <v>A254610</v>
          </cell>
          <cell r="B48">
            <v>2</v>
          </cell>
          <cell r="C48" t="str">
            <v>2000</v>
          </cell>
          <cell r="D48" t="str">
            <v>02</v>
          </cell>
          <cell r="E48">
            <v>36580</v>
          </cell>
          <cell r="F48" t="str">
            <v>1</v>
          </cell>
          <cell r="G48" t="str">
            <v>17</v>
          </cell>
          <cell r="H48" t="str">
            <v>614</v>
          </cell>
          <cell r="J48" t="str">
            <v>3</v>
          </cell>
          <cell r="K48" t="str">
            <v>3</v>
          </cell>
          <cell r="N48" t="str">
            <v>1</v>
          </cell>
          <cell r="O48">
            <v>303</v>
          </cell>
          <cell r="Q48" t="str">
            <v>4</v>
          </cell>
          <cell r="S48" t="str">
            <v>17</v>
          </cell>
          <cell r="T48" t="str">
            <v>614</v>
          </cell>
          <cell r="U48" t="str">
            <v>3</v>
          </cell>
          <cell r="Z48" t="str">
            <v>1</v>
          </cell>
          <cell r="AA48" t="str">
            <v>1</v>
          </cell>
          <cell r="AB48" t="str">
            <v>3</v>
          </cell>
          <cell r="AC48" t="str">
            <v>4</v>
          </cell>
          <cell r="AD48" t="str">
            <v>1</v>
          </cell>
          <cell r="AE48" t="str">
            <v>4</v>
          </cell>
          <cell r="AF48">
            <v>9999</v>
          </cell>
          <cell r="AG48">
            <v>16</v>
          </cell>
          <cell r="AH48">
            <v>1</v>
          </cell>
          <cell r="AI48">
            <v>0</v>
          </cell>
          <cell r="AJ48" t="str">
            <v>1</v>
          </cell>
          <cell r="AK48" t="str">
            <v>2</v>
          </cell>
          <cell r="AS48" t="str">
            <v>2</v>
          </cell>
          <cell r="AT48" t="str">
            <v>1</v>
          </cell>
          <cell r="AU48" t="str">
            <v>J180</v>
          </cell>
          <cell r="AZ48" t="str">
            <v>J180</v>
          </cell>
          <cell r="BB48" t="str">
            <v>109</v>
          </cell>
          <cell r="BC48" t="str">
            <v>2</v>
          </cell>
          <cell r="BD48" t="str">
            <v>06</v>
          </cell>
          <cell r="BE48" t="str">
            <v>02</v>
          </cell>
        </row>
        <row r="49">
          <cell r="A49" t="str">
            <v>A701662</v>
          </cell>
          <cell r="B49">
            <v>2</v>
          </cell>
          <cell r="C49" t="str">
            <v>2000</v>
          </cell>
          <cell r="D49" t="str">
            <v>02</v>
          </cell>
          <cell r="E49">
            <v>36566</v>
          </cell>
          <cell r="F49" t="str">
            <v>2</v>
          </cell>
          <cell r="G49" t="str">
            <v>66</v>
          </cell>
          <cell r="H49" t="str">
            <v>001</v>
          </cell>
          <cell r="J49" t="str">
            <v>1</v>
          </cell>
          <cell r="K49" t="str">
            <v>1</v>
          </cell>
          <cell r="L49" t="str">
            <v>6600100050</v>
          </cell>
          <cell r="M49" t="str">
            <v>H UNIVERS SAN JORGE</v>
          </cell>
          <cell r="N49" t="str">
            <v>1</v>
          </cell>
          <cell r="O49">
            <v>301</v>
          </cell>
          <cell r="Q49" t="str">
            <v>2</v>
          </cell>
          <cell r="S49" t="str">
            <v>17</v>
          </cell>
          <cell r="T49" t="str">
            <v>174</v>
          </cell>
          <cell r="U49" t="str">
            <v>1</v>
          </cell>
          <cell r="Z49" t="str">
            <v>1</v>
          </cell>
          <cell r="AA49" t="str">
            <v>1</v>
          </cell>
          <cell r="AB49" t="str">
            <v>3</v>
          </cell>
          <cell r="AC49" t="str">
            <v>1</v>
          </cell>
          <cell r="AD49" t="str">
            <v>1</v>
          </cell>
          <cell r="AE49" t="str">
            <v>3</v>
          </cell>
          <cell r="AF49">
            <v>3000</v>
          </cell>
          <cell r="AG49">
            <v>14</v>
          </cell>
          <cell r="AH49">
            <v>1</v>
          </cell>
          <cell r="AI49">
            <v>0</v>
          </cell>
          <cell r="AJ49" t="str">
            <v>4</v>
          </cell>
          <cell r="AK49" t="str">
            <v>3</v>
          </cell>
          <cell r="AS49" t="str">
            <v>2</v>
          </cell>
          <cell r="AT49" t="str">
            <v>1</v>
          </cell>
          <cell r="AU49" t="str">
            <v>A499</v>
          </cell>
          <cell r="AV49" t="str">
            <v>J180</v>
          </cell>
          <cell r="AZ49" t="str">
            <v>J180</v>
          </cell>
          <cell r="BB49" t="str">
            <v>109</v>
          </cell>
          <cell r="BC49" t="str">
            <v>2</v>
          </cell>
          <cell r="BD49" t="str">
            <v>06</v>
          </cell>
          <cell r="BE49" t="str">
            <v>02</v>
          </cell>
        </row>
        <row r="50">
          <cell r="A50" t="str">
            <v>A894152</v>
          </cell>
          <cell r="B50">
            <v>2</v>
          </cell>
          <cell r="C50" t="str">
            <v>2000</v>
          </cell>
          <cell r="D50" t="str">
            <v>03</v>
          </cell>
          <cell r="E50">
            <v>36611</v>
          </cell>
          <cell r="F50" t="str">
            <v>2</v>
          </cell>
          <cell r="G50" t="str">
            <v>17</v>
          </cell>
          <cell r="H50" t="str">
            <v>001</v>
          </cell>
          <cell r="J50" t="str">
            <v>1</v>
          </cell>
          <cell r="K50" t="str">
            <v>1</v>
          </cell>
          <cell r="N50" t="str">
            <v>1</v>
          </cell>
          <cell r="O50">
            <v>307</v>
          </cell>
          <cell r="Q50" t="str">
            <v>3</v>
          </cell>
          <cell r="S50" t="str">
            <v>17</v>
          </cell>
          <cell r="T50" t="str">
            <v>001</v>
          </cell>
          <cell r="U50" t="str">
            <v>1</v>
          </cell>
          <cell r="W50" t="str">
            <v>1103</v>
          </cell>
          <cell r="X50" t="str">
            <v>0</v>
          </cell>
          <cell r="Z50" t="str">
            <v>1</v>
          </cell>
          <cell r="AA50" t="str">
            <v>1</v>
          </cell>
          <cell r="AB50" t="str">
            <v>3</v>
          </cell>
          <cell r="AC50" t="str">
            <v>1</v>
          </cell>
          <cell r="AD50" t="str">
            <v>1</v>
          </cell>
          <cell r="AE50" t="str">
            <v>3</v>
          </cell>
          <cell r="AF50">
            <v>2400</v>
          </cell>
          <cell r="AG50">
            <v>20</v>
          </cell>
          <cell r="AH50">
            <v>1</v>
          </cell>
          <cell r="AI50">
            <v>0</v>
          </cell>
          <cell r="AJ50" t="str">
            <v>1</v>
          </cell>
          <cell r="AK50" t="str">
            <v>5</v>
          </cell>
          <cell r="AS50" t="str">
            <v>2</v>
          </cell>
          <cell r="AT50" t="str">
            <v>1</v>
          </cell>
          <cell r="AU50" t="str">
            <v>J960</v>
          </cell>
          <cell r="AV50" t="str">
            <v>J81X</v>
          </cell>
          <cell r="AW50" t="str">
            <v>A419</v>
          </cell>
          <cell r="AX50" t="str">
            <v>J180</v>
          </cell>
          <cell r="AY50" t="str">
            <v>I509</v>
          </cell>
          <cell r="AZ50" t="str">
            <v>J180</v>
          </cell>
          <cell r="BB50" t="str">
            <v>109</v>
          </cell>
          <cell r="BC50" t="str">
            <v>1</v>
          </cell>
          <cell r="BD50" t="str">
            <v>07</v>
          </cell>
          <cell r="BE50" t="str">
            <v>02</v>
          </cell>
        </row>
        <row r="51">
          <cell r="A51" t="str">
            <v>A713693</v>
          </cell>
          <cell r="B51">
            <v>2</v>
          </cell>
          <cell r="C51" t="str">
            <v>2000</v>
          </cell>
          <cell r="D51" t="str">
            <v>09</v>
          </cell>
          <cell r="E51">
            <v>36799</v>
          </cell>
          <cell r="F51" t="str">
            <v>2</v>
          </cell>
          <cell r="G51" t="str">
            <v>17</v>
          </cell>
          <cell r="H51" t="str">
            <v>614</v>
          </cell>
          <cell r="J51" t="str">
            <v>1</v>
          </cell>
          <cell r="K51" t="str">
            <v>1</v>
          </cell>
          <cell r="L51" t="str">
            <v>1761400011</v>
          </cell>
          <cell r="M51" t="str">
            <v>H. SAN JUAN DE DIOS</v>
          </cell>
          <cell r="N51" t="str">
            <v>1</v>
          </cell>
          <cell r="O51">
            <v>310</v>
          </cell>
          <cell r="Q51" t="str">
            <v>2</v>
          </cell>
          <cell r="S51" t="str">
            <v>17</v>
          </cell>
          <cell r="T51" t="str">
            <v>614</v>
          </cell>
          <cell r="U51" t="str">
            <v>9</v>
          </cell>
          <cell r="Z51" t="str">
            <v>1</v>
          </cell>
          <cell r="AA51" t="str">
            <v>2</v>
          </cell>
          <cell r="AB51" t="str">
            <v>3</v>
          </cell>
          <cell r="AC51" t="str">
            <v>9</v>
          </cell>
          <cell r="AD51" t="str">
            <v>9</v>
          </cell>
          <cell r="AE51" t="str">
            <v>9</v>
          </cell>
          <cell r="AF51">
            <v>9999</v>
          </cell>
          <cell r="AG51">
            <v>99</v>
          </cell>
          <cell r="AH51">
            <v>99</v>
          </cell>
          <cell r="AI51">
            <v>99</v>
          </cell>
          <cell r="AJ51" t="str">
            <v>9</v>
          </cell>
          <cell r="AK51" t="str">
            <v>9</v>
          </cell>
          <cell r="AS51" t="str">
            <v>2</v>
          </cell>
          <cell r="AT51" t="str">
            <v>1</v>
          </cell>
          <cell r="AU51" t="str">
            <v>A419</v>
          </cell>
          <cell r="AV51" t="str">
            <v>J180</v>
          </cell>
          <cell r="AZ51" t="str">
            <v>J180</v>
          </cell>
          <cell r="BB51" t="str">
            <v>109</v>
          </cell>
          <cell r="BC51" t="str">
            <v>2</v>
          </cell>
          <cell r="BD51" t="str">
            <v>07</v>
          </cell>
          <cell r="BE51" t="str">
            <v>02</v>
          </cell>
        </row>
        <row r="52">
          <cell r="A52" t="str">
            <v>A713057</v>
          </cell>
          <cell r="B52">
            <v>2</v>
          </cell>
          <cell r="C52" t="str">
            <v>2000</v>
          </cell>
          <cell r="D52" t="str">
            <v>12</v>
          </cell>
          <cell r="E52">
            <v>36889</v>
          </cell>
          <cell r="F52" t="str">
            <v>1</v>
          </cell>
          <cell r="G52" t="str">
            <v>17</v>
          </cell>
          <cell r="H52" t="str">
            <v>088</v>
          </cell>
          <cell r="J52" t="str">
            <v>1</v>
          </cell>
          <cell r="K52" t="str">
            <v>1</v>
          </cell>
          <cell r="L52" t="str">
            <v>1708800013</v>
          </cell>
          <cell r="M52" t="str">
            <v>HOSP. SAN JOSE</v>
          </cell>
          <cell r="N52" t="str">
            <v>1</v>
          </cell>
          <cell r="O52">
            <v>302</v>
          </cell>
          <cell r="Q52" t="str">
            <v>3</v>
          </cell>
          <cell r="S52" t="str">
            <v>17</v>
          </cell>
          <cell r="T52" t="str">
            <v>088</v>
          </cell>
          <cell r="U52" t="str">
            <v>1</v>
          </cell>
          <cell r="Z52" t="str">
            <v>1</v>
          </cell>
          <cell r="AA52" t="str">
            <v>1</v>
          </cell>
          <cell r="AB52" t="str">
            <v>3</v>
          </cell>
          <cell r="AC52" t="str">
            <v>9</v>
          </cell>
          <cell r="AD52" t="str">
            <v>9</v>
          </cell>
          <cell r="AE52" t="str">
            <v>9</v>
          </cell>
          <cell r="AF52">
            <v>9999</v>
          </cell>
          <cell r="AG52">
            <v>99</v>
          </cell>
          <cell r="AH52">
            <v>99</v>
          </cell>
          <cell r="AI52">
            <v>99</v>
          </cell>
          <cell r="AJ52" t="str">
            <v>9</v>
          </cell>
          <cell r="AK52" t="str">
            <v>9</v>
          </cell>
          <cell r="AS52" t="str">
            <v>2</v>
          </cell>
          <cell r="AT52" t="str">
            <v>1</v>
          </cell>
          <cell r="AU52" t="str">
            <v>A419</v>
          </cell>
          <cell r="AV52" t="str">
            <v>J180</v>
          </cell>
          <cell r="AZ52" t="str">
            <v>J180</v>
          </cell>
          <cell r="BB52" t="str">
            <v>109</v>
          </cell>
          <cell r="BC52" t="str">
            <v>2</v>
          </cell>
          <cell r="BD52" t="str">
            <v>06</v>
          </cell>
          <cell r="BE52" t="str">
            <v>02</v>
          </cell>
        </row>
        <row r="53">
          <cell r="A53" t="str">
            <v>A450918</v>
          </cell>
          <cell r="B53">
            <v>2</v>
          </cell>
          <cell r="C53" t="str">
            <v>2000</v>
          </cell>
          <cell r="D53" t="str">
            <v>02</v>
          </cell>
          <cell r="E53">
            <v>36570</v>
          </cell>
          <cell r="F53" t="str">
            <v>2</v>
          </cell>
          <cell r="G53" t="str">
            <v>17</v>
          </cell>
          <cell r="H53" t="str">
            <v>001</v>
          </cell>
          <cell r="J53" t="str">
            <v>1</v>
          </cell>
          <cell r="K53" t="str">
            <v>6</v>
          </cell>
          <cell r="N53" t="str">
            <v>1</v>
          </cell>
          <cell r="O53">
            <v>203</v>
          </cell>
          <cell r="Q53" t="str">
            <v>4</v>
          </cell>
          <cell r="S53" t="str">
            <v>17</v>
          </cell>
          <cell r="T53" t="str">
            <v>050</v>
          </cell>
          <cell r="U53" t="str">
            <v>1</v>
          </cell>
          <cell r="Z53" t="str">
            <v>1</v>
          </cell>
          <cell r="AA53" t="str">
            <v>3</v>
          </cell>
          <cell r="AB53" t="str">
            <v>3</v>
          </cell>
          <cell r="AC53" t="str">
            <v>1</v>
          </cell>
          <cell r="AD53" t="str">
            <v>9</v>
          </cell>
          <cell r="AE53" t="str">
            <v>3</v>
          </cell>
          <cell r="AF53">
            <v>9999</v>
          </cell>
          <cell r="AG53">
            <v>40</v>
          </cell>
          <cell r="AH53">
            <v>3</v>
          </cell>
          <cell r="AI53">
            <v>1</v>
          </cell>
          <cell r="AJ53" t="str">
            <v>4</v>
          </cell>
          <cell r="AK53" t="str">
            <v>8</v>
          </cell>
          <cell r="AS53" t="str">
            <v>1</v>
          </cell>
          <cell r="AT53" t="str">
            <v>2</v>
          </cell>
          <cell r="AU53" t="str">
            <v>P288</v>
          </cell>
          <cell r="AV53" t="str">
            <v>P239</v>
          </cell>
          <cell r="AZ53" t="str">
            <v>P239</v>
          </cell>
          <cell r="BB53" t="str">
            <v>404</v>
          </cell>
          <cell r="BC53" t="str">
            <v>2</v>
          </cell>
          <cell r="BD53" t="str">
            <v>03</v>
          </cell>
          <cell r="BE53" t="str">
            <v>02</v>
          </cell>
        </row>
        <row r="54">
          <cell r="A54" t="str">
            <v>A254621</v>
          </cell>
          <cell r="B54">
            <v>2</v>
          </cell>
          <cell r="C54" t="str">
            <v>2000</v>
          </cell>
          <cell r="D54" t="str">
            <v>03</v>
          </cell>
          <cell r="E54">
            <v>36598</v>
          </cell>
          <cell r="F54" t="str">
            <v>1</v>
          </cell>
          <cell r="G54" t="str">
            <v>17</v>
          </cell>
          <cell r="H54" t="str">
            <v>614</v>
          </cell>
          <cell r="I54" t="str">
            <v>006</v>
          </cell>
          <cell r="J54" t="str">
            <v>2</v>
          </cell>
          <cell r="K54" t="str">
            <v>3</v>
          </cell>
          <cell r="N54" t="str">
            <v>1</v>
          </cell>
          <cell r="O54">
            <v>215</v>
          </cell>
          <cell r="Q54" t="str">
            <v>3</v>
          </cell>
          <cell r="S54" t="str">
            <v>17</v>
          </cell>
          <cell r="T54" t="str">
            <v>614</v>
          </cell>
          <cell r="U54" t="str">
            <v>3</v>
          </cell>
          <cell r="Z54" t="str">
            <v>1</v>
          </cell>
          <cell r="AA54" t="str">
            <v>2</v>
          </cell>
          <cell r="AB54" t="str">
            <v>3</v>
          </cell>
          <cell r="AC54" t="str">
            <v>2</v>
          </cell>
          <cell r="AD54" t="str">
            <v>1</v>
          </cell>
          <cell r="AE54" t="str">
            <v>3</v>
          </cell>
          <cell r="AF54">
            <v>3000</v>
          </cell>
          <cell r="AG54">
            <v>34</v>
          </cell>
          <cell r="AH54">
            <v>4</v>
          </cell>
          <cell r="AI54">
            <v>1</v>
          </cell>
          <cell r="AJ54" t="str">
            <v>2</v>
          </cell>
          <cell r="AK54" t="str">
            <v>3</v>
          </cell>
          <cell r="AS54" t="str">
            <v>4</v>
          </cell>
          <cell r="AT54" t="str">
            <v>1</v>
          </cell>
          <cell r="AU54" t="str">
            <v>P239</v>
          </cell>
          <cell r="AZ54" t="str">
            <v>P239</v>
          </cell>
          <cell r="BB54" t="str">
            <v>404</v>
          </cell>
          <cell r="BC54" t="str">
            <v>2</v>
          </cell>
          <cell r="BD54" t="str">
            <v>04</v>
          </cell>
          <cell r="BE54" t="str">
            <v>02</v>
          </cell>
        </row>
        <row r="55">
          <cell r="A55" t="str">
            <v>A888441</v>
          </cell>
          <cell r="B55">
            <v>2</v>
          </cell>
          <cell r="C55" t="str">
            <v>2000</v>
          </cell>
          <cell r="D55" t="str">
            <v>11</v>
          </cell>
          <cell r="E55">
            <v>36856</v>
          </cell>
          <cell r="F55" t="str">
            <v>2</v>
          </cell>
          <cell r="G55" t="str">
            <v>17</v>
          </cell>
          <cell r="H55" t="str">
            <v>001</v>
          </cell>
          <cell r="J55" t="str">
            <v>1</v>
          </cell>
          <cell r="K55" t="str">
            <v>3</v>
          </cell>
          <cell r="N55" t="str">
            <v>1</v>
          </cell>
          <cell r="O55">
            <v>203</v>
          </cell>
          <cell r="Q55" t="str">
            <v>2</v>
          </cell>
          <cell r="S55" t="str">
            <v>17</v>
          </cell>
          <cell r="T55" t="str">
            <v>001</v>
          </cell>
          <cell r="U55" t="str">
            <v>1</v>
          </cell>
          <cell r="W55" t="str">
            <v>0707</v>
          </cell>
          <cell r="X55" t="str">
            <v>0</v>
          </cell>
          <cell r="Z55" t="str">
            <v>1</v>
          </cell>
          <cell r="AA55" t="str">
            <v>3</v>
          </cell>
          <cell r="AB55" t="str">
            <v>3</v>
          </cell>
          <cell r="AC55" t="str">
            <v>1</v>
          </cell>
          <cell r="AD55" t="str">
            <v>1</v>
          </cell>
          <cell r="AE55" t="str">
            <v>3</v>
          </cell>
          <cell r="AF55">
            <v>2400</v>
          </cell>
          <cell r="AG55">
            <v>33</v>
          </cell>
          <cell r="AH55">
            <v>2</v>
          </cell>
          <cell r="AI55">
            <v>0</v>
          </cell>
          <cell r="AJ55" t="str">
            <v>4</v>
          </cell>
          <cell r="AK55" t="str">
            <v>3</v>
          </cell>
          <cell r="AS55" t="str">
            <v>1</v>
          </cell>
          <cell r="AT55" t="str">
            <v>2</v>
          </cell>
          <cell r="AU55" t="str">
            <v>P239</v>
          </cell>
          <cell r="AV55" t="str">
            <v>P071</v>
          </cell>
          <cell r="AZ55" t="str">
            <v>P239</v>
          </cell>
          <cell r="BB55" t="str">
            <v>404</v>
          </cell>
          <cell r="BC55" t="str">
            <v>2</v>
          </cell>
          <cell r="BD55" t="str">
            <v>03</v>
          </cell>
          <cell r="BE55" t="str">
            <v>02</v>
          </cell>
        </row>
        <row r="56">
          <cell r="A56" t="str">
            <v>A449849</v>
          </cell>
          <cell r="B56">
            <v>2</v>
          </cell>
          <cell r="C56" t="str">
            <v>2000</v>
          </cell>
          <cell r="D56" t="str">
            <v>02</v>
          </cell>
          <cell r="E56">
            <v>36569</v>
          </cell>
          <cell r="F56" t="str">
            <v>1</v>
          </cell>
          <cell r="G56" t="str">
            <v>17</v>
          </cell>
          <cell r="H56" t="str">
            <v>001</v>
          </cell>
          <cell r="J56" t="str">
            <v>1</v>
          </cell>
          <cell r="K56" t="str">
            <v>1</v>
          </cell>
          <cell r="N56" t="str">
            <v>1</v>
          </cell>
          <cell r="O56">
            <v>304</v>
          </cell>
          <cell r="Q56" t="str">
            <v>2</v>
          </cell>
          <cell r="S56" t="str">
            <v>17</v>
          </cell>
          <cell r="T56" t="str">
            <v>380</v>
          </cell>
          <cell r="U56" t="str">
            <v>3</v>
          </cell>
          <cell r="Z56" t="str">
            <v>1</v>
          </cell>
          <cell r="AA56" t="str">
            <v>1</v>
          </cell>
          <cell r="AB56" t="str">
            <v>3</v>
          </cell>
          <cell r="AC56" t="str">
            <v>1</v>
          </cell>
          <cell r="AD56" t="str">
            <v>1</v>
          </cell>
          <cell r="AE56" t="str">
            <v>9</v>
          </cell>
          <cell r="AF56">
            <v>9999</v>
          </cell>
          <cell r="AG56">
            <v>19</v>
          </cell>
          <cell r="AH56">
            <v>1</v>
          </cell>
          <cell r="AI56">
            <v>0</v>
          </cell>
          <cell r="AJ56" t="str">
            <v>1</v>
          </cell>
          <cell r="AK56" t="str">
            <v>9</v>
          </cell>
          <cell r="AS56" t="str">
            <v>2</v>
          </cell>
          <cell r="AT56" t="str">
            <v>1</v>
          </cell>
          <cell r="AU56" t="str">
            <v>A419</v>
          </cell>
          <cell r="AV56" t="str">
            <v>J181</v>
          </cell>
          <cell r="AY56" t="str">
            <v>Q251</v>
          </cell>
          <cell r="AZ56" t="str">
            <v>J181</v>
          </cell>
          <cell r="BB56" t="str">
            <v>109</v>
          </cell>
          <cell r="BC56" t="str">
            <v>1</v>
          </cell>
          <cell r="BD56" t="str">
            <v>06</v>
          </cell>
          <cell r="BE56" t="str">
            <v>02</v>
          </cell>
        </row>
        <row r="57">
          <cell r="A57" t="str">
            <v>A894183</v>
          </cell>
          <cell r="B57">
            <v>2</v>
          </cell>
          <cell r="C57" t="str">
            <v>2000</v>
          </cell>
          <cell r="D57" t="str">
            <v>04</v>
          </cell>
          <cell r="E57">
            <v>36640</v>
          </cell>
          <cell r="F57" t="str">
            <v>1</v>
          </cell>
          <cell r="G57" t="str">
            <v>17</v>
          </cell>
          <cell r="H57" t="str">
            <v>001</v>
          </cell>
          <cell r="J57" t="str">
            <v>1</v>
          </cell>
          <cell r="K57" t="str">
            <v>1</v>
          </cell>
          <cell r="L57" t="str">
            <v>1700100060</v>
          </cell>
          <cell r="M57" t="str">
            <v>H INFANTIL</v>
          </cell>
          <cell r="N57" t="str">
            <v>1</v>
          </cell>
          <cell r="O57">
            <v>302</v>
          </cell>
          <cell r="Q57" t="str">
            <v>3</v>
          </cell>
          <cell r="S57" t="str">
            <v>17</v>
          </cell>
          <cell r="T57" t="str">
            <v>433</v>
          </cell>
          <cell r="U57" t="str">
            <v>1</v>
          </cell>
          <cell r="Z57" t="str">
            <v>1</v>
          </cell>
          <cell r="AA57" t="str">
            <v>2</v>
          </cell>
          <cell r="AB57" t="str">
            <v>3</v>
          </cell>
          <cell r="AC57" t="str">
            <v>1</v>
          </cell>
          <cell r="AD57" t="str">
            <v>1</v>
          </cell>
          <cell r="AE57" t="str">
            <v>3</v>
          </cell>
          <cell r="AF57">
            <v>2410</v>
          </cell>
          <cell r="AG57">
            <v>21</v>
          </cell>
          <cell r="AH57">
            <v>1</v>
          </cell>
          <cell r="AI57">
            <v>0</v>
          </cell>
          <cell r="AJ57" t="str">
            <v>4</v>
          </cell>
          <cell r="AK57" t="str">
            <v>2</v>
          </cell>
          <cell r="AS57" t="str">
            <v>2</v>
          </cell>
          <cell r="AT57" t="str">
            <v>1</v>
          </cell>
          <cell r="AU57" t="str">
            <v>A419</v>
          </cell>
          <cell r="AV57" t="str">
            <v>J181</v>
          </cell>
          <cell r="AY57" t="str">
            <v>I270</v>
          </cell>
          <cell r="AZ57" t="str">
            <v>J181</v>
          </cell>
          <cell r="BB57" t="str">
            <v>109</v>
          </cell>
          <cell r="BC57" t="str">
            <v>1</v>
          </cell>
          <cell r="BD57" t="str">
            <v>06</v>
          </cell>
          <cell r="BE57" t="str">
            <v>02</v>
          </cell>
        </row>
        <row r="58">
          <cell r="A58" t="str">
            <v>A894189</v>
          </cell>
          <cell r="B58">
            <v>2</v>
          </cell>
          <cell r="C58" t="str">
            <v>2000</v>
          </cell>
          <cell r="D58" t="str">
            <v>06</v>
          </cell>
          <cell r="E58">
            <v>36688</v>
          </cell>
          <cell r="F58" t="str">
            <v>1</v>
          </cell>
          <cell r="G58" t="str">
            <v>17</v>
          </cell>
          <cell r="H58" t="str">
            <v>001</v>
          </cell>
          <cell r="J58" t="str">
            <v>1</v>
          </cell>
          <cell r="K58" t="str">
            <v>1</v>
          </cell>
          <cell r="L58" t="str">
            <v>1700100060</v>
          </cell>
          <cell r="M58" t="str">
            <v>H INFANTIL</v>
          </cell>
          <cell r="N58" t="str">
            <v>1</v>
          </cell>
          <cell r="O58">
            <v>302</v>
          </cell>
          <cell r="Q58" t="str">
            <v>2</v>
          </cell>
          <cell r="S58" t="str">
            <v>17</v>
          </cell>
          <cell r="T58" t="str">
            <v>001</v>
          </cell>
          <cell r="U58" t="str">
            <v>1</v>
          </cell>
          <cell r="W58" t="str">
            <v>0502</v>
          </cell>
          <cell r="X58" t="str">
            <v>0</v>
          </cell>
          <cell r="Z58" t="str">
            <v>1</v>
          </cell>
          <cell r="AA58" t="str">
            <v>1</v>
          </cell>
          <cell r="AB58" t="str">
            <v>3</v>
          </cell>
          <cell r="AC58" t="str">
            <v>2</v>
          </cell>
          <cell r="AD58" t="str">
            <v>1</v>
          </cell>
          <cell r="AE58" t="str">
            <v>3</v>
          </cell>
          <cell r="AF58">
            <v>2100</v>
          </cell>
          <cell r="AG58">
            <v>24</v>
          </cell>
          <cell r="AH58">
            <v>3</v>
          </cell>
          <cell r="AI58">
            <v>0</v>
          </cell>
          <cell r="AJ58" t="str">
            <v>2</v>
          </cell>
          <cell r="AK58" t="str">
            <v>7</v>
          </cell>
          <cell r="AS58" t="str">
            <v>2</v>
          </cell>
          <cell r="AT58" t="str">
            <v>1</v>
          </cell>
          <cell r="AU58" t="str">
            <v>A419</v>
          </cell>
          <cell r="AV58" t="str">
            <v>J181</v>
          </cell>
          <cell r="AY58" t="str">
            <v>J80X</v>
          </cell>
          <cell r="AZ58" t="str">
            <v>J181</v>
          </cell>
          <cell r="BB58" t="str">
            <v>109</v>
          </cell>
          <cell r="BC58" t="str">
            <v>1</v>
          </cell>
          <cell r="BD58" t="str">
            <v>06</v>
          </cell>
          <cell r="BE58" t="str">
            <v>02</v>
          </cell>
        </row>
        <row r="59">
          <cell r="A59" t="str">
            <v>A894981</v>
          </cell>
          <cell r="B59">
            <v>2</v>
          </cell>
          <cell r="C59" t="str">
            <v>2000</v>
          </cell>
          <cell r="D59" t="str">
            <v>07</v>
          </cell>
          <cell r="E59">
            <v>36713</v>
          </cell>
          <cell r="F59" t="str">
            <v>1</v>
          </cell>
          <cell r="G59" t="str">
            <v>17</v>
          </cell>
          <cell r="H59" t="str">
            <v>001</v>
          </cell>
          <cell r="J59" t="str">
            <v>1</v>
          </cell>
          <cell r="K59" t="str">
            <v>1</v>
          </cell>
          <cell r="L59" t="str">
            <v>1700100060</v>
          </cell>
          <cell r="M59" t="str">
            <v>H INFANTIL</v>
          </cell>
          <cell r="N59" t="str">
            <v>1</v>
          </cell>
          <cell r="O59">
            <v>304</v>
          </cell>
          <cell r="Q59" t="str">
            <v>3</v>
          </cell>
          <cell r="S59" t="str">
            <v>17</v>
          </cell>
          <cell r="T59" t="str">
            <v>388</v>
          </cell>
          <cell r="U59" t="str">
            <v>2</v>
          </cell>
          <cell r="Y59" t="str">
            <v>003</v>
          </cell>
          <cell r="Z59" t="str">
            <v>1</v>
          </cell>
          <cell r="AA59" t="str">
            <v>1</v>
          </cell>
          <cell r="AB59" t="str">
            <v>3</v>
          </cell>
          <cell r="AC59" t="str">
            <v>4</v>
          </cell>
          <cell r="AD59" t="str">
            <v>9</v>
          </cell>
          <cell r="AE59" t="str">
            <v>4</v>
          </cell>
          <cell r="AF59">
            <v>9999</v>
          </cell>
          <cell r="AG59">
            <v>24</v>
          </cell>
          <cell r="AH59">
            <v>99</v>
          </cell>
          <cell r="AI59">
            <v>99</v>
          </cell>
          <cell r="AJ59" t="str">
            <v>9</v>
          </cell>
          <cell r="AK59" t="str">
            <v>9</v>
          </cell>
          <cell r="AS59" t="str">
            <v>2</v>
          </cell>
          <cell r="AT59" t="str">
            <v>1</v>
          </cell>
          <cell r="AU59" t="str">
            <v>A419</v>
          </cell>
          <cell r="AV59" t="str">
            <v>J181</v>
          </cell>
          <cell r="AZ59" t="str">
            <v>J181</v>
          </cell>
          <cell r="BB59" t="str">
            <v>109</v>
          </cell>
          <cell r="BC59" t="str">
            <v>1</v>
          </cell>
          <cell r="BD59" t="str">
            <v>06</v>
          </cell>
          <cell r="BE59" t="str">
            <v>02</v>
          </cell>
        </row>
        <row r="60">
          <cell r="A60" t="str">
            <v>A449847</v>
          </cell>
          <cell r="B60">
            <v>2</v>
          </cell>
          <cell r="C60" t="str">
            <v>2000</v>
          </cell>
          <cell r="D60" t="str">
            <v>02</v>
          </cell>
          <cell r="E60">
            <v>36560</v>
          </cell>
          <cell r="F60" t="str">
            <v>2</v>
          </cell>
          <cell r="G60" t="str">
            <v>17</v>
          </cell>
          <cell r="H60" t="str">
            <v>001</v>
          </cell>
          <cell r="J60" t="str">
            <v>1</v>
          </cell>
          <cell r="K60" t="str">
            <v>1</v>
          </cell>
          <cell r="N60" t="str">
            <v>1</v>
          </cell>
          <cell r="O60">
            <v>307</v>
          </cell>
          <cell r="Q60" t="str">
            <v>1</v>
          </cell>
          <cell r="S60" t="str">
            <v>17</v>
          </cell>
          <cell r="T60" t="str">
            <v>873</v>
          </cell>
          <cell r="U60" t="str">
            <v>1</v>
          </cell>
          <cell r="Z60" t="str">
            <v>1</v>
          </cell>
          <cell r="AA60" t="str">
            <v>1</v>
          </cell>
          <cell r="AB60" t="str">
            <v>3</v>
          </cell>
          <cell r="AC60" t="str">
            <v>4</v>
          </cell>
          <cell r="AD60" t="str">
            <v>1</v>
          </cell>
          <cell r="AE60" t="str">
            <v>4</v>
          </cell>
          <cell r="AF60">
            <v>9999</v>
          </cell>
          <cell r="AG60">
            <v>99</v>
          </cell>
          <cell r="AH60">
            <v>5</v>
          </cell>
          <cell r="AI60">
            <v>0</v>
          </cell>
          <cell r="AJ60" t="str">
            <v>2</v>
          </cell>
          <cell r="AK60" t="str">
            <v>9</v>
          </cell>
          <cell r="AS60" t="str">
            <v>2</v>
          </cell>
          <cell r="AT60" t="str">
            <v>1</v>
          </cell>
          <cell r="AU60" t="str">
            <v>J189</v>
          </cell>
          <cell r="AY60" t="str">
            <v>Q909</v>
          </cell>
          <cell r="AZ60" t="str">
            <v>J189</v>
          </cell>
          <cell r="BB60" t="str">
            <v>109</v>
          </cell>
          <cell r="BC60" t="str">
            <v>1</v>
          </cell>
          <cell r="BD60" t="str">
            <v>07</v>
          </cell>
          <cell r="BE60" t="str">
            <v>02</v>
          </cell>
        </row>
        <row r="61">
          <cell r="A61" t="str">
            <v>A894161</v>
          </cell>
          <cell r="B61">
            <v>2</v>
          </cell>
          <cell r="C61" t="str">
            <v>2000</v>
          </cell>
          <cell r="D61" t="str">
            <v>03</v>
          </cell>
          <cell r="E61">
            <v>36599</v>
          </cell>
          <cell r="F61" t="str">
            <v>1</v>
          </cell>
          <cell r="G61" t="str">
            <v>17</v>
          </cell>
          <cell r="H61" t="str">
            <v>001</v>
          </cell>
          <cell r="J61" t="str">
            <v>1</v>
          </cell>
          <cell r="K61" t="str">
            <v>1</v>
          </cell>
          <cell r="N61" t="str">
            <v>1</v>
          </cell>
          <cell r="O61">
            <v>305</v>
          </cell>
          <cell r="Q61" t="str">
            <v>2</v>
          </cell>
          <cell r="S61" t="str">
            <v>17</v>
          </cell>
          <cell r="T61" t="str">
            <v>662</v>
          </cell>
          <cell r="U61" t="str">
            <v>1</v>
          </cell>
          <cell r="Z61" t="str">
            <v>1</v>
          </cell>
          <cell r="AA61" t="str">
            <v>1</v>
          </cell>
          <cell r="AB61" t="str">
            <v>3</v>
          </cell>
          <cell r="AC61" t="str">
            <v>1</v>
          </cell>
          <cell r="AD61" t="str">
            <v>1</v>
          </cell>
          <cell r="AE61" t="str">
            <v>3</v>
          </cell>
          <cell r="AF61">
            <v>9999</v>
          </cell>
          <cell r="AG61">
            <v>16</v>
          </cell>
          <cell r="AH61">
            <v>1</v>
          </cell>
          <cell r="AI61">
            <v>0</v>
          </cell>
          <cell r="AJ61" t="str">
            <v>4</v>
          </cell>
          <cell r="AK61" t="str">
            <v>3</v>
          </cell>
          <cell r="AS61" t="str">
            <v>2</v>
          </cell>
          <cell r="AT61" t="str">
            <v>1</v>
          </cell>
          <cell r="AU61" t="str">
            <v>A418</v>
          </cell>
          <cell r="AV61" t="str">
            <v>J189</v>
          </cell>
          <cell r="AY61" t="str">
            <v>I519</v>
          </cell>
          <cell r="AZ61" t="str">
            <v>J189</v>
          </cell>
          <cell r="BB61" t="str">
            <v>109</v>
          </cell>
          <cell r="BC61" t="str">
            <v>1</v>
          </cell>
          <cell r="BD61" t="str">
            <v>06</v>
          </cell>
          <cell r="BE61" t="str">
            <v>02</v>
          </cell>
        </row>
        <row r="62">
          <cell r="A62" t="str">
            <v>A894184</v>
          </cell>
          <cell r="B62">
            <v>2</v>
          </cell>
          <cell r="C62" t="str">
            <v>2000</v>
          </cell>
          <cell r="D62" t="str">
            <v>04</v>
          </cell>
          <cell r="E62">
            <v>36644</v>
          </cell>
          <cell r="F62" t="str">
            <v>2</v>
          </cell>
          <cell r="G62" t="str">
            <v>17</v>
          </cell>
          <cell r="H62" t="str">
            <v>001</v>
          </cell>
          <cell r="J62" t="str">
            <v>1</v>
          </cell>
          <cell r="K62" t="str">
            <v>1</v>
          </cell>
          <cell r="L62" t="str">
            <v>1700100060</v>
          </cell>
          <cell r="M62" t="str">
            <v>H INFANTIL</v>
          </cell>
          <cell r="N62" t="str">
            <v>1</v>
          </cell>
          <cell r="O62">
            <v>306</v>
          </cell>
          <cell r="Q62" t="str">
            <v>3</v>
          </cell>
          <cell r="S62" t="str">
            <v>17</v>
          </cell>
          <cell r="T62" t="str">
            <v>001</v>
          </cell>
          <cell r="U62" t="str">
            <v>1</v>
          </cell>
          <cell r="W62" t="str">
            <v>1003</v>
          </cell>
          <cell r="X62" t="str">
            <v>0</v>
          </cell>
          <cell r="Z62" t="str">
            <v>1</v>
          </cell>
          <cell r="AA62" t="str">
            <v>1</v>
          </cell>
          <cell r="AB62" t="str">
            <v>3</v>
          </cell>
          <cell r="AC62" t="str">
            <v>2</v>
          </cell>
          <cell r="AD62" t="str">
            <v>1</v>
          </cell>
          <cell r="AE62" t="str">
            <v>3</v>
          </cell>
          <cell r="AF62">
            <v>2620</v>
          </cell>
          <cell r="AG62">
            <v>20</v>
          </cell>
          <cell r="AH62">
            <v>2</v>
          </cell>
          <cell r="AI62">
            <v>0</v>
          </cell>
          <cell r="AJ62" t="str">
            <v>4</v>
          </cell>
          <cell r="AK62" t="str">
            <v>2</v>
          </cell>
          <cell r="AS62" t="str">
            <v>2</v>
          </cell>
          <cell r="AT62" t="str">
            <v>1</v>
          </cell>
          <cell r="AU62" t="str">
            <v>I270</v>
          </cell>
          <cell r="AV62" t="str">
            <v>A419</v>
          </cell>
          <cell r="AW62" t="str">
            <v>J189</v>
          </cell>
          <cell r="AY62" t="str">
            <v>Q311</v>
          </cell>
          <cell r="AZ62" t="str">
            <v>J189</v>
          </cell>
          <cell r="BB62" t="str">
            <v>109</v>
          </cell>
          <cell r="BC62" t="str">
            <v>1</v>
          </cell>
          <cell r="BD62" t="str">
            <v>07</v>
          </cell>
          <cell r="BE62" t="str">
            <v>02</v>
          </cell>
        </row>
        <row r="63">
          <cell r="A63" t="str">
            <v>A288914</v>
          </cell>
          <cell r="B63">
            <v>2</v>
          </cell>
          <cell r="C63" t="str">
            <v>2000</v>
          </cell>
          <cell r="D63" t="str">
            <v>04</v>
          </cell>
          <cell r="E63">
            <v>36621</v>
          </cell>
          <cell r="F63" t="str">
            <v>2</v>
          </cell>
          <cell r="G63" t="str">
            <v>66</v>
          </cell>
          <cell r="H63" t="str">
            <v>318</v>
          </cell>
          <cell r="J63" t="str">
            <v>1</v>
          </cell>
          <cell r="K63" t="str">
            <v>5</v>
          </cell>
          <cell r="N63" t="str">
            <v>1</v>
          </cell>
          <cell r="O63">
            <v>303</v>
          </cell>
          <cell r="Q63" t="str">
            <v>2</v>
          </cell>
          <cell r="S63" t="str">
            <v>17</v>
          </cell>
          <cell r="T63" t="str">
            <v>042</v>
          </cell>
          <cell r="U63" t="str">
            <v>1</v>
          </cell>
          <cell r="Z63" t="str">
            <v>1</v>
          </cell>
          <cell r="AA63" t="str">
            <v>1</v>
          </cell>
          <cell r="AB63" t="str">
            <v>3</v>
          </cell>
          <cell r="AC63" t="str">
            <v>9</v>
          </cell>
          <cell r="AD63" t="str">
            <v>9</v>
          </cell>
          <cell r="AE63" t="str">
            <v>9</v>
          </cell>
          <cell r="AF63">
            <v>9999</v>
          </cell>
          <cell r="AG63">
            <v>39</v>
          </cell>
          <cell r="AH63">
            <v>4</v>
          </cell>
          <cell r="AI63">
            <v>0</v>
          </cell>
          <cell r="AJ63" t="str">
            <v>2</v>
          </cell>
          <cell r="AK63" t="str">
            <v>3</v>
          </cell>
          <cell r="AS63" t="str">
            <v>2</v>
          </cell>
          <cell r="AT63" t="str">
            <v>1</v>
          </cell>
          <cell r="AU63" t="str">
            <v>I469</v>
          </cell>
          <cell r="AV63" t="str">
            <v>J80X</v>
          </cell>
          <cell r="AW63" t="str">
            <v>J189</v>
          </cell>
          <cell r="AZ63" t="str">
            <v>J189</v>
          </cell>
          <cell r="BB63" t="str">
            <v>109</v>
          </cell>
          <cell r="BC63" t="str">
            <v>2</v>
          </cell>
          <cell r="BD63" t="str">
            <v>06</v>
          </cell>
          <cell r="BE63" t="str">
            <v>02</v>
          </cell>
        </row>
        <row r="64">
          <cell r="A64" t="str">
            <v>A695125</v>
          </cell>
          <cell r="B64">
            <v>2</v>
          </cell>
          <cell r="C64" t="str">
            <v>2000</v>
          </cell>
          <cell r="D64" t="str">
            <v>06</v>
          </cell>
          <cell r="E64">
            <v>36681</v>
          </cell>
          <cell r="F64" t="str">
            <v>2</v>
          </cell>
          <cell r="G64" t="str">
            <v>17</v>
          </cell>
          <cell r="H64" t="str">
            <v>380</v>
          </cell>
          <cell r="J64" t="str">
            <v>1</v>
          </cell>
          <cell r="K64" t="str">
            <v>1</v>
          </cell>
          <cell r="L64" t="str">
            <v>1738000029</v>
          </cell>
          <cell r="M64" t="str">
            <v>HOSP. SAN FELIX</v>
          </cell>
          <cell r="N64" t="str">
            <v>1</v>
          </cell>
          <cell r="O64">
            <v>302</v>
          </cell>
          <cell r="Q64" t="str">
            <v>2</v>
          </cell>
          <cell r="S64" t="str">
            <v>17</v>
          </cell>
          <cell r="T64" t="str">
            <v>495</v>
          </cell>
          <cell r="U64" t="str">
            <v>1</v>
          </cell>
          <cell r="Z64" t="str">
            <v>1</v>
          </cell>
          <cell r="AA64" t="str">
            <v>2</v>
          </cell>
          <cell r="AB64" t="str">
            <v>3</v>
          </cell>
          <cell r="AC64" t="str">
            <v>4</v>
          </cell>
          <cell r="AD64" t="str">
            <v>1</v>
          </cell>
          <cell r="AE64" t="str">
            <v>3</v>
          </cell>
          <cell r="AF64">
            <v>3000</v>
          </cell>
          <cell r="AG64">
            <v>25</v>
          </cell>
          <cell r="AH64">
            <v>2</v>
          </cell>
          <cell r="AI64">
            <v>0</v>
          </cell>
          <cell r="AJ64" t="str">
            <v>2</v>
          </cell>
          <cell r="AK64" t="str">
            <v>4</v>
          </cell>
          <cell r="AS64" t="str">
            <v>2</v>
          </cell>
          <cell r="AT64" t="str">
            <v>1</v>
          </cell>
          <cell r="AU64" t="str">
            <v>A419</v>
          </cell>
          <cell r="AV64" t="str">
            <v>J189</v>
          </cell>
          <cell r="AZ64" t="str">
            <v>J189</v>
          </cell>
          <cell r="BB64" t="str">
            <v>109</v>
          </cell>
          <cell r="BC64" t="str">
            <v>2</v>
          </cell>
          <cell r="BD64" t="str">
            <v>06</v>
          </cell>
          <cell r="BE64" t="str">
            <v>02</v>
          </cell>
        </row>
        <row r="65">
          <cell r="A65" t="str">
            <v>A895477</v>
          </cell>
          <cell r="B65">
            <v>2</v>
          </cell>
          <cell r="C65" t="str">
            <v>2000</v>
          </cell>
          <cell r="D65" t="str">
            <v>09</v>
          </cell>
          <cell r="E65">
            <v>36781</v>
          </cell>
          <cell r="F65" t="str">
            <v>1</v>
          </cell>
          <cell r="G65" t="str">
            <v>17</v>
          </cell>
          <cell r="H65" t="str">
            <v>001</v>
          </cell>
          <cell r="J65" t="str">
            <v>1</v>
          </cell>
          <cell r="K65" t="str">
            <v>1</v>
          </cell>
          <cell r="L65" t="str">
            <v>1700100060</v>
          </cell>
          <cell r="M65" t="str">
            <v>H INFANTIL</v>
          </cell>
          <cell r="N65" t="str">
            <v>1</v>
          </cell>
          <cell r="O65">
            <v>305</v>
          </cell>
          <cell r="Q65" t="str">
            <v>2</v>
          </cell>
          <cell r="S65" t="str">
            <v>17</v>
          </cell>
          <cell r="T65" t="str">
            <v>495</v>
          </cell>
          <cell r="U65" t="str">
            <v>1</v>
          </cell>
          <cell r="Z65" t="str">
            <v>1</v>
          </cell>
          <cell r="AA65" t="str">
            <v>1</v>
          </cell>
          <cell r="AB65" t="str">
            <v>3</v>
          </cell>
          <cell r="AC65" t="str">
            <v>1</v>
          </cell>
          <cell r="AD65" t="str">
            <v>1</v>
          </cell>
          <cell r="AE65" t="str">
            <v>3</v>
          </cell>
          <cell r="AF65">
            <v>3500</v>
          </cell>
          <cell r="AG65">
            <v>20</v>
          </cell>
          <cell r="AH65">
            <v>2</v>
          </cell>
          <cell r="AI65">
            <v>0</v>
          </cell>
          <cell r="AJ65" t="str">
            <v>4</v>
          </cell>
          <cell r="AK65" t="str">
            <v>2</v>
          </cell>
          <cell r="AS65" t="str">
            <v>2</v>
          </cell>
          <cell r="AT65" t="str">
            <v>1</v>
          </cell>
          <cell r="AU65" t="str">
            <v>J189</v>
          </cell>
          <cell r="AV65" t="str">
            <v>A419</v>
          </cell>
          <cell r="AZ65" t="str">
            <v>J189</v>
          </cell>
          <cell r="BB65" t="str">
            <v>109</v>
          </cell>
          <cell r="BC65" t="str">
            <v>1</v>
          </cell>
          <cell r="BD65" t="str">
            <v>06</v>
          </cell>
          <cell r="BE65" t="str">
            <v>02</v>
          </cell>
        </row>
        <row r="66">
          <cell r="A66" t="str">
            <v>A895442</v>
          </cell>
          <cell r="B66">
            <v>2</v>
          </cell>
          <cell r="C66" t="str">
            <v>2000</v>
          </cell>
          <cell r="D66" t="str">
            <v>09</v>
          </cell>
          <cell r="E66">
            <v>36783</v>
          </cell>
          <cell r="F66" t="str">
            <v>1</v>
          </cell>
          <cell r="G66" t="str">
            <v>17</v>
          </cell>
          <cell r="H66" t="str">
            <v>001</v>
          </cell>
          <cell r="J66" t="str">
            <v>1</v>
          </cell>
          <cell r="K66" t="str">
            <v>1</v>
          </cell>
          <cell r="L66" t="str">
            <v>1700100060</v>
          </cell>
          <cell r="M66" t="str">
            <v>H INFANTIL</v>
          </cell>
          <cell r="N66" t="str">
            <v>1</v>
          </cell>
          <cell r="O66">
            <v>305</v>
          </cell>
          <cell r="Q66" t="str">
            <v>3</v>
          </cell>
          <cell r="S66" t="str">
            <v>17</v>
          </cell>
          <cell r="T66" t="str">
            <v>001</v>
          </cell>
          <cell r="U66" t="str">
            <v>1</v>
          </cell>
          <cell r="W66" t="str">
            <v>0206</v>
          </cell>
          <cell r="X66" t="str">
            <v>0</v>
          </cell>
          <cell r="Z66" t="str">
            <v>1</v>
          </cell>
          <cell r="AA66" t="str">
            <v>1</v>
          </cell>
          <cell r="AB66" t="str">
            <v>3</v>
          </cell>
          <cell r="AC66" t="str">
            <v>2</v>
          </cell>
          <cell r="AD66" t="str">
            <v>1</v>
          </cell>
          <cell r="AE66" t="str">
            <v>3</v>
          </cell>
          <cell r="AF66">
            <v>4300</v>
          </cell>
          <cell r="AG66">
            <v>20</v>
          </cell>
          <cell r="AH66">
            <v>1</v>
          </cell>
          <cell r="AI66">
            <v>0</v>
          </cell>
          <cell r="AJ66" t="str">
            <v>4</v>
          </cell>
          <cell r="AK66" t="str">
            <v>4</v>
          </cell>
          <cell r="AS66" t="str">
            <v>2</v>
          </cell>
          <cell r="AT66" t="str">
            <v>1</v>
          </cell>
          <cell r="AU66" t="str">
            <v>E872</v>
          </cell>
          <cell r="AV66" t="str">
            <v>A419</v>
          </cell>
          <cell r="AW66" t="str">
            <v>J189</v>
          </cell>
          <cell r="AZ66" t="str">
            <v>J189</v>
          </cell>
          <cell r="BB66" t="str">
            <v>109</v>
          </cell>
          <cell r="BC66" t="str">
            <v>1</v>
          </cell>
          <cell r="BD66" t="str">
            <v>06</v>
          </cell>
          <cell r="BE66" t="str">
            <v>02</v>
          </cell>
        </row>
        <row r="67">
          <cell r="A67" t="str">
            <v>A895455</v>
          </cell>
          <cell r="B67">
            <v>2</v>
          </cell>
          <cell r="C67" t="str">
            <v>2000</v>
          </cell>
          <cell r="D67" t="str">
            <v>09</v>
          </cell>
          <cell r="E67">
            <v>36794</v>
          </cell>
          <cell r="F67" t="str">
            <v>1</v>
          </cell>
          <cell r="G67" t="str">
            <v>17</v>
          </cell>
          <cell r="H67" t="str">
            <v>001</v>
          </cell>
          <cell r="J67" t="str">
            <v>1</v>
          </cell>
          <cell r="K67" t="str">
            <v>1</v>
          </cell>
          <cell r="L67" t="str">
            <v>1700100060</v>
          </cell>
          <cell r="M67" t="str">
            <v>H INFANTIL</v>
          </cell>
          <cell r="N67" t="str">
            <v>1</v>
          </cell>
          <cell r="O67">
            <v>302</v>
          </cell>
          <cell r="Q67" t="str">
            <v>3</v>
          </cell>
          <cell r="S67" t="str">
            <v>17</v>
          </cell>
          <cell r="T67" t="str">
            <v>877</v>
          </cell>
          <cell r="U67" t="str">
            <v>3</v>
          </cell>
          <cell r="Z67" t="str">
            <v>1</v>
          </cell>
          <cell r="AA67" t="str">
            <v>1</v>
          </cell>
          <cell r="AB67" t="str">
            <v>3</v>
          </cell>
          <cell r="AC67" t="str">
            <v>1</v>
          </cell>
          <cell r="AD67" t="str">
            <v>1</v>
          </cell>
          <cell r="AE67" t="str">
            <v>4</v>
          </cell>
          <cell r="AF67">
            <v>9999</v>
          </cell>
          <cell r="AG67">
            <v>18</v>
          </cell>
          <cell r="AH67">
            <v>1</v>
          </cell>
          <cell r="AI67">
            <v>0</v>
          </cell>
          <cell r="AJ67" t="str">
            <v>2</v>
          </cell>
          <cell r="AK67" t="str">
            <v>9</v>
          </cell>
          <cell r="AS67" t="str">
            <v>2</v>
          </cell>
          <cell r="AT67" t="str">
            <v>1</v>
          </cell>
          <cell r="AU67" t="str">
            <v>I270</v>
          </cell>
          <cell r="AV67" t="str">
            <v>J189</v>
          </cell>
          <cell r="AZ67" t="str">
            <v>J189</v>
          </cell>
          <cell r="BB67" t="str">
            <v>109</v>
          </cell>
          <cell r="BC67" t="str">
            <v>1</v>
          </cell>
          <cell r="BD67" t="str">
            <v>06</v>
          </cell>
          <cell r="BE67" t="str">
            <v>02</v>
          </cell>
        </row>
        <row r="68">
          <cell r="A68" t="str">
            <v>A895478</v>
          </cell>
          <cell r="B68">
            <v>2</v>
          </cell>
          <cell r="C68" t="str">
            <v>2000</v>
          </cell>
          <cell r="D68" t="str">
            <v>12</v>
          </cell>
          <cell r="E68">
            <v>36887</v>
          </cell>
          <cell r="F68" t="str">
            <v>2</v>
          </cell>
          <cell r="G68" t="str">
            <v>17</v>
          </cell>
          <cell r="H68" t="str">
            <v>001</v>
          </cell>
          <cell r="J68" t="str">
            <v>1</v>
          </cell>
          <cell r="K68" t="str">
            <v>1</v>
          </cell>
          <cell r="L68" t="str">
            <v>1700100060</v>
          </cell>
          <cell r="M68" t="str">
            <v>H INFANTIL</v>
          </cell>
          <cell r="N68" t="str">
            <v>1</v>
          </cell>
          <cell r="O68">
            <v>302</v>
          </cell>
          <cell r="Q68" t="str">
            <v>2</v>
          </cell>
          <cell r="S68" t="str">
            <v>17</v>
          </cell>
          <cell r="T68" t="str">
            <v>001</v>
          </cell>
          <cell r="U68" t="str">
            <v>1</v>
          </cell>
          <cell r="W68" t="str">
            <v>0203</v>
          </cell>
          <cell r="X68" t="str">
            <v>0</v>
          </cell>
          <cell r="Z68" t="str">
            <v>1</v>
          </cell>
          <cell r="AA68" t="str">
            <v>1</v>
          </cell>
          <cell r="AB68" t="str">
            <v>3</v>
          </cell>
          <cell r="AC68" t="str">
            <v>1</v>
          </cell>
          <cell r="AD68" t="str">
            <v>1</v>
          </cell>
          <cell r="AE68" t="str">
            <v>3</v>
          </cell>
          <cell r="AF68">
            <v>1360</v>
          </cell>
          <cell r="AG68">
            <v>15</v>
          </cell>
          <cell r="AH68">
            <v>1</v>
          </cell>
          <cell r="AI68">
            <v>0</v>
          </cell>
          <cell r="AJ68" t="str">
            <v>1</v>
          </cell>
          <cell r="AK68" t="str">
            <v>3</v>
          </cell>
          <cell r="AS68" t="str">
            <v>2</v>
          </cell>
          <cell r="AT68" t="str">
            <v>1</v>
          </cell>
          <cell r="AU68" t="str">
            <v>I509</v>
          </cell>
          <cell r="AV68" t="str">
            <v>A419</v>
          </cell>
          <cell r="AW68" t="str">
            <v>J189</v>
          </cell>
          <cell r="AY68" t="str">
            <v>Q040</v>
          </cell>
          <cell r="AZ68" t="str">
            <v>J189</v>
          </cell>
          <cell r="BB68" t="str">
            <v>109</v>
          </cell>
          <cell r="BC68" t="str">
            <v>2</v>
          </cell>
          <cell r="BD68" t="str">
            <v>06</v>
          </cell>
          <cell r="BE68" t="str">
            <v>02</v>
          </cell>
        </row>
        <row r="69">
          <cell r="A69" t="str">
            <v>A449853</v>
          </cell>
          <cell r="B69">
            <v>2</v>
          </cell>
          <cell r="C69" t="str">
            <v>2000</v>
          </cell>
          <cell r="D69" t="str">
            <v>02</v>
          </cell>
          <cell r="E69">
            <v>36581</v>
          </cell>
          <cell r="F69" t="str">
            <v>1</v>
          </cell>
          <cell r="G69" t="str">
            <v>17</v>
          </cell>
          <cell r="H69" t="str">
            <v>001</v>
          </cell>
          <cell r="J69" t="str">
            <v>1</v>
          </cell>
          <cell r="K69" t="str">
            <v>1</v>
          </cell>
          <cell r="N69" t="str">
            <v>1</v>
          </cell>
          <cell r="O69">
            <v>214</v>
          </cell>
          <cell r="Q69" t="str">
            <v>2</v>
          </cell>
          <cell r="S69" t="str">
            <v>17</v>
          </cell>
          <cell r="T69" t="str">
            <v>433</v>
          </cell>
          <cell r="U69" t="str">
            <v>2</v>
          </cell>
          <cell r="Y69" t="str">
            <v>004</v>
          </cell>
          <cell r="Z69" t="str">
            <v>1</v>
          </cell>
          <cell r="AA69" t="str">
            <v>1</v>
          </cell>
          <cell r="AB69" t="str">
            <v>3</v>
          </cell>
          <cell r="AC69" t="str">
            <v>1</v>
          </cell>
          <cell r="AD69" t="str">
            <v>1</v>
          </cell>
          <cell r="AE69" t="str">
            <v>3</v>
          </cell>
          <cell r="AF69">
            <v>9999</v>
          </cell>
          <cell r="AG69">
            <v>99</v>
          </cell>
          <cell r="AH69">
            <v>1</v>
          </cell>
          <cell r="AI69">
            <v>0</v>
          </cell>
          <cell r="AJ69" t="str">
            <v>9</v>
          </cell>
          <cell r="AK69" t="str">
            <v>9</v>
          </cell>
          <cell r="AS69" t="str">
            <v>2</v>
          </cell>
          <cell r="AT69" t="str">
            <v>1</v>
          </cell>
          <cell r="AU69" t="str">
            <v>P239</v>
          </cell>
          <cell r="AZ69" t="str">
            <v>P239</v>
          </cell>
          <cell r="BB69" t="str">
            <v>404</v>
          </cell>
          <cell r="BC69" t="str">
            <v>1</v>
          </cell>
          <cell r="BD69" t="str">
            <v>04</v>
          </cell>
          <cell r="BE69" t="str">
            <v>02</v>
          </cell>
        </row>
        <row r="70">
          <cell r="A70" t="str">
            <v>A254618</v>
          </cell>
          <cell r="B70">
            <v>2</v>
          </cell>
          <cell r="C70" t="str">
            <v>2000</v>
          </cell>
          <cell r="D70" t="str">
            <v>03</v>
          </cell>
          <cell r="E70">
            <v>36591</v>
          </cell>
          <cell r="F70" t="str">
            <v>1</v>
          </cell>
          <cell r="G70" t="str">
            <v>17</v>
          </cell>
          <cell r="H70" t="str">
            <v>614</v>
          </cell>
          <cell r="I70" t="str">
            <v>006</v>
          </cell>
          <cell r="J70" t="str">
            <v>2</v>
          </cell>
          <cell r="K70" t="str">
            <v>3</v>
          </cell>
          <cell r="N70" t="str">
            <v>1</v>
          </cell>
          <cell r="O70">
            <v>201</v>
          </cell>
          <cell r="Q70" t="str">
            <v>3</v>
          </cell>
          <cell r="S70" t="str">
            <v>17</v>
          </cell>
          <cell r="T70" t="str">
            <v>614</v>
          </cell>
          <cell r="U70" t="str">
            <v>3</v>
          </cell>
          <cell r="Z70" t="str">
            <v>1</v>
          </cell>
          <cell r="AA70" t="str">
            <v>1</v>
          </cell>
          <cell r="AB70" t="str">
            <v>3</v>
          </cell>
          <cell r="AC70" t="str">
            <v>1</v>
          </cell>
          <cell r="AD70" t="str">
            <v>1</v>
          </cell>
          <cell r="AE70" t="str">
            <v>3</v>
          </cell>
          <cell r="AF70">
            <v>9999</v>
          </cell>
          <cell r="AG70">
            <v>34</v>
          </cell>
          <cell r="AH70">
            <v>6</v>
          </cell>
          <cell r="AI70">
            <v>0</v>
          </cell>
          <cell r="AJ70" t="str">
            <v>2</v>
          </cell>
          <cell r="AK70" t="str">
            <v>3</v>
          </cell>
          <cell r="AS70" t="str">
            <v>2</v>
          </cell>
          <cell r="AT70" t="str">
            <v>1</v>
          </cell>
          <cell r="AU70" t="str">
            <v>P369</v>
          </cell>
          <cell r="AV70" t="str">
            <v>P239</v>
          </cell>
          <cell r="AZ70" t="str">
            <v>P239</v>
          </cell>
          <cell r="BB70" t="str">
            <v>404</v>
          </cell>
          <cell r="BC70" t="str">
            <v>2</v>
          </cell>
          <cell r="BD70" t="str">
            <v>03</v>
          </cell>
          <cell r="BE70" t="str">
            <v>02</v>
          </cell>
        </row>
        <row r="71">
          <cell r="A71" t="str">
            <v>A713012</v>
          </cell>
          <cell r="B71">
            <v>2</v>
          </cell>
          <cell r="C71" t="str">
            <v>2000</v>
          </cell>
          <cell r="D71" t="str">
            <v>05</v>
          </cell>
          <cell r="E71">
            <v>36671</v>
          </cell>
          <cell r="F71" t="str">
            <v>2</v>
          </cell>
          <cell r="G71" t="str">
            <v>17</v>
          </cell>
          <cell r="H71" t="str">
            <v>088</v>
          </cell>
          <cell r="I71" t="str">
            <v>007</v>
          </cell>
          <cell r="J71" t="str">
            <v>2</v>
          </cell>
          <cell r="K71" t="str">
            <v>3</v>
          </cell>
          <cell r="N71" t="str">
            <v>1</v>
          </cell>
          <cell r="O71">
            <v>219</v>
          </cell>
          <cell r="Q71" t="str">
            <v>2</v>
          </cell>
          <cell r="S71" t="str">
            <v>17</v>
          </cell>
          <cell r="T71" t="str">
            <v>088</v>
          </cell>
          <cell r="U71" t="str">
            <v>2</v>
          </cell>
          <cell r="Y71" t="str">
            <v>007</v>
          </cell>
          <cell r="Z71" t="str">
            <v>1</v>
          </cell>
          <cell r="AA71" t="str">
            <v>3</v>
          </cell>
          <cell r="AB71" t="str">
            <v>3</v>
          </cell>
          <cell r="AC71" t="str">
            <v>1</v>
          </cell>
          <cell r="AD71" t="str">
            <v>1</v>
          </cell>
          <cell r="AE71" t="str">
            <v>3</v>
          </cell>
          <cell r="AF71">
            <v>2400</v>
          </cell>
          <cell r="AG71">
            <v>25</v>
          </cell>
          <cell r="AH71">
            <v>3</v>
          </cell>
          <cell r="AI71">
            <v>0</v>
          </cell>
          <cell r="AJ71" t="str">
            <v>2</v>
          </cell>
          <cell r="AK71" t="str">
            <v>8</v>
          </cell>
          <cell r="AS71" t="str">
            <v>4</v>
          </cell>
          <cell r="AT71" t="str">
            <v>2</v>
          </cell>
          <cell r="AU71" t="str">
            <v>P369</v>
          </cell>
          <cell r="AV71" t="str">
            <v>P220</v>
          </cell>
          <cell r="AW71" t="str">
            <v>J189</v>
          </cell>
          <cell r="AZ71" t="str">
            <v>P220</v>
          </cell>
          <cell r="BB71" t="str">
            <v>404</v>
          </cell>
          <cell r="BC71" t="str">
            <v>2</v>
          </cell>
          <cell r="BD71" t="str">
            <v>04</v>
          </cell>
          <cell r="BE71" t="str">
            <v>02</v>
          </cell>
        </row>
        <row r="72">
          <cell r="A72" t="str">
            <v>A895404</v>
          </cell>
          <cell r="B72">
            <v>2</v>
          </cell>
          <cell r="C72" t="str">
            <v>2000</v>
          </cell>
          <cell r="D72" t="str">
            <v>07</v>
          </cell>
          <cell r="E72">
            <v>36735</v>
          </cell>
          <cell r="F72" t="str">
            <v>2</v>
          </cell>
          <cell r="G72" t="str">
            <v>17</v>
          </cell>
          <cell r="H72" t="str">
            <v>001</v>
          </cell>
          <cell r="J72" t="str">
            <v>1</v>
          </cell>
          <cell r="K72" t="str">
            <v>1</v>
          </cell>
          <cell r="N72" t="str">
            <v>1</v>
          </cell>
          <cell r="O72">
            <v>217</v>
          </cell>
          <cell r="Q72" t="str">
            <v>2</v>
          </cell>
          <cell r="S72" t="str">
            <v>17</v>
          </cell>
          <cell r="T72" t="str">
            <v>001</v>
          </cell>
          <cell r="U72" t="str">
            <v>1</v>
          </cell>
          <cell r="W72" t="str">
            <v>1012</v>
          </cell>
          <cell r="X72" t="str">
            <v>0</v>
          </cell>
          <cell r="Z72" t="str">
            <v>1</v>
          </cell>
          <cell r="AA72" t="str">
            <v>1</v>
          </cell>
          <cell r="AB72" t="str">
            <v>3</v>
          </cell>
          <cell r="AC72" t="str">
            <v>2</v>
          </cell>
          <cell r="AD72" t="str">
            <v>1</v>
          </cell>
          <cell r="AE72" t="str">
            <v>3</v>
          </cell>
          <cell r="AF72">
            <v>1190</v>
          </cell>
          <cell r="AG72">
            <v>40</v>
          </cell>
          <cell r="AH72">
            <v>3</v>
          </cell>
          <cell r="AI72">
            <v>0</v>
          </cell>
          <cell r="AJ72" t="str">
            <v>2</v>
          </cell>
          <cell r="AK72" t="str">
            <v>4</v>
          </cell>
          <cell r="AS72" t="str">
            <v>2</v>
          </cell>
          <cell r="AT72" t="str">
            <v>1</v>
          </cell>
          <cell r="AU72" t="str">
            <v>P369</v>
          </cell>
          <cell r="AV72" t="str">
            <v>J189</v>
          </cell>
          <cell r="AY72" t="str">
            <v>P220</v>
          </cell>
          <cell r="AZ72" t="str">
            <v>J189</v>
          </cell>
          <cell r="BB72" t="str">
            <v>109</v>
          </cell>
          <cell r="BC72" t="str">
            <v>1</v>
          </cell>
          <cell r="BD72" t="str">
            <v>04</v>
          </cell>
          <cell r="BE72" t="str">
            <v>02</v>
          </cell>
        </row>
        <row r="73">
          <cell r="A73" t="str">
            <v>A713024</v>
          </cell>
          <cell r="B73">
            <v>2</v>
          </cell>
          <cell r="C73" t="str">
            <v>2000</v>
          </cell>
          <cell r="D73" t="str">
            <v>07</v>
          </cell>
          <cell r="E73">
            <v>36711</v>
          </cell>
          <cell r="F73" t="str">
            <v>1</v>
          </cell>
          <cell r="G73" t="str">
            <v>17</v>
          </cell>
          <cell r="H73" t="str">
            <v>088</v>
          </cell>
          <cell r="I73" t="str">
            <v>007</v>
          </cell>
          <cell r="J73" t="str">
            <v>2</v>
          </cell>
          <cell r="K73" t="str">
            <v>6</v>
          </cell>
          <cell r="N73" t="str">
            <v>1</v>
          </cell>
          <cell r="O73">
            <v>216</v>
          </cell>
          <cell r="Q73" t="str">
            <v>2</v>
          </cell>
          <cell r="S73" t="str">
            <v>17</v>
          </cell>
          <cell r="T73" t="str">
            <v>088</v>
          </cell>
          <cell r="U73" t="str">
            <v>2</v>
          </cell>
          <cell r="Y73" t="str">
            <v>007</v>
          </cell>
          <cell r="Z73" t="str">
            <v>1</v>
          </cell>
          <cell r="AA73" t="str">
            <v>3</v>
          </cell>
          <cell r="AB73" t="str">
            <v>3</v>
          </cell>
          <cell r="AC73" t="str">
            <v>1</v>
          </cell>
          <cell r="AD73" t="str">
            <v>1</v>
          </cell>
          <cell r="AE73" t="str">
            <v>4</v>
          </cell>
          <cell r="AF73">
            <v>9999</v>
          </cell>
          <cell r="AG73">
            <v>22</v>
          </cell>
          <cell r="AH73">
            <v>2</v>
          </cell>
          <cell r="AI73">
            <v>0</v>
          </cell>
          <cell r="AJ73" t="str">
            <v>4</v>
          </cell>
          <cell r="AK73" t="str">
            <v>8</v>
          </cell>
          <cell r="AS73" t="str">
            <v>4</v>
          </cell>
          <cell r="AT73" t="str">
            <v>2</v>
          </cell>
          <cell r="AU73" t="str">
            <v>P369</v>
          </cell>
          <cell r="AV73" t="str">
            <v>P239</v>
          </cell>
          <cell r="AW73" t="str">
            <v>P398</v>
          </cell>
          <cell r="AZ73" t="str">
            <v>P239</v>
          </cell>
          <cell r="BB73" t="str">
            <v>404</v>
          </cell>
          <cell r="BC73" t="str">
            <v>2</v>
          </cell>
          <cell r="BD73" t="str">
            <v>04</v>
          </cell>
          <cell r="BE73" t="str">
            <v>02</v>
          </cell>
        </row>
        <row r="74">
          <cell r="A74" t="str">
            <v>A895423</v>
          </cell>
          <cell r="B74">
            <v>2</v>
          </cell>
          <cell r="C74" t="str">
            <v>2000</v>
          </cell>
          <cell r="D74" t="str">
            <v>08</v>
          </cell>
          <cell r="E74">
            <v>36758</v>
          </cell>
          <cell r="F74" t="str">
            <v>2</v>
          </cell>
          <cell r="G74" t="str">
            <v>17</v>
          </cell>
          <cell r="H74" t="str">
            <v>001</v>
          </cell>
          <cell r="J74" t="str">
            <v>1</v>
          </cell>
          <cell r="K74" t="str">
            <v>1</v>
          </cell>
          <cell r="L74" t="str">
            <v>1700100060</v>
          </cell>
          <cell r="M74" t="str">
            <v>H INFANTIL</v>
          </cell>
          <cell r="N74" t="str">
            <v>1</v>
          </cell>
          <cell r="O74">
            <v>225</v>
          </cell>
          <cell r="Q74" t="str">
            <v>1</v>
          </cell>
          <cell r="S74" t="str">
            <v>17</v>
          </cell>
          <cell r="T74" t="str">
            <v>001</v>
          </cell>
          <cell r="U74" t="str">
            <v>1</v>
          </cell>
          <cell r="W74" t="str">
            <v>0403</v>
          </cell>
          <cell r="X74" t="str">
            <v>0</v>
          </cell>
          <cell r="Z74" t="str">
            <v>1</v>
          </cell>
          <cell r="AA74" t="str">
            <v>1</v>
          </cell>
          <cell r="AB74" t="str">
            <v>3</v>
          </cell>
          <cell r="AC74" t="str">
            <v>1</v>
          </cell>
          <cell r="AD74" t="str">
            <v>1</v>
          </cell>
          <cell r="AE74" t="str">
            <v>3</v>
          </cell>
          <cell r="AF74">
            <v>3400</v>
          </cell>
          <cell r="AG74">
            <v>35</v>
          </cell>
          <cell r="AH74">
            <v>3</v>
          </cell>
          <cell r="AI74">
            <v>0</v>
          </cell>
          <cell r="AJ74" t="str">
            <v>1</v>
          </cell>
          <cell r="AK74" t="str">
            <v>4</v>
          </cell>
          <cell r="AS74" t="str">
            <v>2</v>
          </cell>
          <cell r="AT74" t="str">
            <v>1</v>
          </cell>
          <cell r="AU74" t="str">
            <v>P369</v>
          </cell>
          <cell r="AV74" t="str">
            <v>J189</v>
          </cell>
          <cell r="AZ74" t="str">
            <v>J189</v>
          </cell>
          <cell r="BB74" t="str">
            <v>109</v>
          </cell>
          <cell r="BC74" t="str">
            <v>1</v>
          </cell>
          <cell r="BD74" t="str">
            <v>04</v>
          </cell>
          <cell r="BE74" t="str">
            <v>02</v>
          </cell>
        </row>
        <row r="75">
          <cell r="A75" t="str">
            <v>A895465</v>
          </cell>
          <cell r="B75">
            <v>2</v>
          </cell>
          <cell r="C75" t="str">
            <v>2000</v>
          </cell>
          <cell r="D75" t="str">
            <v>11</v>
          </cell>
          <cell r="E75">
            <v>36843</v>
          </cell>
          <cell r="F75" t="str">
            <v>1</v>
          </cell>
          <cell r="G75" t="str">
            <v>17</v>
          </cell>
          <cell r="H75" t="str">
            <v>001</v>
          </cell>
          <cell r="J75" t="str">
            <v>1</v>
          </cell>
          <cell r="K75" t="str">
            <v>1</v>
          </cell>
          <cell r="L75" t="str">
            <v>1700100060</v>
          </cell>
          <cell r="M75" t="str">
            <v>H INFANTIL</v>
          </cell>
          <cell r="N75" t="str">
            <v>1</v>
          </cell>
          <cell r="O75">
            <v>214</v>
          </cell>
          <cell r="Q75" t="str">
            <v>3</v>
          </cell>
          <cell r="S75" t="str">
            <v>17</v>
          </cell>
          <cell r="T75" t="str">
            <v>541</v>
          </cell>
          <cell r="U75" t="str">
            <v>3</v>
          </cell>
          <cell r="Z75" t="str">
            <v>1</v>
          </cell>
          <cell r="AA75" t="str">
            <v>1</v>
          </cell>
          <cell r="AB75" t="str">
            <v>3</v>
          </cell>
          <cell r="AC75" t="str">
            <v>1</v>
          </cell>
          <cell r="AD75" t="str">
            <v>1</v>
          </cell>
          <cell r="AE75" t="str">
            <v>3</v>
          </cell>
          <cell r="AF75">
            <v>2100</v>
          </cell>
          <cell r="AG75">
            <v>34</v>
          </cell>
          <cell r="AH75">
            <v>5</v>
          </cell>
          <cell r="AI75">
            <v>0</v>
          </cell>
          <cell r="AJ75" t="str">
            <v>4</v>
          </cell>
          <cell r="AK75" t="str">
            <v>2</v>
          </cell>
          <cell r="AS75" t="str">
            <v>2</v>
          </cell>
          <cell r="AT75" t="str">
            <v>1</v>
          </cell>
          <cell r="AU75" t="str">
            <v>P369</v>
          </cell>
          <cell r="AV75" t="str">
            <v>P239</v>
          </cell>
          <cell r="AY75" t="str">
            <v>Q792</v>
          </cell>
          <cell r="AZ75" t="str">
            <v>P239</v>
          </cell>
          <cell r="BB75" t="str">
            <v>404</v>
          </cell>
          <cell r="BC75" t="str">
            <v>1</v>
          </cell>
          <cell r="BD75" t="str">
            <v>04</v>
          </cell>
          <cell r="BE75" t="str">
            <v>02</v>
          </cell>
        </row>
        <row r="76">
          <cell r="A76" t="str">
            <v>A888352</v>
          </cell>
          <cell r="B76">
            <v>2</v>
          </cell>
          <cell r="C76" t="str">
            <v>2000</v>
          </cell>
          <cell r="D76" t="str">
            <v>12</v>
          </cell>
          <cell r="E76">
            <v>36867</v>
          </cell>
          <cell r="F76" t="str">
            <v>2</v>
          </cell>
          <cell r="G76" t="str">
            <v>17</v>
          </cell>
          <cell r="H76" t="str">
            <v>001</v>
          </cell>
          <cell r="J76" t="str">
            <v>1</v>
          </cell>
          <cell r="K76" t="str">
            <v>1</v>
          </cell>
          <cell r="L76" t="str">
            <v>1700100060</v>
          </cell>
          <cell r="M76" t="str">
            <v>H INFANTIL</v>
          </cell>
          <cell r="N76" t="str">
            <v>1</v>
          </cell>
          <cell r="O76">
            <v>229</v>
          </cell>
          <cell r="Q76" t="str">
            <v>2</v>
          </cell>
          <cell r="S76" t="str">
            <v>17</v>
          </cell>
          <cell r="T76" t="str">
            <v>050</v>
          </cell>
          <cell r="U76" t="str">
            <v>1</v>
          </cell>
          <cell r="Z76" t="str">
            <v>1</v>
          </cell>
          <cell r="AA76" t="str">
            <v>1</v>
          </cell>
          <cell r="AB76" t="str">
            <v>3</v>
          </cell>
          <cell r="AC76" t="str">
            <v>1</v>
          </cell>
          <cell r="AD76" t="str">
            <v>1</v>
          </cell>
          <cell r="AE76" t="str">
            <v>3</v>
          </cell>
          <cell r="AF76">
            <v>2800</v>
          </cell>
          <cell r="AG76">
            <v>17</v>
          </cell>
          <cell r="AH76">
            <v>1</v>
          </cell>
          <cell r="AI76">
            <v>0</v>
          </cell>
          <cell r="AJ76" t="str">
            <v>4</v>
          </cell>
          <cell r="AK76" t="str">
            <v>5</v>
          </cell>
          <cell r="AS76" t="str">
            <v>2</v>
          </cell>
          <cell r="AT76" t="str">
            <v>1</v>
          </cell>
          <cell r="AU76" t="str">
            <v>P285</v>
          </cell>
          <cell r="AV76" t="str">
            <v>P281</v>
          </cell>
          <cell r="AW76" t="str">
            <v>J189</v>
          </cell>
          <cell r="AY76" t="str">
            <v>P293</v>
          </cell>
          <cell r="AZ76" t="str">
            <v>J189</v>
          </cell>
          <cell r="BB76" t="str">
            <v>109</v>
          </cell>
          <cell r="BC76" t="str">
            <v>1</v>
          </cell>
          <cell r="BD76" t="str">
            <v>05</v>
          </cell>
          <cell r="BE76" t="str">
            <v>02</v>
          </cell>
        </row>
        <row r="77">
          <cell r="A77" t="str">
            <v>A894155</v>
          </cell>
          <cell r="B77">
            <v>2</v>
          </cell>
          <cell r="C77" t="str">
            <v>2000</v>
          </cell>
          <cell r="D77" t="str">
            <v>04</v>
          </cell>
          <cell r="E77">
            <v>36617</v>
          </cell>
          <cell r="F77" t="str">
            <v>2</v>
          </cell>
          <cell r="G77" t="str">
            <v>17</v>
          </cell>
          <cell r="H77" t="str">
            <v>001</v>
          </cell>
          <cell r="J77" t="str">
            <v>1</v>
          </cell>
          <cell r="K77" t="str">
            <v>1</v>
          </cell>
          <cell r="L77" t="str">
            <v>1700100060</v>
          </cell>
          <cell r="M77" t="str">
            <v>H INFANTIL</v>
          </cell>
          <cell r="N77" t="str">
            <v>1</v>
          </cell>
          <cell r="O77">
            <v>310</v>
          </cell>
          <cell r="Q77" t="str">
            <v>2</v>
          </cell>
          <cell r="S77" t="str">
            <v>17</v>
          </cell>
          <cell r="T77" t="str">
            <v>174</v>
          </cell>
          <cell r="U77" t="str">
            <v>1</v>
          </cell>
          <cell r="Z77" t="str">
            <v>1</v>
          </cell>
          <cell r="AA77" t="str">
            <v>2</v>
          </cell>
          <cell r="AB77" t="str">
            <v>3</v>
          </cell>
          <cell r="AC77" t="str">
            <v>9</v>
          </cell>
          <cell r="AD77" t="str">
            <v>1</v>
          </cell>
          <cell r="AE77" t="str">
            <v>3</v>
          </cell>
          <cell r="AF77">
            <v>9999</v>
          </cell>
          <cell r="AG77">
            <v>30</v>
          </cell>
          <cell r="AH77">
            <v>6</v>
          </cell>
          <cell r="AI77">
            <v>0</v>
          </cell>
          <cell r="AJ77" t="str">
            <v>9</v>
          </cell>
          <cell r="AK77" t="str">
            <v>9</v>
          </cell>
          <cell r="AS77" t="str">
            <v>2</v>
          </cell>
          <cell r="AT77" t="str">
            <v>1</v>
          </cell>
          <cell r="AU77" t="str">
            <v>I270</v>
          </cell>
          <cell r="AV77" t="str">
            <v>J984</v>
          </cell>
          <cell r="AW77" t="str">
            <v>J219</v>
          </cell>
          <cell r="AY77" t="str">
            <v>J181</v>
          </cell>
          <cell r="AZ77" t="str">
            <v>J219</v>
          </cell>
          <cell r="BB77" t="str">
            <v>109</v>
          </cell>
          <cell r="BC77" t="str">
            <v>1</v>
          </cell>
          <cell r="BD77" t="str">
            <v>07</v>
          </cell>
          <cell r="BE77" t="str">
            <v>02</v>
          </cell>
        </row>
        <row r="78">
          <cell r="A78" t="str">
            <v>A449837</v>
          </cell>
          <cell r="B78">
            <v>2</v>
          </cell>
          <cell r="C78" t="str">
            <v>2000</v>
          </cell>
          <cell r="D78" t="str">
            <v>01</v>
          </cell>
          <cell r="E78">
            <v>36532</v>
          </cell>
          <cell r="F78" t="str">
            <v>1</v>
          </cell>
          <cell r="G78" t="str">
            <v>17</v>
          </cell>
          <cell r="H78" t="str">
            <v>001</v>
          </cell>
          <cell r="J78" t="str">
            <v>1</v>
          </cell>
          <cell r="K78" t="str">
            <v>1</v>
          </cell>
          <cell r="N78" t="str">
            <v>1</v>
          </cell>
          <cell r="O78">
            <v>304</v>
          </cell>
          <cell r="Q78" t="str">
            <v>3</v>
          </cell>
          <cell r="S78" t="str">
            <v>17</v>
          </cell>
          <cell r="T78" t="str">
            <v>486</v>
          </cell>
          <cell r="U78" t="str">
            <v>1</v>
          </cell>
          <cell r="Z78" t="str">
            <v>1</v>
          </cell>
          <cell r="AA78" t="str">
            <v>1</v>
          </cell>
          <cell r="AB78" t="str">
            <v>3</v>
          </cell>
          <cell r="AC78" t="str">
            <v>2</v>
          </cell>
          <cell r="AD78" t="str">
            <v>1</v>
          </cell>
          <cell r="AE78" t="str">
            <v>3</v>
          </cell>
          <cell r="AF78">
            <v>2730</v>
          </cell>
          <cell r="AG78">
            <v>18</v>
          </cell>
          <cell r="AH78">
            <v>2</v>
          </cell>
          <cell r="AI78">
            <v>0</v>
          </cell>
          <cell r="AJ78" t="str">
            <v>4</v>
          </cell>
          <cell r="AK78" t="str">
            <v>5</v>
          </cell>
          <cell r="AS78" t="str">
            <v>2</v>
          </cell>
          <cell r="AT78" t="str">
            <v>1</v>
          </cell>
          <cell r="AU78" t="str">
            <v>A419</v>
          </cell>
          <cell r="AV78" t="str">
            <v>J189</v>
          </cell>
          <cell r="AW78" t="str">
            <v>J449</v>
          </cell>
          <cell r="AY78" t="str">
            <v>K922</v>
          </cell>
          <cell r="AZ78" t="str">
            <v>J449</v>
          </cell>
          <cell r="BB78" t="str">
            <v>605</v>
          </cell>
          <cell r="BC78" t="str">
            <v>1</v>
          </cell>
          <cell r="BD78" t="str">
            <v>06</v>
          </cell>
          <cell r="BE78" t="str">
            <v>02</v>
          </cell>
        </row>
        <row r="79">
          <cell r="A79" t="str">
            <v>A450600</v>
          </cell>
          <cell r="B79">
            <v>2</v>
          </cell>
          <cell r="C79" t="str">
            <v>2000</v>
          </cell>
          <cell r="D79" t="str">
            <v>02</v>
          </cell>
          <cell r="E79">
            <v>36562</v>
          </cell>
          <cell r="F79" t="str">
            <v>2</v>
          </cell>
          <cell r="G79" t="str">
            <v>17</v>
          </cell>
          <cell r="H79" t="str">
            <v>001</v>
          </cell>
          <cell r="J79" t="str">
            <v>3</v>
          </cell>
          <cell r="K79" t="str">
            <v>3</v>
          </cell>
          <cell r="N79" t="str">
            <v>1</v>
          </cell>
          <cell r="O79">
            <v>307</v>
          </cell>
          <cell r="Q79" t="str">
            <v>3</v>
          </cell>
          <cell r="S79" t="str">
            <v>17</v>
          </cell>
          <cell r="T79" t="str">
            <v>001</v>
          </cell>
          <cell r="U79" t="str">
            <v>3</v>
          </cell>
          <cell r="Z79" t="str">
            <v>1</v>
          </cell>
          <cell r="AA79" t="str">
            <v>3</v>
          </cell>
          <cell r="AB79" t="str">
            <v>3</v>
          </cell>
          <cell r="AC79" t="str">
            <v>1</v>
          </cell>
          <cell r="AD79" t="str">
            <v>1</v>
          </cell>
          <cell r="AE79" t="str">
            <v>3</v>
          </cell>
          <cell r="AF79">
            <v>3250</v>
          </cell>
          <cell r="AG79">
            <v>23</v>
          </cell>
          <cell r="AH79">
            <v>1</v>
          </cell>
          <cell r="AI79">
            <v>0</v>
          </cell>
          <cell r="AJ79" t="str">
            <v>4</v>
          </cell>
          <cell r="AK79" t="str">
            <v>2</v>
          </cell>
          <cell r="AS79" t="str">
            <v>2</v>
          </cell>
          <cell r="AT79" t="str">
            <v>1</v>
          </cell>
          <cell r="AU79" t="str">
            <v>J960</v>
          </cell>
          <cell r="AV79" t="str">
            <v>J459</v>
          </cell>
          <cell r="AZ79" t="str">
            <v>J459</v>
          </cell>
          <cell r="BB79" t="str">
            <v>605</v>
          </cell>
          <cell r="BC79" t="str">
            <v>2</v>
          </cell>
          <cell r="BD79" t="str">
            <v>07</v>
          </cell>
          <cell r="BE79" t="str">
            <v>02</v>
          </cell>
        </row>
        <row r="80">
          <cell r="A80" t="str">
            <v>A694917</v>
          </cell>
          <cell r="B80">
            <v>2</v>
          </cell>
          <cell r="C80" t="str">
            <v>2000</v>
          </cell>
          <cell r="D80" t="str">
            <v>03</v>
          </cell>
          <cell r="E80">
            <v>36595</v>
          </cell>
          <cell r="F80" t="str">
            <v>1</v>
          </cell>
          <cell r="G80" t="str">
            <v>17</v>
          </cell>
          <cell r="H80" t="str">
            <v>050</v>
          </cell>
          <cell r="J80" t="str">
            <v>1</v>
          </cell>
          <cell r="K80" t="str">
            <v>3</v>
          </cell>
          <cell r="N80" t="str">
            <v>1</v>
          </cell>
          <cell r="O80">
            <v>301</v>
          </cell>
          <cell r="Q80" t="str">
            <v>3</v>
          </cell>
          <cell r="S80" t="str">
            <v>17</v>
          </cell>
          <cell r="T80" t="str">
            <v>050</v>
          </cell>
          <cell r="U80" t="str">
            <v>1</v>
          </cell>
          <cell r="Z80" t="str">
            <v>1</v>
          </cell>
          <cell r="AA80" t="str">
            <v>3</v>
          </cell>
          <cell r="AB80" t="str">
            <v>3</v>
          </cell>
          <cell r="AC80" t="str">
            <v>1</v>
          </cell>
          <cell r="AD80" t="str">
            <v>1</v>
          </cell>
          <cell r="AE80" t="str">
            <v>3</v>
          </cell>
          <cell r="AF80">
            <v>4000</v>
          </cell>
          <cell r="AG80">
            <v>21</v>
          </cell>
          <cell r="AH80">
            <v>2</v>
          </cell>
          <cell r="AI80">
            <v>0</v>
          </cell>
          <cell r="AJ80" t="str">
            <v>5</v>
          </cell>
          <cell r="AK80" t="str">
            <v>2</v>
          </cell>
          <cell r="AS80" t="str">
            <v>1</v>
          </cell>
          <cell r="AT80" t="str">
            <v>2</v>
          </cell>
          <cell r="AU80" t="str">
            <v>J690</v>
          </cell>
          <cell r="AV80" t="str">
            <v>R090</v>
          </cell>
          <cell r="AZ80" t="str">
            <v>J690</v>
          </cell>
          <cell r="BB80" t="str">
            <v>607</v>
          </cell>
          <cell r="BC80" t="str">
            <v>2</v>
          </cell>
          <cell r="BD80" t="str">
            <v>06</v>
          </cell>
          <cell r="BE80" t="str">
            <v>02</v>
          </cell>
        </row>
        <row r="81">
          <cell r="A81" t="str">
            <v>A254927</v>
          </cell>
          <cell r="B81">
            <v>2</v>
          </cell>
          <cell r="C81" t="str">
            <v>2000</v>
          </cell>
          <cell r="D81" t="str">
            <v>06</v>
          </cell>
          <cell r="E81">
            <v>36679</v>
          </cell>
          <cell r="F81" t="str">
            <v>2</v>
          </cell>
          <cell r="G81" t="str">
            <v>17</v>
          </cell>
          <cell r="H81" t="str">
            <v>777</v>
          </cell>
          <cell r="J81" t="str">
            <v>1</v>
          </cell>
          <cell r="K81" t="str">
            <v>3</v>
          </cell>
          <cell r="N81" t="str">
            <v>1</v>
          </cell>
          <cell r="O81">
            <v>302</v>
          </cell>
          <cell r="Q81" t="str">
            <v>3</v>
          </cell>
          <cell r="S81" t="str">
            <v>17</v>
          </cell>
          <cell r="T81" t="str">
            <v>777</v>
          </cell>
          <cell r="U81" t="str">
            <v>1</v>
          </cell>
          <cell r="Z81" t="str">
            <v>2</v>
          </cell>
          <cell r="AA81" t="str">
            <v>3</v>
          </cell>
          <cell r="AB81" t="str">
            <v>3</v>
          </cell>
          <cell r="AC81" t="str">
            <v>1</v>
          </cell>
          <cell r="AD81" t="str">
            <v>2</v>
          </cell>
          <cell r="AE81" t="str">
            <v>3</v>
          </cell>
          <cell r="AF81">
            <v>2130</v>
          </cell>
          <cell r="AG81">
            <v>30</v>
          </cell>
          <cell r="AH81">
            <v>4</v>
          </cell>
          <cell r="AI81">
            <v>0</v>
          </cell>
          <cell r="AJ81" t="str">
            <v>4</v>
          </cell>
          <cell r="AK81" t="str">
            <v>3</v>
          </cell>
          <cell r="AO81" t="str">
            <v>4</v>
          </cell>
          <cell r="AP81" t="str">
            <v>01</v>
          </cell>
          <cell r="AQ81" t="str">
            <v>999</v>
          </cell>
          <cell r="AS81" t="str">
            <v>2</v>
          </cell>
          <cell r="AT81" t="str">
            <v>2</v>
          </cell>
          <cell r="AU81" t="str">
            <v>I469</v>
          </cell>
          <cell r="AV81" t="str">
            <v>J709</v>
          </cell>
          <cell r="AW81" t="str">
            <v>J690</v>
          </cell>
          <cell r="AZ81" t="str">
            <v>W849</v>
          </cell>
          <cell r="BB81" t="str">
            <v>510</v>
          </cell>
          <cell r="BC81" t="str">
            <v>2</v>
          </cell>
          <cell r="BD81" t="str">
            <v>06</v>
          </cell>
          <cell r="BE81" t="str">
            <v>02</v>
          </cell>
        </row>
        <row r="82">
          <cell r="A82" t="str">
            <v>A713653</v>
          </cell>
          <cell r="B82">
            <v>2</v>
          </cell>
          <cell r="C82" t="str">
            <v>2000</v>
          </cell>
          <cell r="D82" t="str">
            <v>08</v>
          </cell>
          <cell r="E82">
            <v>36754</v>
          </cell>
          <cell r="F82" t="str">
            <v>2</v>
          </cell>
          <cell r="G82" t="str">
            <v>17</v>
          </cell>
          <cell r="H82" t="str">
            <v>614</v>
          </cell>
          <cell r="J82" t="str">
            <v>3</v>
          </cell>
          <cell r="K82" t="str">
            <v>3</v>
          </cell>
          <cell r="N82" t="str">
            <v>1</v>
          </cell>
          <cell r="O82">
            <v>304</v>
          </cell>
          <cell r="Q82" t="str">
            <v>3</v>
          </cell>
          <cell r="S82" t="str">
            <v>17</v>
          </cell>
          <cell r="T82" t="str">
            <v>614</v>
          </cell>
          <cell r="U82" t="str">
            <v>3</v>
          </cell>
          <cell r="Z82" t="str">
            <v>1</v>
          </cell>
          <cell r="AA82" t="str">
            <v>2</v>
          </cell>
          <cell r="AB82" t="str">
            <v>3</v>
          </cell>
          <cell r="AC82" t="str">
            <v>1</v>
          </cell>
          <cell r="AD82" t="str">
            <v>1</v>
          </cell>
          <cell r="AE82" t="str">
            <v>4</v>
          </cell>
          <cell r="AF82">
            <v>9999</v>
          </cell>
          <cell r="AG82">
            <v>16</v>
          </cell>
          <cell r="AH82">
            <v>2</v>
          </cell>
          <cell r="AI82">
            <v>0</v>
          </cell>
          <cell r="AJ82" t="str">
            <v>4</v>
          </cell>
          <cell r="AK82" t="str">
            <v>3</v>
          </cell>
          <cell r="AS82" t="str">
            <v>4</v>
          </cell>
          <cell r="AT82" t="str">
            <v>2</v>
          </cell>
          <cell r="AU82" t="str">
            <v>J690</v>
          </cell>
          <cell r="AZ82" t="str">
            <v>J690</v>
          </cell>
          <cell r="BB82" t="str">
            <v>607</v>
          </cell>
          <cell r="BC82" t="str">
            <v>2</v>
          </cell>
          <cell r="BD82" t="str">
            <v>06</v>
          </cell>
          <cell r="BE82" t="str">
            <v>02</v>
          </cell>
        </row>
        <row r="83">
          <cell r="A83" t="str">
            <v>A694360</v>
          </cell>
          <cell r="B83">
            <v>2</v>
          </cell>
          <cell r="C83" t="str">
            <v>2000</v>
          </cell>
          <cell r="D83" t="str">
            <v>01</v>
          </cell>
          <cell r="E83">
            <v>36538</v>
          </cell>
          <cell r="F83" t="str">
            <v>1</v>
          </cell>
          <cell r="G83" t="str">
            <v>17</v>
          </cell>
          <cell r="H83" t="str">
            <v>174</v>
          </cell>
          <cell r="J83" t="str">
            <v>1</v>
          </cell>
          <cell r="K83" t="str">
            <v>1</v>
          </cell>
          <cell r="L83" t="str">
            <v>1717400011</v>
          </cell>
          <cell r="M83" t="str">
            <v>HOSP. SAN MARCOS</v>
          </cell>
          <cell r="N83" t="str">
            <v>1</v>
          </cell>
          <cell r="O83">
            <v>307</v>
          </cell>
          <cell r="Q83" t="str">
            <v>3</v>
          </cell>
          <cell r="S83" t="str">
            <v>17</v>
          </cell>
          <cell r="T83" t="str">
            <v>174</v>
          </cell>
          <cell r="U83" t="str">
            <v>1</v>
          </cell>
          <cell r="Z83" t="str">
            <v>1</v>
          </cell>
          <cell r="AA83" t="str">
            <v>2</v>
          </cell>
          <cell r="AB83" t="str">
            <v>3</v>
          </cell>
          <cell r="AC83" t="str">
            <v>1</v>
          </cell>
          <cell r="AD83" t="str">
            <v>1</v>
          </cell>
          <cell r="AE83" t="str">
            <v>3</v>
          </cell>
          <cell r="AF83">
            <v>9999</v>
          </cell>
          <cell r="AG83">
            <v>28</v>
          </cell>
          <cell r="AH83">
            <v>3</v>
          </cell>
          <cell r="AI83">
            <v>0</v>
          </cell>
          <cell r="AJ83" t="str">
            <v>1</v>
          </cell>
          <cell r="AK83" t="str">
            <v>2</v>
          </cell>
          <cell r="AS83" t="str">
            <v>4</v>
          </cell>
          <cell r="AT83" t="str">
            <v>1</v>
          </cell>
          <cell r="AU83" t="str">
            <v>J709</v>
          </cell>
          <cell r="AZ83" t="str">
            <v>J709</v>
          </cell>
          <cell r="BB83" t="str">
            <v>607</v>
          </cell>
          <cell r="BC83" t="str">
            <v>2</v>
          </cell>
          <cell r="BD83" t="str">
            <v>07</v>
          </cell>
          <cell r="BE83" t="str">
            <v>02</v>
          </cell>
        </row>
        <row r="84">
          <cell r="A84" t="str">
            <v>A694514</v>
          </cell>
          <cell r="B84">
            <v>2</v>
          </cell>
          <cell r="C84" t="str">
            <v>2000</v>
          </cell>
          <cell r="D84" t="str">
            <v>01</v>
          </cell>
          <cell r="E84">
            <v>36530</v>
          </cell>
          <cell r="F84" t="str">
            <v>1</v>
          </cell>
          <cell r="G84" t="str">
            <v>17</v>
          </cell>
          <cell r="H84" t="str">
            <v>662</v>
          </cell>
          <cell r="J84" t="str">
            <v>3</v>
          </cell>
          <cell r="K84" t="str">
            <v>3</v>
          </cell>
          <cell r="N84" t="str">
            <v>1</v>
          </cell>
          <cell r="O84">
            <v>307</v>
          </cell>
          <cell r="Q84" t="str">
            <v>3</v>
          </cell>
          <cell r="S84" t="str">
            <v>17</v>
          </cell>
          <cell r="T84" t="str">
            <v>662</v>
          </cell>
          <cell r="U84" t="str">
            <v>3</v>
          </cell>
          <cell r="Z84" t="str">
            <v>1</v>
          </cell>
          <cell r="AA84" t="str">
            <v>2</v>
          </cell>
          <cell r="AB84" t="str">
            <v>3</v>
          </cell>
          <cell r="AC84" t="str">
            <v>9</v>
          </cell>
          <cell r="AD84" t="str">
            <v>9</v>
          </cell>
          <cell r="AE84" t="str">
            <v>9</v>
          </cell>
          <cell r="AF84">
            <v>9999</v>
          </cell>
          <cell r="AG84">
            <v>99</v>
          </cell>
          <cell r="AH84">
            <v>99</v>
          </cell>
          <cell r="AI84">
            <v>99</v>
          </cell>
          <cell r="AJ84" t="str">
            <v>9</v>
          </cell>
          <cell r="AK84" t="str">
            <v>9</v>
          </cell>
          <cell r="AS84" t="str">
            <v>4</v>
          </cell>
          <cell r="AT84" t="str">
            <v>2</v>
          </cell>
          <cell r="AU84" t="str">
            <v>J709</v>
          </cell>
          <cell r="AZ84" t="str">
            <v>J709</v>
          </cell>
          <cell r="BB84" t="str">
            <v>607</v>
          </cell>
          <cell r="BC84" t="str">
            <v>2</v>
          </cell>
          <cell r="BD84" t="str">
            <v>07</v>
          </cell>
          <cell r="BE84" t="str">
            <v>02</v>
          </cell>
        </row>
        <row r="85">
          <cell r="A85" t="str">
            <v>A695294</v>
          </cell>
          <cell r="B85">
            <v>2</v>
          </cell>
          <cell r="C85" t="str">
            <v>2000</v>
          </cell>
          <cell r="D85" t="str">
            <v>04</v>
          </cell>
          <cell r="E85">
            <v>36618</v>
          </cell>
          <cell r="F85" t="str">
            <v>1</v>
          </cell>
          <cell r="G85" t="str">
            <v>17</v>
          </cell>
          <cell r="H85" t="str">
            <v>042</v>
          </cell>
          <cell r="J85" t="str">
            <v>3</v>
          </cell>
          <cell r="K85" t="str">
            <v>3</v>
          </cell>
          <cell r="N85" t="str">
            <v>1</v>
          </cell>
          <cell r="O85">
            <v>302</v>
          </cell>
          <cell r="Q85" t="str">
            <v>3</v>
          </cell>
          <cell r="S85" t="str">
            <v>17</v>
          </cell>
          <cell r="T85" t="str">
            <v>042</v>
          </cell>
          <cell r="U85" t="str">
            <v>3</v>
          </cell>
          <cell r="Z85" t="str">
            <v>1</v>
          </cell>
          <cell r="AA85" t="str">
            <v>2</v>
          </cell>
          <cell r="AB85" t="str">
            <v>3</v>
          </cell>
          <cell r="AC85" t="str">
            <v>9</v>
          </cell>
          <cell r="AD85" t="str">
            <v>9</v>
          </cell>
          <cell r="AE85" t="str">
            <v>9</v>
          </cell>
          <cell r="AF85">
            <v>9999</v>
          </cell>
          <cell r="AG85">
            <v>99</v>
          </cell>
          <cell r="AH85">
            <v>99</v>
          </cell>
          <cell r="AI85">
            <v>99</v>
          </cell>
          <cell r="AJ85" t="str">
            <v>9</v>
          </cell>
          <cell r="AK85" t="str">
            <v>9</v>
          </cell>
          <cell r="AS85" t="str">
            <v>4</v>
          </cell>
          <cell r="AT85" t="str">
            <v>2</v>
          </cell>
          <cell r="AU85" t="str">
            <v>J960</v>
          </cell>
          <cell r="AV85" t="str">
            <v>J709</v>
          </cell>
          <cell r="AY85" t="str">
            <v>E46X</v>
          </cell>
          <cell r="AZ85" t="str">
            <v>J709</v>
          </cell>
          <cell r="BB85" t="str">
            <v>607</v>
          </cell>
          <cell r="BC85" t="str">
            <v>2</v>
          </cell>
          <cell r="BD85" t="str">
            <v>06</v>
          </cell>
          <cell r="BE85" t="str">
            <v>02</v>
          </cell>
        </row>
        <row r="86">
          <cell r="A86" t="str">
            <v>A713596</v>
          </cell>
          <cell r="B86">
            <v>2</v>
          </cell>
          <cell r="C86" t="str">
            <v>2000</v>
          </cell>
          <cell r="D86" t="str">
            <v>06</v>
          </cell>
          <cell r="E86">
            <v>36693</v>
          </cell>
          <cell r="F86" t="str">
            <v>1</v>
          </cell>
          <cell r="G86" t="str">
            <v>17</v>
          </cell>
          <cell r="H86" t="str">
            <v>614</v>
          </cell>
          <cell r="I86" t="str">
            <v>001</v>
          </cell>
          <cell r="J86" t="str">
            <v>2</v>
          </cell>
          <cell r="K86" t="str">
            <v>3</v>
          </cell>
          <cell r="N86" t="str">
            <v>1</v>
          </cell>
          <cell r="O86">
            <v>305</v>
          </cell>
          <cell r="Q86" t="str">
            <v>2</v>
          </cell>
          <cell r="S86" t="str">
            <v>17</v>
          </cell>
          <cell r="T86" t="str">
            <v>614</v>
          </cell>
          <cell r="U86" t="str">
            <v>3</v>
          </cell>
          <cell r="Z86" t="str">
            <v>2</v>
          </cell>
          <cell r="AA86" t="str">
            <v>3</v>
          </cell>
          <cell r="AB86" t="str">
            <v>3</v>
          </cell>
          <cell r="AC86" t="str">
            <v>1</v>
          </cell>
          <cell r="AD86" t="str">
            <v>1</v>
          </cell>
          <cell r="AE86" t="str">
            <v>3</v>
          </cell>
          <cell r="AF86">
            <v>9999</v>
          </cell>
          <cell r="AG86">
            <v>24</v>
          </cell>
          <cell r="AH86">
            <v>3</v>
          </cell>
          <cell r="AI86">
            <v>0</v>
          </cell>
          <cell r="AJ86" t="str">
            <v>4</v>
          </cell>
          <cell r="AK86" t="str">
            <v>9</v>
          </cell>
          <cell r="AO86" t="str">
            <v>4</v>
          </cell>
          <cell r="AP86" t="str">
            <v>01</v>
          </cell>
          <cell r="AQ86" t="str">
            <v>999</v>
          </cell>
          <cell r="AS86" t="str">
            <v>1</v>
          </cell>
          <cell r="AT86" t="str">
            <v>2</v>
          </cell>
          <cell r="AU86" t="str">
            <v>T179</v>
          </cell>
          <cell r="AV86" t="str">
            <v>J709</v>
          </cell>
          <cell r="AZ86" t="str">
            <v>W849</v>
          </cell>
          <cell r="BB86" t="str">
            <v>510</v>
          </cell>
          <cell r="BC86" t="str">
            <v>2</v>
          </cell>
          <cell r="BD86" t="str">
            <v>06</v>
          </cell>
          <cell r="BE86" t="str">
            <v>02</v>
          </cell>
        </row>
        <row r="87">
          <cell r="A87" t="str">
            <v>A254937</v>
          </cell>
          <cell r="B87">
            <v>2</v>
          </cell>
          <cell r="C87" t="str">
            <v>2000</v>
          </cell>
          <cell r="D87" t="str">
            <v>06</v>
          </cell>
          <cell r="E87">
            <v>36707</v>
          </cell>
          <cell r="F87" t="str">
            <v>1</v>
          </cell>
          <cell r="G87" t="str">
            <v>17</v>
          </cell>
          <cell r="H87" t="str">
            <v>777</v>
          </cell>
          <cell r="J87" t="str">
            <v>1</v>
          </cell>
          <cell r="K87" t="str">
            <v>3</v>
          </cell>
          <cell r="N87" t="str">
            <v>1</v>
          </cell>
          <cell r="O87">
            <v>302</v>
          </cell>
          <cell r="Q87" t="str">
            <v>2</v>
          </cell>
          <cell r="S87" t="str">
            <v>17</v>
          </cell>
          <cell r="T87" t="str">
            <v>777</v>
          </cell>
          <cell r="U87" t="str">
            <v>1</v>
          </cell>
          <cell r="Z87" t="str">
            <v>1</v>
          </cell>
          <cell r="AA87" t="str">
            <v>3</v>
          </cell>
          <cell r="AB87" t="str">
            <v>3</v>
          </cell>
          <cell r="AC87" t="str">
            <v>9</v>
          </cell>
          <cell r="AD87" t="str">
            <v>9</v>
          </cell>
          <cell r="AE87" t="str">
            <v>9</v>
          </cell>
          <cell r="AF87">
            <v>9999</v>
          </cell>
          <cell r="AG87">
            <v>99</v>
          </cell>
          <cell r="AH87">
            <v>99</v>
          </cell>
          <cell r="AI87">
            <v>99</v>
          </cell>
          <cell r="AJ87" t="str">
            <v>9</v>
          </cell>
          <cell r="AK87" t="str">
            <v>9</v>
          </cell>
          <cell r="AS87" t="str">
            <v>4</v>
          </cell>
          <cell r="AT87" t="str">
            <v>2</v>
          </cell>
          <cell r="AU87" t="str">
            <v>I469</v>
          </cell>
          <cell r="AV87" t="str">
            <v>R090</v>
          </cell>
          <cell r="AW87" t="str">
            <v>J709</v>
          </cell>
          <cell r="AY87" t="str">
            <v>J181</v>
          </cell>
          <cell r="AZ87" t="str">
            <v>J709</v>
          </cell>
          <cell r="BB87" t="str">
            <v>607</v>
          </cell>
          <cell r="BC87" t="str">
            <v>2</v>
          </cell>
          <cell r="BD87" t="str">
            <v>06</v>
          </cell>
          <cell r="BE87" t="str">
            <v>02</v>
          </cell>
        </row>
        <row r="88">
          <cell r="A88" t="str">
            <v>A293997</v>
          </cell>
          <cell r="B88">
            <v>2</v>
          </cell>
          <cell r="C88" t="str">
            <v>2000</v>
          </cell>
          <cell r="D88" t="str">
            <v>06</v>
          </cell>
          <cell r="E88">
            <v>36691</v>
          </cell>
          <cell r="F88" t="str">
            <v>1</v>
          </cell>
          <cell r="G88" t="str">
            <v>17</v>
          </cell>
          <cell r="H88" t="str">
            <v>388</v>
          </cell>
          <cell r="J88" t="str">
            <v>3</v>
          </cell>
          <cell r="K88" t="str">
            <v>9</v>
          </cell>
          <cell r="N88" t="str">
            <v>1</v>
          </cell>
          <cell r="O88">
            <v>303</v>
          </cell>
          <cell r="Q88" t="str">
            <v>4</v>
          </cell>
          <cell r="S88" t="str">
            <v>17</v>
          </cell>
          <cell r="T88" t="str">
            <v>388</v>
          </cell>
          <cell r="U88" t="str">
            <v>2</v>
          </cell>
          <cell r="Y88" t="str">
            <v>001</v>
          </cell>
          <cell r="Z88" t="str">
            <v>1</v>
          </cell>
          <cell r="AA88" t="str">
            <v>2</v>
          </cell>
          <cell r="AB88" t="str">
            <v>3</v>
          </cell>
          <cell r="AC88" t="str">
            <v>9</v>
          </cell>
          <cell r="AD88" t="str">
            <v>9</v>
          </cell>
          <cell r="AE88" t="str">
            <v>9</v>
          </cell>
          <cell r="AF88">
            <v>9999</v>
          </cell>
          <cell r="AG88">
            <v>99</v>
          </cell>
          <cell r="AH88">
            <v>2</v>
          </cell>
          <cell r="AI88">
            <v>2</v>
          </cell>
          <cell r="AJ88" t="str">
            <v>4</v>
          </cell>
          <cell r="AK88" t="str">
            <v>3</v>
          </cell>
          <cell r="AS88" t="str">
            <v>4</v>
          </cell>
          <cell r="AT88" t="str">
            <v>2</v>
          </cell>
          <cell r="AU88" t="str">
            <v>R578</v>
          </cell>
          <cell r="AV88" t="str">
            <v>J81X</v>
          </cell>
          <cell r="AW88" t="str">
            <v>J709</v>
          </cell>
          <cell r="AZ88" t="str">
            <v>J709</v>
          </cell>
          <cell r="BB88" t="str">
            <v>607</v>
          </cell>
          <cell r="BC88" t="str">
            <v>2</v>
          </cell>
          <cell r="BD88" t="str">
            <v>06</v>
          </cell>
          <cell r="BE88" t="str">
            <v>02</v>
          </cell>
        </row>
        <row r="89">
          <cell r="A89" t="str">
            <v>A695925</v>
          </cell>
          <cell r="B89">
            <v>2</v>
          </cell>
          <cell r="C89" t="str">
            <v>2000</v>
          </cell>
          <cell r="D89" t="str">
            <v>12</v>
          </cell>
          <cell r="E89">
            <v>36885</v>
          </cell>
          <cell r="F89" t="str">
            <v>1</v>
          </cell>
          <cell r="G89" t="str">
            <v>17</v>
          </cell>
          <cell r="H89" t="str">
            <v>446</v>
          </cell>
          <cell r="J89" t="str">
            <v>3</v>
          </cell>
          <cell r="K89" t="str">
            <v>3</v>
          </cell>
          <cell r="N89" t="str">
            <v>1</v>
          </cell>
          <cell r="O89">
            <v>304</v>
          </cell>
          <cell r="Q89" t="str">
            <v>2</v>
          </cell>
          <cell r="S89" t="str">
            <v>17</v>
          </cell>
          <cell r="T89" t="str">
            <v>446</v>
          </cell>
          <cell r="U89" t="str">
            <v>3</v>
          </cell>
          <cell r="Z89" t="str">
            <v>1</v>
          </cell>
          <cell r="AA89" t="str">
            <v>2</v>
          </cell>
          <cell r="AB89" t="str">
            <v>3</v>
          </cell>
          <cell r="AC89" t="str">
            <v>1</v>
          </cell>
          <cell r="AD89" t="str">
            <v>1</v>
          </cell>
          <cell r="AE89" t="str">
            <v>3</v>
          </cell>
          <cell r="AF89">
            <v>3400</v>
          </cell>
          <cell r="AG89">
            <v>16</v>
          </cell>
          <cell r="AH89">
            <v>3</v>
          </cell>
          <cell r="AI89">
            <v>0</v>
          </cell>
          <cell r="AJ89" t="str">
            <v>4</v>
          </cell>
          <cell r="AK89" t="str">
            <v>3</v>
          </cell>
          <cell r="AS89" t="str">
            <v>4</v>
          </cell>
          <cell r="AT89" t="str">
            <v>2</v>
          </cell>
          <cell r="AU89" t="str">
            <v>G931</v>
          </cell>
          <cell r="AV89" t="str">
            <v>J709</v>
          </cell>
          <cell r="AZ89" t="str">
            <v>J709</v>
          </cell>
          <cell r="BB89" t="str">
            <v>607</v>
          </cell>
          <cell r="BC89" t="str">
            <v>2</v>
          </cell>
          <cell r="BD89" t="str">
            <v>06</v>
          </cell>
          <cell r="BE89" t="str">
            <v>02</v>
          </cell>
        </row>
        <row r="90">
          <cell r="A90" t="str">
            <v>A254778</v>
          </cell>
          <cell r="B90">
            <v>2</v>
          </cell>
          <cell r="C90" t="str">
            <v>2000</v>
          </cell>
          <cell r="D90" t="str">
            <v>06</v>
          </cell>
          <cell r="E90">
            <v>36706</v>
          </cell>
          <cell r="F90" t="str">
            <v>2</v>
          </cell>
          <cell r="G90" t="str">
            <v>17</v>
          </cell>
          <cell r="H90" t="str">
            <v>013</v>
          </cell>
          <cell r="J90" t="str">
            <v>1</v>
          </cell>
          <cell r="K90" t="str">
            <v>1</v>
          </cell>
          <cell r="L90" t="str">
            <v>1701300014</v>
          </cell>
          <cell r="M90" t="str">
            <v>HOSP. SAN JOSE</v>
          </cell>
          <cell r="N90" t="str">
            <v>1</v>
          </cell>
          <cell r="O90">
            <v>308</v>
          </cell>
          <cell r="Q90" t="str">
            <v>2</v>
          </cell>
          <cell r="S90" t="str">
            <v>17</v>
          </cell>
          <cell r="T90" t="str">
            <v>013</v>
          </cell>
          <cell r="U90" t="str">
            <v>1</v>
          </cell>
          <cell r="Z90" t="str">
            <v>1</v>
          </cell>
          <cell r="AA90" t="str">
            <v>3</v>
          </cell>
          <cell r="AB90" t="str">
            <v>3</v>
          </cell>
          <cell r="AC90" t="str">
            <v>9</v>
          </cell>
          <cell r="AD90" t="str">
            <v>9</v>
          </cell>
          <cell r="AE90" t="str">
            <v>9</v>
          </cell>
          <cell r="AF90">
            <v>9999</v>
          </cell>
          <cell r="AG90">
            <v>99</v>
          </cell>
          <cell r="AH90">
            <v>99</v>
          </cell>
          <cell r="AI90">
            <v>99</v>
          </cell>
          <cell r="AJ90" t="str">
            <v>9</v>
          </cell>
          <cell r="AK90" t="str">
            <v>9</v>
          </cell>
          <cell r="AS90" t="str">
            <v>1</v>
          </cell>
          <cell r="AT90" t="str">
            <v>1</v>
          </cell>
          <cell r="AU90" t="str">
            <v>R570</v>
          </cell>
          <cell r="AV90" t="str">
            <v>I509</v>
          </cell>
          <cell r="AW90" t="str">
            <v>J449</v>
          </cell>
          <cell r="AX90" t="str">
            <v>J690</v>
          </cell>
          <cell r="AZ90" t="str">
            <v>K219</v>
          </cell>
          <cell r="BB90" t="str">
            <v>611</v>
          </cell>
          <cell r="BC90" t="str">
            <v>2</v>
          </cell>
          <cell r="BD90" t="str">
            <v>07</v>
          </cell>
          <cell r="BE90" t="str">
            <v>02</v>
          </cell>
        </row>
        <row r="91">
          <cell r="A91" t="str">
            <v>A895430</v>
          </cell>
          <cell r="B91">
            <v>2</v>
          </cell>
          <cell r="C91" t="str">
            <v>2000</v>
          </cell>
          <cell r="D91" t="str">
            <v>08</v>
          </cell>
          <cell r="E91">
            <v>36752</v>
          </cell>
          <cell r="F91" t="str">
            <v>1</v>
          </cell>
          <cell r="G91" t="str">
            <v>17</v>
          </cell>
          <cell r="H91" t="str">
            <v>001</v>
          </cell>
          <cell r="J91" t="str">
            <v>1</v>
          </cell>
          <cell r="K91" t="str">
            <v>3</v>
          </cell>
          <cell r="N91" t="str">
            <v>1</v>
          </cell>
          <cell r="O91">
            <v>305</v>
          </cell>
          <cell r="Q91" t="str">
            <v>2</v>
          </cell>
          <cell r="S91" t="str">
            <v>17</v>
          </cell>
          <cell r="T91" t="str">
            <v>001</v>
          </cell>
          <cell r="U91" t="str">
            <v>1</v>
          </cell>
          <cell r="W91" t="str">
            <v>0209</v>
          </cell>
          <cell r="X91" t="str">
            <v>0</v>
          </cell>
          <cell r="Z91" t="str">
            <v>1</v>
          </cell>
          <cell r="AA91" t="str">
            <v>2</v>
          </cell>
          <cell r="AB91" t="str">
            <v>3</v>
          </cell>
          <cell r="AC91" t="str">
            <v>1</v>
          </cell>
          <cell r="AD91" t="str">
            <v>1</v>
          </cell>
          <cell r="AE91" t="str">
            <v>3</v>
          </cell>
          <cell r="AF91">
            <v>2700</v>
          </cell>
          <cell r="AG91">
            <v>25</v>
          </cell>
          <cell r="AH91">
            <v>4</v>
          </cell>
          <cell r="AI91">
            <v>0</v>
          </cell>
          <cell r="AJ91" t="str">
            <v>4</v>
          </cell>
          <cell r="AK91" t="str">
            <v>5</v>
          </cell>
          <cell r="AS91" t="str">
            <v>2</v>
          </cell>
          <cell r="AT91" t="str">
            <v>1</v>
          </cell>
          <cell r="AU91" t="str">
            <v>E86X</v>
          </cell>
          <cell r="AV91" t="str">
            <v>K529</v>
          </cell>
          <cell r="AY91" t="str">
            <v>E45X</v>
          </cell>
          <cell r="AZ91" t="str">
            <v>K529</v>
          </cell>
          <cell r="BB91" t="str">
            <v>611</v>
          </cell>
          <cell r="BC91" t="str">
            <v>1</v>
          </cell>
          <cell r="BD91" t="str">
            <v>06</v>
          </cell>
          <cell r="BE91" t="str">
            <v>02</v>
          </cell>
        </row>
        <row r="92">
          <cell r="A92" t="str">
            <v>A713651</v>
          </cell>
          <cell r="B92">
            <v>2</v>
          </cell>
          <cell r="C92" t="str">
            <v>2000</v>
          </cell>
          <cell r="D92" t="str">
            <v>08</v>
          </cell>
          <cell r="E92">
            <v>36759</v>
          </cell>
          <cell r="F92" t="str">
            <v>1</v>
          </cell>
          <cell r="G92" t="str">
            <v>17</v>
          </cell>
          <cell r="H92" t="str">
            <v>614</v>
          </cell>
          <cell r="J92" t="str">
            <v>1</v>
          </cell>
          <cell r="K92" t="str">
            <v>1</v>
          </cell>
          <cell r="L92" t="str">
            <v>1761400011</v>
          </cell>
          <cell r="M92" t="str">
            <v>H. SAN JUAN DE DIOS</v>
          </cell>
          <cell r="N92" t="str">
            <v>1</v>
          </cell>
          <cell r="O92">
            <v>303</v>
          </cell>
          <cell r="Q92" t="str">
            <v>3</v>
          </cell>
          <cell r="S92" t="str">
            <v>17</v>
          </cell>
          <cell r="T92" t="str">
            <v>614</v>
          </cell>
          <cell r="U92" t="str">
            <v>3</v>
          </cell>
          <cell r="Z92" t="str">
            <v>1</v>
          </cell>
          <cell r="AA92" t="str">
            <v>1</v>
          </cell>
          <cell r="AB92" t="str">
            <v>3</v>
          </cell>
          <cell r="AC92" t="str">
            <v>1</v>
          </cell>
          <cell r="AD92" t="str">
            <v>1</v>
          </cell>
          <cell r="AE92" t="str">
            <v>3</v>
          </cell>
          <cell r="AF92">
            <v>3300</v>
          </cell>
          <cell r="AG92">
            <v>16</v>
          </cell>
          <cell r="AH92">
            <v>1</v>
          </cell>
          <cell r="AI92">
            <v>0</v>
          </cell>
          <cell r="AJ92" t="str">
            <v>1</v>
          </cell>
          <cell r="AK92" t="str">
            <v>5</v>
          </cell>
          <cell r="AS92" t="str">
            <v>2</v>
          </cell>
          <cell r="AT92" t="str">
            <v>1</v>
          </cell>
          <cell r="AU92" t="str">
            <v>D649</v>
          </cell>
          <cell r="AV92" t="str">
            <v>R58X</v>
          </cell>
          <cell r="AW92" t="str">
            <v>K561</v>
          </cell>
          <cell r="AZ92" t="str">
            <v>K561</v>
          </cell>
          <cell r="BB92" t="str">
            <v>609</v>
          </cell>
          <cell r="BC92" t="str">
            <v>2</v>
          </cell>
          <cell r="BD92" t="str">
            <v>06</v>
          </cell>
          <cell r="BE92" t="str">
            <v>02</v>
          </cell>
        </row>
        <row r="93">
          <cell r="A93" t="str">
            <v>A894200</v>
          </cell>
          <cell r="B93">
            <v>2</v>
          </cell>
          <cell r="C93" t="str">
            <v>2000</v>
          </cell>
          <cell r="D93" t="str">
            <v>07</v>
          </cell>
          <cell r="E93">
            <v>36710</v>
          </cell>
          <cell r="F93" t="str">
            <v>1</v>
          </cell>
          <cell r="G93" t="str">
            <v>17</v>
          </cell>
          <cell r="H93" t="str">
            <v>001</v>
          </cell>
          <cell r="J93" t="str">
            <v>1</v>
          </cell>
          <cell r="K93" t="str">
            <v>1</v>
          </cell>
          <cell r="L93" t="str">
            <v>1700100086</v>
          </cell>
          <cell r="M93" t="str">
            <v>H UNIVERSITARIO</v>
          </cell>
          <cell r="N93" t="str">
            <v>1</v>
          </cell>
          <cell r="O93">
            <v>302</v>
          </cell>
          <cell r="Q93" t="str">
            <v>3</v>
          </cell>
          <cell r="S93" t="str">
            <v>17</v>
          </cell>
          <cell r="T93" t="str">
            <v>380</v>
          </cell>
          <cell r="U93" t="str">
            <v>3</v>
          </cell>
          <cell r="Z93" t="str">
            <v>1</v>
          </cell>
          <cell r="AA93" t="str">
            <v>2</v>
          </cell>
          <cell r="AB93" t="str">
            <v>3</v>
          </cell>
          <cell r="AC93" t="str">
            <v>1</v>
          </cell>
          <cell r="AD93" t="str">
            <v>1</v>
          </cell>
          <cell r="AE93" t="str">
            <v>3</v>
          </cell>
          <cell r="AF93">
            <v>3500</v>
          </cell>
          <cell r="AG93">
            <v>41</v>
          </cell>
          <cell r="AH93">
            <v>3</v>
          </cell>
          <cell r="AI93">
            <v>0</v>
          </cell>
          <cell r="AJ93" t="str">
            <v>4</v>
          </cell>
          <cell r="AK93" t="str">
            <v>3</v>
          </cell>
          <cell r="AS93" t="str">
            <v>2</v>
          </cell>
          <cell r="AT93" t="str">
            <v>1</v>
          </cell>
          <cell r="AU93" t="str">
            <v>A419</v>
          </cell>
          <cell r="AV93" t="str">
            <v>J869</v>
          </cell>
          <cell r="AW93" t="str">
            <v>L029</v>
          </cell>
          <cell r="AZ93" t="str">
            <v>L029</v>
          </cell>
          <cell r="BB93" t="str">
            <v>616</v>
          </cell>
          <cell r="BC93" t="str">
            <v>1</v>
          </cell>
          <cell r="BD93" t="str">
            <v>06</v>
          </cell>
          <cell r="BE93" t="str">
            <v>02</v>
          </cell>
        </row>
        <row r="94">
          <cell r="A94" t="str">
            <v>A254332</v>
          </cell>
          <cell r="B94">
            <v>2</v>
          </cell>
          <cell r="C94" t="str">
            <v>2000</v>
          </cell>
          <cell r="D94" t="str">
            <v>02</v>
          </cell>
          <cell r="E94">
            <v>36585</v>
          </cell>
          <cell r="F94" t="str">
            <v>1</v>
          </cell>
          <cell r="G94" t="str">
            <v>17</v>
          </cell>
          <cell r="H94" t="str">
            <v>777</v>
          </cell>
          <cell r="J94" t="str">
            <v>3</v>
          </cell>
          <cell r="K94" t="str">
            <v>5</v>
          </cell>
          <cell r="N94" t="str">
            <v>1</v>
          </cell>
          <cell r="O94">
            <v>302</v>
          </cell>
          <cell r="Q94" t="str">
            <v>3</v>
          </cell>
          <cell r="S94" t="str">
            <v>17</v>
          </cell>
          <cell r="T94" t="str">
            <v>777</v>
          </cell>
          <cell r="U94" t="str">
            <v>3</v>
          </cell>
          <cell r="Z94" t="str">
            <v>1</v>
          </cell>
          <cell r="AA94" t="str">
            <v>3</v>
          </cell>
          <cell r="AB94" t="str">
            <v>3</v>
          </cell>
          <cell r="AC94" t="str">
            <v>1</v>
          </cell>
          <cell r="AD94" t="str">
            <v>1</v>
          </cell>
          <cell r="AE94" t="str">
            <v>3</v>
          </cell>
          <cell r="AF94">
            <v>9999</v>
          </cell>
          <cell r="AG94">
            <v>37</v>
          </cell>
          <cell r="AH94">
            <v>3</v>
          </cell>
          <cell r="AI94">
            <v>3</v>
          </cell>
          <cell r="AJ94" t="str">
            <v>4</v>
          </cell>
          <cell r="AK94" t="str">
            <v>9</v>
          </cell>
          <cell r="AS94" t="str">
            <v>4</v>
          </cell>
          <cell r="AT94" t="str">
            <v>2</v>
          </cell>
          <cell r="AU94" t="str">
            <v>I469</v>
          </cell>
          <cell r="AV94" t="str">
            <v>A419</v>
          </cell>
          <cell r="AW94" t="str">
            <v>L039</v>
          </cell>
          <cell r="AZ94" t="str">
            <v>L039</v>
          </cell>
          <cell r="BB94" t="str">
            <v>616</v>
          </cell>
          <cell r="BC94" t="str">
            <v>2</v>
          </cell>
          <cell r="BD94" t="str">
            <v>06</v>
          </cell>
          <cell r="BE94" t="str">
            <v>02</v>
          </cell>
        </row>
        <row r="95">
          <cell r="A95" t="str">
            <v>A894063</v>
          </cell>
          <cell r="B95">
            <v>2</v>
          </cell>
          <cell r="C95" t="str">
            <v>2000</v>
          </cell>
          <cell r="D95" t="str">
            <v>03</v>
          </cell>
          <cell r="E95">
            <v>36595</v>
          </cell>
          <cell r="F95" t="str">
            <v>2</v>
          </cell>
          <cell r="G95" t="str">
            <v>17</v>
          </cell>
          <cell r="H95" t="str">
            <v>001</v>
          </cell>
          <cell r="J95" t="str">
            <v>1</v>
          </cell>
          <cell r="K95" t="str">
            <v>1</v>
          </cell>
          <cell r="N95" t="str">
            <v>1</v>
          </cell>
          <cell r="O95">
            <v>206</v>
          </cell>
          <cell r="Q95" t="str">
            <v>1</v>
          </cell>
          <cell r="S95" t="str">
            <v>17</v>
          </cell>
          <cell r="T95" t="str">
            <v>653</v>
          </cell>
          <cell r="U95" t="str">
            <v>3</v>
          </cell>
          <cell r="Z95" t="str">
            <v>1</v>
          </cell>
          <cell r="AA95" t="str">
            <v>1</v>
          </cell>
          <cell r="AB95" t="str">
            <v>3</v>
          </cell>
          <cell r="AC95" t="str">
            <v>2</v>
          </cell>
          <cell r="AD95" t="str">
            <v>1</v>
          </cell>
          <cell r="AE95" t="str">
            <v>3</v>
          </cell>
          <cell r="AF95">
            <v>1150</v>
          </cell>
          <cell r="AG95">
            <v>36</v>
          </cell>
          <cell r="AH95">
            <v>5</v>
          </cell>
          <cell r="AI95">
            <v>99</v>
          </cell>
          <cell r="AJ95" t="str">
            <v>2</v>
          </cell>
          <cell r="AK95" t="str">
            <v>3</v>
          </cell>
          <cell r="AS95" t="str">
            <v>2</v>
          </cell>
          <cell r="AT95" t="str">
            <v>1</v>
          </cell>
          <cell r="AU95" t="str">
            <v>P220</v>
          </cell>
          <cell r="AV95" t="str">
            <v>P285</v>
          </cell>
          <cell r="AW95" t="str">
            <v>P000</v>
          </cell>
          <cell r="AX95" t="str">
            <v>P038</v>
          </cell>
          <cell r="AY95" t="str">
            <v>P285</v>
          </cell>
          <cell r="AZ95" t="str">
            <v>P000</v>
          </cell>
          <cell r="BB95" t="str">
            <v>401</v>
          </cell>
          <cell r="BC95" t="str">
            <v>2</v>
          </cell>
          <cell r="BD95" t="str">
            <v>03</v>
          </cell>
          <cell r="BE95" t="str">
            <v>02</v>
          </cell>
        </row>
        <row r="96">
          <cell r="A96" t="str">
            <v>A450236</v>
          </cell>
          <cell r="B96">
            <v>2</v>
          </cell>
          <cell r="C96" t="str">
            <v>2000</v>
          </cell>
          <cell r="D96" t="str">
            <v>06</v>
          </cell>
          <cell r="E96">
            <v>36688</v>
          </cell>
          <cell r="F96" t="str">
            <v>2</v>
          </cell>
          <cell r="G96" t="str">
            <v>17</v>
          </cell>
          <cell r="H96" t="str">
            <v>001</v>
          </cell>
          <cell r="J96" t="str">
            <v>1</v>
          </cell>
          <cell r="K96" t="str">
            <v>1</v>
          </cell>
          <cell r="L96" t="str">
            <v>1700100027</v>
          </cell>
          <cell r="M96" t="str">
            <v>CL MANIZALES</v>
          </cell>
          <cell r="N96" t="str">
            <v>1</v>
          </cell>
          <cell r="O96">
            <v>100</v>
          </cell>
          <cell r="Q96" t="str">
            <v>2</v>
          </cell>
          <cell r="S96" t="str">
            <v>17</v>
          </cell>
          <cell r="T96" t="str">
            <v>653</v>
          </cell>
          <cell r="U96" t="str">
            <v>1</v>
          </cell>
          <cell r="Z96" t="str">
            <v>1</v>
          </cell>
          <cell r="AA96" t="str">
            <v>1</v>
          </cell>
          <cell r="AB96" t="str">
            <v>3</v>
          </cell>
          <cell r="AC96" t="str">
            <v>1</v>
          </cell>
          <cell r="AD96" t="str">
            <v>1</v>
          </cell>
          <cell r="AE96" t="str">
            <v>1</v>
          </cell>
          <cell r="AF96">
            <v>9999</v>
          </cell>
          <cell r="AG96">
            <v>26</v>
          </cell>
          <cell r="AH96">
            <v>1</v>
          </cell>
          <cell r="AI96">
            <v>1</v>
          </cell>
          <cell r="AJ96" t="str">
            <v>2</v>
          </cell>
          <cell r="AK96" t="str">
            <v>2</v>
          </cell>
          <cell r="AS96" t="str">
            <v>2</v>
          </cell>
          <cell r="AT96" t="str">
            <v>1</v>
          </cell>
          <cell r="AU96" t="str">
            <v>P018</v>
          </cell>
          <cell r="AV96" t="str">
            <v>P001</v>
          </cell>
          <cell r="AZ96" t="str">
            <v>P001</v>
          </cell>
          <cell r="BB96" t="str">
            <v>401</v>
          </cell>
          <cell r="BC96" t="str">
            <v>2</v>
          </cell>
          <cell r="BD96" t="str">
            <v>02</v>
          </cell>
          <cell r="BE96" t="str">
            <v>02</v>
          </cell>
        </row>
        <row r="97">
          <cell r="A97" t="str">
            <v>A695997</v>
          </cell>
          <cell r="B97">
            <v>2</v>
          </cell>
          <cell r="C97" t="str">
            <v>2000</v>
          </cell>
          <cell r="D97" t="str">
            <v>10</v>
          </cell>
          <cell r="E97">
            <v>36809</v>
          </cell>
          <cell r="F97" t="str">
            <v>2</v>
          </cell>
          <cell r="G97" t="str">
            <v>17</v>
          </cell>
          <cell r="H97" t="str">
            <v>873</v>
          </cell>
          <cell r="J97" t="str">
            <v>1</v>
          </cell>
          <cell r="K97" t="str">
            <v>1</v>
          </cell>
          <cell r="L97" t="str">
            <v>1787300053</v>
          </cell>
          <cell r="M97" t="str">
            <v>HL. SAN ANTONIO</v>
          </cell>
          <cell r="N97" t="str">
            <v>1</v>
          </cell>
          <cell r="O97">
            <v>299</v>
          </cell>
          <cell r="Q97" t="str">
            <v>3</v>
          </cell>
          <cell r="S97" t="str">
            <v>17</v>
          </cell>
          <cell r="T97" t="str">
            <v>873</v>
          </cell>
          <cell r="U97" t="str">
            <v>1</v>
          </cell>
          <cell r="Z97" t="str">
            <v>1</v>
          </cell>
          <cell r="AA97" t="str">
            <v>1</v>
          </cell>
          <cell r="AB97" t="str">
            <v>3</v>
          </cell>
          <cell r="AC97" t="str">
            <v>1</v>
          </cell>
          <cell r="AD97" t="str">
            <v>1</v>
          </cell>
          <cell r="AE97" t="str">
            <v>2</v>
          </cell>
          <cell r="AF97">
            <v>480</v>
          </cell>
          <cell r="AG97">
            <v>20</v>
          </cell>
          <cell r="AH97">
            <v>3</v>
          </cell>
          <cell r="AI97">
            <v>1</v>
          </cell>
          <cell r="AJ97" t="str">
            <v>4</v>
          </cell>
          <cell r="AK97" t="str">
            <v>5</v>
          </cell>
          <cell r="AS97" t="str">
            <v>2</v>
          </cell>
          <cell r="AT97" t="str">
            <v>1</v>
          </cell>
          <cell r="AU97" t="str">
            <v>P285</v>
          </cell>
          <cell r="AV97" t="str">
            <v>P059</v>
          </cell>
          <cell r="AW97" t="str">
            <v>P027</v>
          </cell>
          <cell r="AX97" t="str">
            <v>P011</v>
          </cell>
          <cell r="AZ97" t="str">
            <v>P011</v>
          </cell>
          <cell r="BB97" t="str">
            <v>402</v>
          </cell>
          <cell r="BC97" t="str">
            <v>2</v>
          </cell>
          <cell r="BD97" t="str">
            <v>04</v>
          </cell>
          <cell r="BE97" t="str">
            <v>02</v>
          </cell>
        </row>
        <row r="98">
          <cell r="A98" t="str">
            <v>A888140</v>
          </cell>
          <cell r="B98">
            <v>2</v>
          </cell>
          <cell r="C98" t="str">
            <v>2000</v>
          </cell>
          <cell r="D98" t="str">
            <v>12</v>
          </cell>
          <cell r="E98">
            <v>36870</v>
          </cell>
          <cell r="F98" t="str">
            <v>2</v>
          </cell>
          <cell r="G98" t="str">
            <v>17</v>
          </cell>
          <cell r="H98" t="str">
            <v>001</v>
          </cell>
          <cell r="J98" t="str">
            <v>1</v>
          </cell>
          <cell r="K98" t="str">
            <v>1</v>
          </cell>
          <cell r="L98" t="str">
            <v>1700100027</v>
          </cell>
          <cell r="M98" t="str">
            <v>CL MANIZALES</v>
          </cell>
          <cell r="N98" t="str">
            <v>1</v>
          </cell>
          <cell r="O98">
            <v>199</v>
          </cell>
          <cell r="Q98" t="str">
            <v>1</v>
          </cell>
          <cell r="S98" t="str">
            <v>17</v>
          </cell>
          <cell r="T98" t="str">
            <v>001</v>
          </cell>
          <cell r="U98" t="str">
            <v>9</v>
          </cell>
          <cell r="Z98" t="str">
            <v>1</v>
          </cell>
          <cell r="AA98" t="str">
            <v>1</v>
          </cell>
          <cell r="AB98" t="str">
            <v>3</v>
          </cell>
          <cell r="AC98" t="str">
            <v>1</v>
          </cell>
          <cell r="AD98" t="str">
            <v>1</v>
          </cell>
          <cell r="AE98" t="str">
            <v>2</v>
          </cell>
          <cell r="AF98">
            <v>9999</v>
          </cell>
          <cell r="AG98">
            <v>22</v>
          </cell>
          <cell r="AH98">
            <v>1</v>
          </cell>
          <cell r="AI98">
            <v>0</v>
          </cell>
          <cell r="AJ98" t="str">
            <v>1</v>
          </cell>
          <cell r="AK98" t="str">
            <v>4</v>
          </cell>
          <cell r="AS98" t="str">
            <v>2</v>
          </cell>
          <cell r="AT98" t="str">
            <v>1</v>
          </cell>
          <cell r="AU98" t="str">
            <v>P209</v>
          </cell>
          <cell r="AV98" t="str">
            <v>P021</v>
          </cell>
          <cell r="AZ98" t="str">
            <v>P021</v>
          </cell>
          <cell r="BB98" t="str">
            <v>402</v>
          </cell>
          <cell r="BC98" t="str">
            <v>2</v>
          </cell>
          <cell r="BD98" t="str">
            <v>02</v>
          </cell>
          <cell r="BE98" t="str">
            <v>02</v>
          </cell>
        </row>
        <row r="99">
          <cell r="A99" t="str">
            <v>A293945</v>
          </cell>
          <cell r="B99">
            <v>2</v>
          </cell>
          <cell r="C99" t="str">
            <v>2000</v>
          </cell>
          <cell r="D99" t="str">
            <v>02</v>
          </cell>
          <cell r="E99">
            <v>36570</v>
          </cell>
          <cell r="F99" t="str">
            <v>1</v>
          </cell>
          <cell r="G99" t="str">
            <v>17</v>
          </cell>
          <cell r="H99" t="str">
            <v>653</v>
          </cell>
          <cell r="J99" t="str">
            <v>1</v>
          </cell>
          <cell r="K99" t="str">
            <v>1</v>
          </cell>
          <cell r="L99" t="str">
            <v>1765300014</v>
          </cell>
          <cell r="M99" t="str">
            <v>H. FELIPE SUAREZ</v>
          </cell>
          <cell r="N99" t="str">
            <v>1</v>
          </cell>
          <cell r="O99">
            <v>118</v>
          </cell>
          <cell r="Q99" t="str">
            <v>1</v>
          </cell>
          <cell r="S99" t="str">
            <v>17</v>
          </cell>
          <cell r="T99" t="str">
            <v>653</v>
          </cell>
          <cell r="U99" t="str">
            <v>1</v>
          </cell>
          <cell r="Z99" t="str">
            <v>1</v>
          </cell>
          <cell r="AA99" t="str">
            <v>1</v>
          </cell>
          <cell r="AB99" t="str">
            <v>3</v>
          </cell>
          <cell r="AC99" t="str">
            <v>2</v>
          </cell>
          <cell r="AD99" t="str">
            <v>1</v>
          </cell>
          <cell r="AE99" t="str">
            <v>3</v>
          </cell>
          <cell r="AF99">
            <v>2700</v>
          </cell>
          <cell r="AG99">
            <v>30</v>
          </cell>
          <cell r="AH99">
            <v>1</v>
          </cell>
          <cell r="AI99">
            <v>0</v>
          </cell>
          <cell r="AJ99" t="str">
            <v>1</v>
          </cell>
          <cell r="AK99" t="str">
            <v>4</v>
          </cell>
          <cell r="AS99" t="str">
            <v>2</v>
          </cell>
          <cell r="AT99" t="str">
            <v>1</v>
          </cell>
          <cell r="AU99" t="str">
            <v>P082</v>
          </cell>
          <cell r="AV99" t="str">
            <v>P022</v>
          </cell>
          <cell r="AZ99" t="str">
            <v>P022</v>
          </cell>
          <cell r="BB99" t="str">
            <v>402</v>
          </cell>
          <cell r="BC99" t="str">
            <v>1</v>
          </cell>
          <cell r="BD99" t="str">
            <v>02</v>
          </cell>
          <cell r="BE99" t="str">
            <v>02</v>
          </cell>
        </row>
        <row r="100">
          <cell r="A100" t="str">
            <v>A895214</v>
          </cell>
          <cell r="B100">
            <v>2</v>
          </cell>
          <cell r="C100" t="str">
            <v>2000</v>
          </cell>
          <cell r="D100" t="str">
            <v>10</v>
          </cell>
          <cell r="E100">
            <v>36805</v>
          </cell>
          <cell r="F100" t="str">
            <v>1</v>
          </cell>
          <cell r="G100" t="str">
            <v>17</v>
          </cell>
          <cell r="H100" t="str">
            <v>001</v>
          </cell>
          <cell r="J100" t="str">
            <v>1</v>
          </cell>
          <cell r="K100" t="str">
            <v>3</v>
          </cell>
          <cell r="N100" t="str">
            <v>1</v>
          </cell>
          <cell r="O100">
            <v>204</v>
          </cell>
          <cell r="Q100" t="str">
            <v>3</v>
          </cell>
          <cell r="S100" t="str">
            <v>17</v>
          </cell>
          <cell r="T100" t="str">
            <v>001</v>
          </cell>
          <cell r="U100" t="str">
            <v>1</v>
          </cell>
          <cell r="W100" t="str">
            <v>1007</v>
          </cell>
          <cell r="X100" t="str">
            <v>1</v>
          </cell>
          <cell r="Z100" t="str">
            <v>1</v>
          </cell>
          <cell r="AA100" t="str">
            <v>2</v>
          </cell>
          <cell r="AB100" t="str">
            <v>3</v>
          </cell>
          <cell r="AC100" t="str">
            <v>1</v>
          </cell>
          <cell r="AD100" t="str">
            <v>2</v>
          </cell>
          <cell r="AE100" t="str">
            <v>3</v>
          </cell>
          <cell r="AF100">
            <v>1500</v>
          </cell>
          <cell r="AG100">
            <v>20</v>
          </cell>
          <cell r="AH100">
            <v>2</v>
          </cell>
          <cell r="AI100">
            <v>0</v>
          </cell>
          <cell r="AJ100" t="str">
            <v>4</v>
          </cell>
          <cell r="AK100" t="str">
            <v>4</v>
          </cell>
          <cell r="AS100" t="str">
            <v>4</v>
          </cell>
          <cell r="AT100" t="str">
            <v>2</v>
          </cell>
          <cell r="AU100" t="str">
            <v>P291</v>
          </cell>
          <cell r="AV100" t="str">
            <v>P369</v>
          </cell>
          <cell r="AW100" t="str">
            <v>P059</v>
          </cell>
          <cell r="AX100" t="str">
            <v>P022</v>
          </cell>
          <cell r="AZ100" t="str">
            <v>P022</v>
          </cell>
          <cell r="BB100" t="str">
            <v>402</v>
          </cell>
          <cell r="BC100" t="str">
            <v>2</v>
          </cell>
          <cell r="BD100" t="str">
            <v>03</v>
          </cell>
          <cell r="BE100" t="str">
            <v>02</v>
          </cell>
        </row>
        <row r="101">
          <cell r="A101" t="str">
            <v>A254496</v>
          </cell>
          <cell r="B101">
            <v>2</v>
          </cell>
          <cell r="C101" t="str">
            <v>2000</v>
          </cell>
          <cell r="D101" t="str">
            <v>09</v>
          </cell>
          <cell r="E101">
            <v>36787</v>
          </cell>
          <cell r="F101" t="str">
            <v>2</v>
          </cell>
          <cell r="G101" t="str">
            <v>17</v>
          </cell>
          <cell r="H101" t="str">
            <v>380</v>
          </cell>
          <cell r="J101" t="str">
            <v>1</v>
          </cell>
          <cell r="K101" t="str">
            <v>1</v>
          </cell>
          <cell r="L101" t="str">
            <v>1738000029</v>
          </cell>
          <cell r="M101" t="str">
            <v>HOSP. SAN FELIX</v>
          </cell>
          <cell r="N101" t="str">
            <v>1</v>
          </cell>
          <cell r="O101">
            <v>100</v>
          </cell>
          <cell r="Q101" t="str">
            <v>1</v>
          </cell>
          <cell r="S101" t="str">
            <v>17</v>
          </cell>
          <cell r="T101" t="str">
            <v>380</v>
          </cell>
          <cell r="U101" t="str">
            <v>1</v>
          </cell>
          <cell r="Z101" t="str">
            <v>1</v>
          </cell>
          <cell r="AA101" t="str">
            <v>1</v>
          </cell>
          <cell r="AB101" t="str">
            <v>3</v>
          </cell>
          <cell r="AC101" t="str">
            <v>2</v>
          </cell>
          <cell r="AD101" t="str">
            <v>1</v>
          </cell>
          <cell r="AE101" t="str">
            <v>3</v>
          </cell>
          <cell r="AF101">
            <v>3500</v>
          </cell>
          <cell r="AG101">
            <v>34</v>
          </cell>
          <cell r="AH101">
            <v>1</v>
          </cell>
          <cell r="AI101">
            <v>0</v>
          </cell>
          <cell r="AJ101" t="str">
            <v>4</v>
          </cell>
          <cell r="AK101" t="str">
            <v>6</v>
          </cell>
          <cell r="AS101" t="str">
            <v>2</v>
          </cell>
          <cell r="AT101" t="str">
            <v>1</v>
          </cell>
          <cell r="AU101" t="str">
            <v>P219</v>
          </cell>
          <cell r="AV101" t="str">
            <v>P025</v>
          </cell>
          <cell r="AW101" t="str">
            <v>P026</v>
          </cell>
          <cell r="AZ101" t="str">
            <v>P025</v>
          </cell>
          <cell r="BB101" t="str">
            <v>402</v>
          </cell>
          <cell r="BC101" t="str">
            <v>2</v>
          </cell>
          <cell r="BD101" t="str">
            <v>02</v>
          </cell>
          <cell r="BE101" t="str">
            <v>02</v>
          </cell>
        </row>
        <row r="102">
          <cell r="A102" t="str">
            <v>A254242</v>
          </cell>
          <cell r="B102">
            <v>2</v>
          </cell>
          <cell r="C102" t="str">
            <v>2000</v>
          </cell>
          <cell r="D102" t="str">
            <v>04</v>
          </cell>
          <cell r="E102">
            <v>36631</v>
          </cell>
          <cell r="F102" t="str">
            <v>1</v>
          </cell>
          <cell r="G102" t="str">
            <v>17</v>
          </cell>
          <cell r="H102" t="str">
            <v>541</v>
          </cell>
          <cell r="J102" t="str">
            <v>1</v>
          </cell>
          <cell r="K102" t="str">
            <v>3</v>
          </cell>
          <cell r="N102" t="str">
            <v>1</v>
          </cell>
          <cell r="O102">
            <v>299</v>
          </cell>
          <cell r="Q102" t="str">
            <v>1</v>
          </cell>
          <cell r="S102" t="str">
            <v>17</v>
          </cell>
          <cell r="T102" t="str">
            <v>541</v>
          </cell>
          <cell r="U102" t="str">
            <v>1</v>
          </cell>
          <cell r="Z102" t="str">
            <v>1</v>
          </cell>
          <cell r="AA102" t="str">
            <v>2</v>
          </cell>
          <cell r="AB102" t="str">
            <v>3</v>
          </cell>
          <cell r="AC102" t="str">
            <v>1</v>
          </cell>
          <cell r="AD102" t="str">
            <v>1</v>
          </cell>
          <cell r="AE102" t="str">
            <v>3</v>
          </cell>
          <cell r="AF102">
            <v>3000</v>
          </cell>
          <cell r="AG102">
            <v>32</v>
          </cell>
          <cell r="AH102">
            <v>3</v>
          </cell>
          <cell r="AI102">
            <v>3</v>
          </cell>
          <cell r="AJ102" t="str">
            <v>2</v>
          </cell>
          <cell r="AK102" t="str">
            <v>3</v>
          </cell>
          <cell r="AS102" t="str">
            <v>4</v>
          </cell>
          <cell r="AT102" t="str">
            <v>2</v>
          </cell>
          <cell r="AU102" t="str">
            <v>P291</v>
          </cell>
          <cell r="AV102" t="str">
            <v>P209</v>
          </cell>
          <cell r="AW102" t="str">
            <v>P031</v>
          </cell>
          <cell r="AZ102" t="str">
            <v>P031</v>
          </cell>
          <cell r="BB102" t="str">
            <v>402</v>
          </cell>
          <cell r="BC102" t="str">
            <v>2</v>
          </cell>
          <cell r="BD102" t="str">
            <v>04</v>
          </cell>
          <cell r="BE102" t="str">
            <v>02</v>
          </cell>
        </row>
        <row r="103">
          <cell r="A103" t="str">
            <v>A695231</v>
          </cell>
          <cell r="B103">
            <v>2</v>
          </cell>
          <cell r="C103" t="str">
            <v>2000</v>
          </cell>
          <cell r="D103" t="str">
            <v>06</v>
          </cell>
          <cell r="E103">
            <v>36690</v>
          </cell>
          <cell r="F103" t="str">
            <v>1</v>
          </cell>
          <cell r="G103" t="str">
            <v>17</v>
          </cell>
          <cell r="H103" t="str">
            <v>442</v>
          </cell>
          <cell r="J103" t="str">
            <v>3</v>
          </cell>
          <cell r="K103" t="str">
            <v>5</v>
          </cell>
          <cell r="N103" t="str">
            <v>1</v>
          </cell>
          <cell r="O103">
            <v>201</v>
          </cell>
          <cell r="Q103" t="str">
            <v>4</v>
          </cell>
          <cell r="S103" t="str">
            <v>17</v>
          </cell>
          <cell r="T103" t="str">
            <v>442</v>
          </cell>
          <cell r="U103" t="str">
            <v>3</v>
          </cell>
          <cell r="Z103" t="str">
            <v>1</v>
          </cell>
          <cell r="AA103" t="str">
            <v>3</v>
          </cell>
          <cell r="AB103" t="str">
            <v>3</v>
          </cell>
          <cell r="AC103" t="str">
            <v>9</v>
          </cell>
          <cell r="AD103" t="str">
            <v>9</v>
          </cell>
          <cell r="AE103" t="str">
            <v>9</v>
          </cell>
          <cell r="AF103">
            <v>9999</v>
          </cell>
          <cell r="AG103">
            <v>99</v>
          </cell>
          <cell r="AH103">
            <v>99</v>
          </cell>
          <cell r="AI103">
            <v>99</v>
          </cell>
          <cell r="AJ103" t="str">
            <v>9</v>
          </cell>
          <cell r="AK103" t="str">
            <v>9</v>
          </cell>
          <cell r="AS103" t="str">
            <v>4</v>
          </cell>
          <cell r="AT103" t="str">
            <v>2</v>
          </cell>
          <cell r="AU103" t="str">
            <v>P209</v>
          </cell>
          <cell r="AV103" t="str">
            <v>P031</v>
          </cell>
          <cell r="AZ103" t="str">
            <v>P031</v>
          </cell>
          <cell r="BB103" t="str">
            <v>402</v>
          </cell>
          <cell r="BC103" t="str">
            <v>2</v>
          </cell>
          <cell r="BD103" t="str">
            <v>03</v>
          </cell>
          <cell r="BE103" t="str">
            <v>02</v>
          </cell>
        </row>
        <row r="104">
          <cell r="A104" t="str">
            <v>A906146</v>
          </cell>
          <cell r="B104">
            <v>2</v>
          </cell>
          <cell r="C104" t="str">
            <v>2000</v>
          </cell>
          <cell r="D104" t="str">
            <v>11</v>
          </cell>
          <cell r="E104">
            <v>36856</v>
          </cell>
          <cell r="F104" t="str">
            <v>2</v>
          </cell>
          <cell r="G104" t="str">
            <v>17</v>
          </cell>
          <cell r="H104" t="str">
            <v>380</v>
          </cell>
          <cell r="J104" t="str">
            <v>1</v>
          </cell>
          <cell r="K104" t="str">
            <v>1</v>
          </cell>
          <cell r="L104" t="str">
            <v>1738000029</v>
          </cell>
          <cell r="M104" t="str">
            <v>HOSP. SAN FELIX</v>
          </cell>
          <cell r="N104" t="str">
            <v>1</v>
          </cell>
          <cell r="O104">
            <v>201</v>
          </cell>
          <cell r="Q104" t="str">
            <v>4</v>
          </cell>
          <cell r="S104" t="str">
            <v>17</v>
          </cell>
          <cell r="T104" t="str">
            <v>380</v>
          </cell>
          <cell r="U104" t="str">
            <v>9</v>
          </cell>
          <cell r="Z104" t="str">
            <v>1</v>
          </cell>
          <cell r="AA104" t="str">
            <v>2</v>
          </cell>
          <cell r="AB104" t="str">
            <v>3</v>
          </cell>
          <cell r="AC104" t="str">
            <v>1</v>
          </cell>
          <cell r="AD104" t="str">
            <v>1</v>
          </cell>
          <cell r="AE104" t="str">
            <v>3</v>
          </cell>
          <cell r="AF104">
            <v>3000</v>
          </cell>
          <cell r="AG104">
            <v>37</v>
          </cell>
          <cell r="AH104">
            <v>13</v>
          </cell>
          <cell r="AI104">
            <v>0</v>
          </cell>
          <cell r="AJ104" t="str">
            <v>9</v>
          </cell>
          <cell r="AK104" t="str">
            <v>9</v>
          </cell>
          <cell r="AS104" t="str">
            <v>2</v>
          </cell>
          <cell r="AT104" t="str">
            <v>1</v>
          </cell>
          <cell r="AU104" t="str">
            <v>P219</v>
          </cell>
          <cell r="AV104" t="str">
            <v>P031</v>
          </cell>
          <cell r="AZ104" t="str">
            <v>P031</v>
          </cell>
          <cell r="BB104" t="str">
            <v>402</v>
          </cell>
          <cell r="BC104" t="str">
            <v>2</v>
          </cell>
          <cell r="BD104" t="str">
            <v>03</v>
          </cell>
          <cell r="BE104" t="str">
            <v>02</v>
          </cell>
        </row>
        <row r="105">
          <cell r="A105" t="str">
            <v>A890034</v>
          </cell>
          <cell r="B105">
            <v>2</v>
          </cell>
          <cell r="C105" t="str">
            <v>2000</v>
          </cell>
          <cell r="D105" t="str">
            <v>12</v>
          </cell>
          <cell r="E105">
            <v>36887</v>
          </cell>
          <cell r="F105" t="str">
            <v>2</v>
          </cell>
          <cell r="G105" t="str">
            <v>17</v>
          </cell>
          <cell r="H105" t="str">
            <v>380</v>
          </cell>
          <cell r="J105" t="str">
            <v>1</v>
          </cell>
          <cell r="K105" t="str">
            <v>1</v>
          </cell>
          <cell r="L105" t="str">
            <v>1738000029</v>
          </cell>
          <cell r="M105" t="str">
            <v>HOSP. SAN FELIX</v>
          </cell>
          <cell r="N105" t="str">
            <v>1</v>
          </cell>
          <cell r="O105">
            <v>100</v>
          </cell>
          <cell r="Q105" t="str">
            <v>3</v>
          </cell>
          <cell r="S105" t="str">
            <v>17</v>
          </cell>
          <cell r="T105" t="str">
            <v>380</v>
          </cell>
          <cell r="U105" t="str">
            <v>1</v>
          </cell>
          <cell r="Z105" t="str">
            <v>1</v>
          </cell>
          <cell r="AA105" t="str">
            <v>1</v>
          </cell>
          <cell r="AB105" t="str">
            <v>3</v>
          </cell>
          <cell r="AC105" t="str">
            <v>1</v>
          </cell>
          <cell r="AD105" t="str">
            <v>1</v>
          </cell>
          <cell r="AE105" t="str">
            <v>2</v>
          </cell>
          <cell r="AF105">
            <v>9999</v>
          </cell>
          <cell r="AG105">
            <v>21</v>
          </cell>
          <cell r="AH105">
            <v>99</v>
          </cell>
          <cell r="AI105">
            <v>99</v>
          </cell>
          <cell r="AJ105" t="str">
            <v>4</v>
          </cell>
          <cell r="AK105" t="str">
            <v>5</v>
          </cell>
          <cell r="AS105" t="str">
            <v>2</v>
          </cell>
          <cell r="AT105" t="str">
            <v>1</v>
          </cell>
          <cell r="AU105" t="str">
            <v>P285</v>
          </cell>
          <cell r="AV105" t="str">
            <v>P072</v>
          </cell>
          <cell r="AW105" t="str">
            <v>P209</v>
          </cell>
          <cell r="AY105" t="str">
            <v>P031</v>
          </cell>
          <cell r="AZ105" t="str">
            <v>P031</v>
          </cell>
          <cell r="BB105" t="str">
            <v>402</v>
          </cell>
          <cell r="BC105" t="str">
            <v>1</v>
          </cell>
          <cell r="BD105" t="str">
            <v>02</v>
          </cell>
          <cell r="BE105" t="str">
            <v>02</v>
          </cell>
        </row>
        <row r="106">
          <cell r="A106" t="str">
            <v>A888831</v>
          </cell>
          <cell r="B106">
            <v>2</v>
          </cell>
          <cell r="C106" t="str">
            <v>2000</v>
          </cell>
          <cell r="D106" t="str">
            <v>12</v>
          </cell>
          <cell r="E106">
            <v>36891</v>
          </cell>
          <cell r="F106" t="str">
            <v>1</v>
          </cell>
          <cell r="G106" t="str">
            <v>17</v>
          </cell>
          <cell r="H106" t="str">
            <v>001</v>
          </cell>
          <cell r="J106" t="str">
            <v>1</v>
          </cell>
          <cell r="K106" t="str">
            <v>1</v>
          </cell>
          <cell r="L106" t="str">
            <v>1700100086</v>
          </cell>
          <cell r="M106" t="str">
            <v>H UNIVERSITARIO</v>
          </cell>
          <cell r="N106" t="str">
            <v>1</v>
          </cell>
          <cell r="O106">
            <v>205</v>
          </cell>
          <cell r="Q106" t="str">
            <v>3</v>
          </cell>
          <cell r="S106" t="str">
            <v>17</v>
          </cell>
          <cell r="T106" t="str">
            <v>001</v>
          </cell>
          <cell r="U106" t="str">
            <v>1</v>
          </cell>
          <cell r="W106" t="str">
            <v>0907</v>
          </cell>
          <cell r="X106" t="str">
            <v>0</v>
          </cell>
          <cell r="Z106" t="str">
            <v>1</v>
          </cell>
          <cell r="AA106" t="str">
            <v>1</v>
          </cell>
          <cell r="AB106" t="str">
            <v>3</v>
          </cell>
          <cell r="AC106" t="str">
            <v>1</v>
          </cell>
          <cell r="AD106" t="str">
            <v>1</v>
          </cell>
          <cell r="AE106" t="str">
            <v>3</v>
          </cell>
          <cell r="AF106">
            <v>2280</v>
          </cell>
          <cell r="AG106">
            <v>20</v>
          </cell>
          <cell r="AH106">
            <v>1</v>
          </cell>
          <cell r="AI106">
            <v>0</v>
          </cell>
          <cell r="AJ106" t="str">
            <v>9</v>
          </cell>
          <cell r="AK106" t="str">
            <v>7</v>
          </cell>
          <cell r="AS106" t="str">
            <v>2</v>
          </cell>
          <cell r="AT106" t="str">
            <v>1</v>
          </cell>
          <cell r="AU106" t="str">
            <v>P919</v>
          </cell>
          <cell r="AV106" t="str">
            <v>P219</v>
          </cell>
          <cell r="AW106" t="str">
            <v>P035</v>
          </cell>
          <cell r="AY106" t="str">
            <v>P960</v>
          </cell>
          <cell r="AZ106" t="str">
            <v>P035</v>
          </cell>
          <cell r="BB106" t="str">
            <v>402</v>
          </cell>
          <cell r="BC106" t="str">
            <v>1</v>
          </cell>
          <cell r="BD106" t="str">
            <v>03</v>
          </cell>
          <cell r="BE106" t="str">
            <v>02</v>
          </cell>
        </row>
        <row r="107">
          <cell r="A107" t="str">
            <v>A450617</v>
          </cell>
          <cell r="B107">
            <v>2</v>
          </cell>
          <cell r="C107" t="str">
            <v>2000</v>
          </cell>
          <cell r="D107" t="str">
            <v>01</v>
          </cell>
          <cell r="E107">
            <v>36542</v>
          </cell>
          <cell r="F107" t="str">
            <v>2</v>
          </cell>
          <cell r="G107" t="str">
            <v>17</v>
          </cell>
          <cell r="H107" t="str">
            <v>001</v>
          </cell>
          <cell r="J107" t="str">
            <v>1</v>
          </cell>
          <cell r="K107" t="str">
            <v>1</v>
          </cell>
          <cell r="N107" t="str">
            <v>1</v>
          </cell>
          <cell r="O107">
            <v>100</v>
          </cell>
          <cell r="Q107" t="str">
            <v>1</v>
          </cell>
          <cell r="S107" t="str">
            <v>17</v>
          </cell>
          <cell r="T107" t="str">
            <v>524</v>
          </cell>
          <cell r="U107" t="str">
            <v>2</v>
          </cell>
          <cell r="Y107" t="str">
            <v>001</v>
          </cell>
          <cell r="Z107" t="str">
            <v>1</v>
          </cell>
          <cell r="AA107" t="str">
            <v>1</v>
          </cell>
          <cell r="AB107" t="str">
            <v>3</v>
          </cell>
          <cell r="AC107" t="str">
            <v>1</v>
          </cell>
          <cell r="AD107" t="str">
            <v>2</v>
          </cell>
          <cell r="AE107" t="str">
            <v>1</v>
          </cell>
          <cell r="AF107">
            <v>340</v>
          </cell>
          <cell r="AG107">
            <v>20</v>
          </cell>
          <cell r="AH107">
            <v>1</v>
          </cell>
          <cell r="AI107">
            <v>1</v>
          </cell>
          <cell r="AJ107" t="str">
            <v>4</v>
          </cell>
          <cell r="AK107" t="str">
            <v>5</v>
          </cell>
          <cell r="AS107" t="str">
            <v>2</v>
          </cell>
          <cell r="AT107" t="str">
            <v>1</v>
          </cell>
          <cell r="AU107" t="str">
            <v>P280</v>
          </cell>
          <cell r="AV107" t="str">
            <v>P038</v>
          </cell>
          <cell r="AZ107" t="str">
            <v>P280</v>
          </cell>
          <cell r="BB107" t="str">
            <v>404</v>
          </cell>
          <cell r="BC107" t="str">
            <v>2</v>
          </cell>
          <cell r="BD107" t="str">
            <v>02</v>
          </cell>
          <cell r="BE107" t="str">
            <v>02</v>
          </cell>
        </row>
        <row r="108">
          <cell r="A108" t="str">
            <v>A450618</v>
          </cell>
          <cell r="B108">
            <v>2</v>
          </cell>
          <cell r="C108" t="str">
            <v>2000</v>
          </cell>
          <cell r="D108" t="str">
            <v>01</v>
          </cell>
          <cell r="E108">
            <v>36542</v>
          </cell>
          <cell r="F108" t="str">
            <v>2</v>
          </cell>
          <cell r="G108" t="str">
            <v>17</v>
          </cell>
          <cell r="H108" t="str">
            <v>001</v>
          </cell>
          <cell r="J108" t="str">
            <v>1</v>
          </cell>
          <cell r="K108" t="str">
            <v>1</v>
          </cell>
          <cell r="N108" t="str">
            <v>1</v>
          </cell>
          <cell r="O108">
            <v>100</v>
          </cell>
          <cell r="Q108" t="str">
            <v>1</v>
          </cell>
          <cell r="S108" t="str">
            <v>17</v>
          </cell>
          <cell r="T108" t="str">
            <v>524</v>
          </cell>
          <cell r="U108" t="str">
            <v>2</v>
          </cell>
          <cell r="Y108" t="str">
            <v>001</v>
          </cell>
          <cell r="Z108" t="str">
            <v>1</v>
          </cell>
          <cell r="AA108" t="str">
            <v>1</v>
          </cell>
          <cell r="AB108" t="str">
            <v>3</v>
          </cell>
          <cell r="AC108" t="str">
            <v>1</v>
          </cell>
          <cell r="AD108" t="str">
            <v>2</v>
          </cell>
          <cell r="AE108" t="str">
            <v>1</v>
          </cell>
          <cell r="AF108">
            <v>9999</v>
          </cell>
          <cell r="AG108">
            <v>20</v>
          </cell>
          <cell r="AH108">
            <v>1</v>
          </cell>
          <cell r="AI108">
            <v>2</v>
          </cell>
          <cell r="AJ108" t="str">
            <v>4</v>
          </cell>
          <cell r="AK108" t="str">
            <v>5</v>
          </cell>
          <cell r="AS108" t="str">
            <v>2</v>
          </cell>
          <cell r="AT108" t="str">
            <v>1</v>
          </cell>
          <cell r="AU108" t="str">
            <v>P280</v>
          </cell>
          <cell r="AV108" t="str">
            <v>P038</v>
          </cell>
          <cell r="AZ108" t="str">
            <v>P280</v>
          </cell>
          <cell r="BB108" t="str">
            <v>404</v>
          </cell>
          <cell r="BC108" t="str">
            <v>2</v>
          </cell>
          <cell r="BD108" t="str">
            <v>02</v>
          </cell>
          <cell r="BE108" t="str">
            <v>02</v>
          </cell>
        </row>
        <row r="109">
          <cell r="A109" t="str">
            <v>A450821</v>
          </cell>
          <cell r="B109">
            <v>2</v>
          </cell>
          <cell r="C109" t="str">
            <v>2000</v>
          </cell>
          <cell r="D109" t="str">
            <v>02</v>
          </cell>
          <cell r="E109">
            <v>36572</v>
          </cell>
          <cell r="F109" t="str">
            <v>1</v>
          </cell>
          <cell r="G109" t="str">
            <v>17</v>
          </cell>
          <cell r="H109" t="str">
            <v>001</v>
          </cell>
          <cell r="J109" t="str">
            <v>1</v>
          </cell>
          <cell r="K109" t="str">
            <v>1</v>
          </cell>
          <cell r="N109" t="str">
            <v>1</v>
          </cell>
          <cell r="O109">
            <v>299</v>
          </cell>
          <cell r="Q109" t="str">
            <v>3</v>
          </cell>
          <cell r="S109" t="str">
            <v>17</v>
          </cell>
          <cell r="T109" t="str">
            <v>001</v>
          </cell>
          <cell r="U109" t="str">
            <v>1</v>
          </cell>
          <cell r="W109" t="str">
            <v>0507</v>
          </cell>
          <cell r="X109" t="str">
            <v>0</v>
          </cell>
          <cell r="Z109" t="str">
            <v>1</v>
          </cell>
          <cell r="AA109" t="str">
            <v>1</v>
          </cell>
          <cell r="AB109" t="str">
            <v>3</v>
          </cell>
          <cell r="AC109" t="str">
            <v>1</v>
          </cell>
          <cell r="AD109" t="str">
            <v>1</v>
          </cell>
          <cell r="AE109" t="str">
            <v>2</v>
          </cell>
          <cell r="AF109">
            <v>800</v>
          </cell>
          <cell r="AG109">
            <v>27</v>
          </cell>
          <cell r="AH109">
            <v>1</v>
          </cell>
          <cell r="AI109">
            <v>1</v>
          </cell>
          <cell r="AJ109" t="str">
            <v>1</v>
          </cell>
          <cell r="AK109" t="str">
            <v>4</v>
          </cell>
          <cell r="AS109" t="str">
            <v>2</v>
          </cell>
          <cell r="AT109" t="str">
            <v>1</v>
          </cell>
          <cell r="AU109" t="str">
            <v>P070</v>
          </cell>
          <cell r="AV109" t="str">
            <v>P038</v>
          </cell>
          <cell r="AZ109" t="str">
            <v>P038</v>
          </cell>
          <cell r="BB109" t="str">
            <v>402</v>
          </cell>
          <cell r="BC109" t="str">
            <v>2</v>
          </cell>
          <cell r="BD109" t="str">
            <v>04</v>
          </cell>
          <cell r="BE109" t="str">
            <v>02</v>
          </cell>
        </row>
        <row r="110">
          <cell r="A110" t="str">
            <v>A894296</v>
          </cell>
          <cell r="B110">
            <v>2</v>
          </cell>
          <cell r="C110" t="str">
            <v>2000</v>
          </cell>
          <cell r="D110" t="str">
            <v>04</v>
          </cell>
          <cell r="E110">
            <v>36633</v>
          </cell>
          <cell r="F110" t="str">
            <v>1</v>
          </cell>
          <cell r="G110" t="str">
            <v>17</v>
          </cell>
          <cell r="H110" t="str">
            <v>001</v>
          </cell>
          <cell r="J110" t="str">
            <v>1</v>
          </cell>
          <cell r="K110" t="str">
            <v>1</v>
          </cell>
          <cell r="L110" t="str">
            <v>1700100086</v>
          </cell>
          <cell r="M110" t="str">
            <v>H UNIVERSITARIO</v>
          </cell>
          <cell r="N110" t="str">
            <v>1</v>
          </cell>
          <cell r="O110">
            <v>202</v>
          </cell>
          <cell r="Q110" t="str">
            <v>3</v>
          </cell>
          <cell r="S110" t="str">
            <v>17</v>
          </cell>
          <cell r="T110" t="str">
            <v>541</v>
          </cell>
          <cell r="U110" t="str">
            <v>1</v>
          </cell>
          <cell r="Z110" t="str">
            <v>1</v>
          </cell>
          <cell r="AA110" t="str">
            <v>1</v>
          </cell>
          <cell r="AB110" t="str">
            <v>3</v>
          </cell>
          <cell r="AC110" t="str">
            <v>1</v>
          </cell>
          <cell r="AD110" t="str">
            <v>1</v>
          </cell>
          <cell r="AE110" t="str">
            <v>3</v>
          </cell>
          <cell r="AF110">
            <v>1050</v>
          </cell>
          <cell r="AG110">
            <v>18</v>
          </cell>
          <cell r="AH110">
            <v>1</v>
          </cell>
          <cell r="AI110">
            <v>0</v>
          </cell>
          <cell r="AJ110" t="str">
            <v>4</v>
          </cell>
          <cell r="AK110" t="str">
            <v>5</v>
          </cell>
          <cell r="AS110" t="str">
            <v>2</v>
          </cell>
          <cell r="AT110" t="str">
            <v>1</v>
          </cell>
          <cell r="AU110" t="str">
            <v>P919</v>
          </cell>
          <cell r="AV110" t="str">
            <v>P220</v>
          </cell>
          <cell r="AW110" t="str">
            <v>P070</v>
          </cell>
          <cell r="AX110" t="str">
            <v>P038</v>
          </cell>
          <cell r="AZ110" t="str">
            <v>P038</v>
          </cell>
          <cell r="BB110" t="str">
            <v>402</v>
          </cell>
          <cell r="BC110" t="str">
            <v>2</v>
          </cell>
          <cell r="BD110" t="str">
            <v>03</v>
          </cell>
          <cell r="BE110" t="str">
            <v>02</v>
          </cell>
        </row>
        <row r="111">
          <cell r="A111" t="str">
            <v>A447226</v>
          </cell>
          <cell r="B111">
            <v>2</v>
          </cell>
          <cell r="C111" t="str">
            <v>2000</v>
          </cell>
          <cell r="D111" t="str">
            <v>05</v>
          </cell>
          <cell r="E111">
            <v>36656</v>
          </cell>
          <cell r="F111" t="str">
            <v>1</v>
          </cell>
          <cell r="G111" t="str">
            <v>63</v>
          </cell>
          <cell r="H111" t="str">
            <v>001</v>
          </cell>
          <cell r="J111" t="str">
            <v>1</v>
          </cell>
          <cell r="K111" t="str">
            <v>3</v>
          </cell>
          <cell r="N111" t="str">
            <v>1</v>
          </cell>
          <cell r="O111">
            <v>299</v>
          </cell>
          <cell r="Q111" t="str">
            <v>3</v>
          </cell>
          <cell r="S111" t="str">
            <v>17</v>
          </cell>
          <cell r="T111" t="str">
            <v>001</v>
          </cell>
          <cell r="U111" t="str">
            <v>1</v>
          </cell>
          <cell r="Z111" t="str">
            <v>1</v>
          </cell>
          <cell r="AA111" t="str">
            <v>2</v>
          </cell>
          <cell r="AB111" t="str">
            <v>3</v>
          </cell>
          <cell r="AC111" t="str">
            <v>1</v>
          </cell>
          <cell r="AD111" t="str">
            <v>1</v>
          </cell>
          <cell r="AE111" t="str">
            <v>3</v>
          </cell>
          <cell r="AF111">
            <v>2000</v>
          </cell>
          <cell r="AG111">
            <v>21</v>
          </cell>
          <cell r="AH111">
            <v>2</v>
          </cell>
          <cell r="AI111">
            <v>0</v>
          </cell>
          <cell r="AJ111" t="str">
            <v>1</v>
          </cell>
          <cell r="AK111" t="str">
            <v>3</v>
          </cell>
          <cell r="AS111" t="str">
            <v>2</v>
          </cell>
          <cell r="AT111" t="str">
            <v>1</v>
          </cell>
          <cell r="AU111" t="str">
            <v>P219</v>
          </cell>
          <cell r="AV111" t="str">
            <v>P248</v>
          </cell>
          <cell r="AW111" t="str">
            <v>P038</v>
          </cell>
          <cell r="AZ111" t="str">
            <v>P038</v>
          </cell>
          <cell r="BB111" t="str">
            <v>402</v>
          </cell>
          <cell r="BC111" t="str">
            <v>1</v>
          </cell>
          <cell r="BD111" t="str">
            <v>04</v>
          </cell>
          <cell r="BE111" t="str">
            <v>02</v>
          </cell>
        </row>
        <row r="112">
          <cell r="A112" t="str">
            <v>A695576</v>
          </cell>
          <cell r="B112">
            <v>2</v>
          </cell>
          <cell r="C112" t="str">
            <v>2000</v>
          </cell>
          <cell r="D112" t="str">
            <v>08</v>
          </cell>
          <cell r="E112">
            <v>36741</v>
          </cell>
          <cell r="F112" t="str">
            <v>1</v>
          </cell>
          <cell r="G112" t="str">
            <v>17</v>
          </cell>
          <cell r="H112" t="str">
            <v>433</v>
          </cell>
          <cell r="J112" t="str">
            <v>3</v>
          </cell>
          <cell r="K112" t="str">
            <v>5</v>
          </cell>
          <cell r="N112" t="str">
            <v>1</v>
          </cell>
          <cell r="O112">
            <v>111</v>
          </cell>
          <cell r="Q112" t="str">
            <v>3</v>
          </cell>
          <cell r="S112" t="str">
            <v>17</v>
          </cell>
          <cell r="T112" t="str">
            <v>433</v>
          </cell>
          <cell r="U112" t="str">
            <v>1</v>
          </cell>
          <cell r="Z112" t="str">
            <v>1</v>
          </cell>
          <cell r="AA112" t="str">
            <v>1</v>
          </cell>
          <cell r="AB112" t="str">
            <v>3</v>
          </cell>
          <cell r="AC112" t="str">
            <v>1</v>
          </cell>
          <cell r="AD112" t="str">
            <v>1</v>
          </cell>
          <cell r="AE112" t="str">
            <v>2</v>
          </cell>
          <cell r="AF112">
            <v>9999</v>
          </cell>
          <cell r="AG112">
            <v>99</v>
          </cell>
          <cell r="AH112">
            <v>99</v>
          </cell>
          <cell r="AI112">
            <v>99</v>
          </cell>
          <cell r="AJ112" t="str">
            <v>9</v>
          </cell>
          <cell r="AK112" t="str">
            <v>9</v>
          </cell>
          <cell r="AS112" t="str">
            <v>2</v>
          </cell>
          <cell r="AT112" t="str">
            <v>1</v>
          </cell>
          <cell r="AU112" t="str">
            <v>P219</v>
          </cell>
          <cell r="AV112" t="str">
            <v>P059</v>
          </cell>
          <cell r="AZ112" t="str">
            <v>P059</v>
          </cell>
          <cell r="BB112" t="str">
            <v>403</v>
          </cell>
          <cell r="BC112" t="str">
            <v>2</v>
          </cell>
          <cell r="BD112" t="str">
            <v>02</v>
          </cell>
          <cell r="BE112" t="str">
            <v>02</v>
          </cell>
        </row>
        <row r="113">
          <cell r="A113" t="str">
            <v>A450812</v>
          </cell>
          <cell r="B113">
            <v>2</v>
          </cell>
          <cell r="C113" t="str">
            <v>2000</v>
          </cell>
          <cell r="D113" t="str">
            <v>02</v>
          </cell>
          <cell r="E113">
            <v>36565</v>
          </cell>
          <cell r="F113" t="str">
            <v>1</v>
          </cell>
          <cell r="G113" t="str">
            <v>17</v>
          </cell>
          <cell r="H113" t="str">
            <v>001</v>
          </cell>
          <cell r="J113" t="str">
            <v>1</v>
          </cell>
          <cell r="K113" t="str">
            <v>1</v>
          </cell>
          <cell r="N113" t="str">
            <v>1</v>
          </cell>
          <cell r="O113">
            <v>101</v>
          </cell>
          <cell r="Q113" t="str">
            <v>9</v>
          </cell>
          <cell r="S113" t="str">
            <v>17</v>
          </cell>
          <cell r="T113" t="str">
            <v>001</v>
          </cell>
          <cell r="U113" t="str">
            <v>9</v>
          </cell>
          <cell r="Z113" t="str">
            <v>1</v>
          </cell>
          <cell r="AA113" t="str">
            <v>1</v>
          </cell>
          <cell r="AB113" t="str">
            <v>3</v>
          </cell>
          <cell r="AC113" t="str">
            <v>1</v>
          </cell>
          <cell r="AD113" t="str">
            <v>1</v>
          </cell>
          <cell r="AE113" t="str">
            <v>2</v>
          </cell>
          <cell r="AF113">
            <v>600</v>
          </cell>
          <cell r="AG113">
            <v>18</v>
          </cell>
          <cell r="AH113">
            <v>1</v>
          </cell>
          <cell r="AI113">
            <v>0</v>
          </cell>
          <cell r="AJ113" t="str">
            <v>9</v>
          </cell>
          <cell r="AK113" t="str">
            <v>9</v>
          </cell>
          <cell r="AS113" t="str">
            <v>2</v>
          </cell>
          <cell r="AT113" t="str">
            <v>1</v>
          </cell>
          <cell r="AU113" t="str">
            <v>P070</v>
          </cell>
          <cell r="AZ113" t="str">
            <v>P070</v>
          </cell>
          <cell r="BB113" t="str">
            <v>403</v>
          </cell>
          <cell r="BC113" t="str">
            <v>2</v>
          </cell>
          <cell r="BD113" t="str">
            <v>02</v>
          </cell>
          <cell r="BE113" t="str">
            <v>02</v>
          </cell>
        </row>
        <row r="114">
          <cell r="A114" t="str">
            <v>A894715</v>
          </cell>
          <cell r="B114">
            <v>2</v>
          </cell>
          <cell r="C114" t="str">
            <v>2000</v>
          </cell>
          <cell r="D114" t="str">
            <v>06</v>
          </cell>
          <cell r="E114">
            <v>36680</v>
          </cell>
          <cell r="F114" t="str">
            <v>1</v>
          </cell>
          <cell r="G114" t="str">
            <v>17</v>
          </cell>
          <cell r="H114" t="str">
            <v>001</v>
          </cell>
          <cell r="J114" t="str">
            <v>1</v>
          </cell>
          <cell r="K114" t="str">
            <v>1</v>
          </cell>
          <cell r="L114" t="str">
            <v>1700100086</v>
          </cell>
          <cell r="M114" t="str">
            <v>H UNIVERSITARIO</v>
          </cell>
          <cell r="N114" t="str">
            <v>1</v>
          </cell>
          <cell r="O114">
            <v>101</v>
          </cell>
          <cell r="Q114" t="str">
            <v>1</v>
          </cell>
          <cell r="S114" t="str">
            <v>17</v>
          </cell>
          <cell r="T114" t="str">
            <v>001</v>
          </cell>
          <cell r="U114" t="str">
            <v>1</v>
          </cell>
          <cell r="W114" t="str">
            <v>0909</v>
          </cell>
          <cell r="X114" t="str">
            <v>0</v>
          </cell>
          <cell r="Z114" t="str">
            <v>1</v>
          </cell>
          <cell r="AA114" t="str">
            <v>1</v>
          </cell>
          <cell r="AB114" t="str">
            <v>3</v>
          </cell>
          <cell r="AC114" t="str">
            <v>1</v>
          </cell>
          <cell r="AD114" t="str">
            <v>2</v>
          </cell>
          <cell r="AE114" t="str">
            <v>2</v>
          </cell>
          <cell r="AF114">
            <v>800</v>
          </cell>
          <cell r="AG114">
            <v>16</v>
          </cell>
          <cell r="AH114">
            <v>2</v>
          </cell>
          <cell r="AI114">
            <v>0</v>
          </cell>
          <cell r="AJ114" t="str">
            <v>1</v>
          </cell>
          <cell r="AK114" t="str">
            <v>5</v>
          </cell>
          <cell r="AS114" t="str">
            <v>2</v>
          </cell>
          <cell r="AT114" t="str">
            <v>1</v>
          </cell>
          <cell r="AU114" t="str">
            <v>P070</v>
          </cell>
          <cell r="AZ114" t="str">
            <v>P070</v>
          </cell>
          <cell r="BB114" t="str">
            <v>403</v>
          </cell>
          <cell r="BC114" t="str">
            <v>2</v>
          </cell>
          <cell r="BD114" t="str">
            <v>02</v>
          </cell>
          <cell r="BE114" t="str">
            <v>02</v>
          </cell>
        </row>
        <row r="115">
          <cell r="A115" t="str">
            <v>A695972</v>
          </cell>
          <cell r="B115">
            <v>2</v>
          </cell>
          <cell r="C115" t="str">
            <v>2000</v>
          </cell>
          <cell r="D115" t="str">
            <v>06</v>
          </cell>
          <cell r="E115">
            <v>36685</v>
          </cell>
          <cell r="F115" t="str">
            <v>1</v>
          </cell>
          <cell r="G115" t="str">
            <v>17</v>
          </cell>
          <cell r="H115" t="str">
            <v>873</v>
          </cell>
          <cell r="J115" t="str">
            <v>1</v>
          </cell>
          <cell r="K115" t="str">
            <v>1</v>
          </cell>
          <cell r="L115" t="str">
            <v>1787300053</v>
          </cell>
          <cell r="M115" t="str">
            <v>HL. SAN ANTONIO</v>
          </cell>
          <cell r="N115" t="str">
            <v>1</v>
          </cell>
          <cell r="O115">
            <v>100</v>
          </cell>
          <cell r="Q115" t="str">
            <v>3</v>
          </cell>
          <cell r="S115" t="str">
            <v>17</v>
          </cell>
          <cell r="T115" t="str">
            <v>873</v>
          </cell>
          <cell r="U115" t="str">
            <v>1</v>
          </cell>
          <cell r="Z115" t="str">
            <v>1</v>
          </cell>
          <cell r="AA115" t="str">
            <v>1</v>
          </cell>
          <cell r="AB115" t="str">
            <v>3</v>
          </cell>
          <cell r="AC115" t="str">
            <v>1</v>
          </cell>
          <cell r="AD115" t="str">
            <v>1</v>
          </cell>
          <cell r="AE115" t="str">
            <v>2</v>
          </cell>
          <cell r="AF115">
            <v>500</v>
          </cell>
          <cell r="AG115">
            <v>20</v>
          </cell>
          <cell r="AH115">
            <v>2</v>
          </cell>
          <cell r="AI115">
            <v>0</v>
          </cell>
          <cell r="AJ115" t="str">
            <v>1</v>
          </cell>
          <cell r="AK115" t="str">
            <v>4</v>
          </cell>
          <cell r="AS115" t="str">
            <v>2</v>
          </cell>
          <cell r="AT115" t="str">
            <v>1</v>
          </cell>
          <cell r="AU115" t="str">
            <v>P070</v>
          </cell>
          <cell r="AZ115" t="str">
            <v>P070</v>
          </cell>
          <cell r="BB115" t="str">
            <v>403</v>
          </cell>
          <cell r="BC115" t="str">
            <v>2</v>
          </cell>
          <cell r="BD115" t="str">
            <v>02</v>
          </cell>
          <cell r="BE115" t="str">
            <v>02</v>
          </cell>
        </row>
        <row r="116">
          <cell r="A116" t="str">
            <v>A888563</v>
          </cell>
          <cell r="B116">
            <v>2</v>
          </cell>
          <cell r="C116" t="str">
            <v>2000</v>
          </cell>
          <cell r="D116" t="str">
            <v>11</v>
          </cell>
          <cell r="E116">
            <v>36856</v>
          </cell>
          <cell r="F116" t="str">
            <v>1</v>
          </cell>
          <cell r="G116" t="str">
            <v>17</v>
          </cell>
          <cell r="H116" t="str">
            <v>001</v>
          </cell>
          <cell r="J116" t="str">
            <v>1</v>
          </cell>
          <cell r="K116" t="str">
            <v>1</v>
          </cell>
          <cell r="L116" t="str">
            <v>1700100086</v>
          </cell>
          <cell r="M116" t="str">
            <v>H UNIVERSITARIO</v>
          </cell>
          <cell r="N116" t="str">
            <v>1</v>
          </cell>
          <cell r="O116">
            <v>108</v>
          </cell>
          <cell r="Q116" t="str">
            <v>2</v>
          </cell>
          <cell r="S116" t="str">
            <v>17</v>
          </cell>
          <cell r="T116" t="str">
            <v>174</v>
          </cell>
          <cell r="U116" t="str">
            <v>2</v>
          </cell>
          <cell r="Y116" t="str">
            <v>001</v>
          </cell>
          <cell r="Z116" t="str">
            <v>1</v>
          </cell>
          <cell r="AA116" t="str">
            <v>2</v>
          </cell>
          <cell r="AB116" t="str">
            <v>3</v>
          </cell>
          <cell r="AC116" t="str">
            <v>1</v>
          </cell>
          <cell r="AD116" t="str">
            <v>1</v>
          </cell>
          <cell r="AE116" t="str">
            <v>2</v>
          </cell>
          <cell r="AF116">
            <v>690</v>
          </cell>
          <cell r="AG116">
            <v>21</v>
          </cell>
          <cell r="AH116">
            <v>2</v>
          </cell>
          <cell r="AI116">
            <v>1</v>
          </cell>
          <cell r="AJ116" t="str">
            <v>4</v>
          </cell>
          <cell r="AK116" t="str">
            <v>3</v>
          </cell>
          <cell r="AS116" t="str">
            <v>2</v>
          </cell>
          <cell r="AT116" t="str">
            <v>1</v>
          </cell>
          <cell r="AU116" t="str">
            <v>P070</v>
          </cell>
          <cell r="AZ116" t="str">
            <v>P070</v>
          </cell>
          <cell r="BB116" t="str">
            <v>403</v>
          </cell>
          <cell r="BC116" t="str">
            <v>2</v>
          </cell>
          <cell r="BD116" t="str">
            <v>02</v>
          </cell>
          <cell r="BE116" t="str">
            <v>02</v>
          </cell>
        </row>
        <row r="117">
          <cell r="A117" t="str">
            <v>A888514</v>
          </cell>
          <cell r="B117">
            <v>2</v>
          </cell>
          <cell r="C117" t="str">
            <v>2000</v>
          </cell>
          <cell r="D117" t="str">
            <v>11</v>
          </cell>
          <cell r="E117">
            <v>36837</v>
          </cell>
          <cell r="F117" t="str">
            <v>1</v>
          </cell>
          <cell r="G117" t="str">
            <v>17</v>
          </cell>
          <cell r="H117" t="str">
            <v>001</v>
          </cell>
          <cell r="J117" t="str">
            <v>1</v>
          </cell>
          <cell r="K117" t="str">
            <v>1</v>
          </cell>
          <cell r="L117" t="str">
            <v>1700100086</v>
          </cell>
          <cell r="M117" t="str">
            <v>H UNIVERSITARIO</v>
          </cell>
          <cell r="N117" t="str">
            <v>1</v>
          </cell>
          <cell r="O117">
            <v>101</v>
          </cell>
          <cell r="Q117" t="str">
            <v>3</v>
          </cell>
          <cell r="S117" t="str">
            <v>17</v>
          </cell>
          <cell r="T117" t="str">
            <v>272</v>
          </cell>
          <cell r="U117" t="str">
            <v>3</v>
          </cell>
          <cell r="Z117" t="str">
            <v>1</v>
          </cell>
          <cell r="AA117" t="str">
            <v>1</v>
          </cell>
          <cell r="AB117" t="str">
            <v>3</v>
          </cell>
          <cell r="AC117" t="str">
            <v>1</v>
          </cell>
          <cell r="AD117" t="str">
            <v>1</v>
          </cell>
          <cell r="AE117" t="str">
            <v>2</v>
          </cell>
          <cell r="AF117">
            <v>630</v>
          </cell>
          <cell r="AG117">
            <v>32</v>
          </cell>
          <cell r="AH117">
            <v>2</v>
          </cell>
          <cell r="AI117">
            <v>0</v>
          </cell>
          <cell r="AJ117" t="str">
            <v>4</v>
          </cell>
          <cell r="AK117" t="str">
            <v>2</v>
          </cell>
          <cell r="AS117" t="str">
            <v>2</v>
          </cell>
          <cell r="AT117" t="str">
            <v>1</v>
          </cell>
          <cell r="AU117" t="str">
            <v>P070</v>
          </cell>
          <cell r="AZ117" t="str">
            <v>P070</v>
          </cell>
          <cell r="BB117" t="str">
            <v>403</v>
          </cell>
          <cell r="BC117" t="str">
            <v>2</v>
          </cell>
          <cell r="BD117" t="str">
            <v>02</v>
          </cell>
          <cell r="BE117" t="str">
            <v>02</v>
          </cell>
        </row>
        <row r="118">
          <cell r="A118" t="str">
            <v>A888594</v>
          </cell>
          <cell r="B118">
            <v>2</v>
          </cell>
          <cell r="C118" t="str">
            <v>2000</v>
          </cell>
          <cell r="D118" t="str">
            <v>12</v>
          </cell>
          <cell r="E118">
            <v>36866</v>
          </cell>
          <cell r="F118" t="str">
            <v>1</v>
          </cell>
          <cell r="G118" t="str">
            <v>17</v>
          </cell>
          <cell r="H118" t="str">
            <v>001</v>
          </cell>
          <cell r="J118" t="str">
            <v>1</v>
          </cell>
          <cell r="K118" t="str">
            <v>1</v>
          </cell>
          <cell r="L118" t="str">
            <v>1700100086</v>
          </cell>
          <cell r="M118" t="str">
            <v>H UNIVERSITARIO</v>
          </cell>
          <cell r="N118" t="str">
            <v>1</v>
          </cell>
          <cell r="O118">
            <v>203</v>
          </cell>
          <cell r="Q118" t="str">
            <v>3</v>
          </cell>
          <cell r="S118" t="str">
            <v>17</v>
          </cell>
          <cell r="T118" t="str">
            <v>042</v>
          </cell>
          <cell r="U118" t="str">
            <v>1</v>
          </cell>
          <cell r="Z118" t="str">
            <v>1</v>
          </cell>
          <cell r="AA118" t="str">
            <v>1</v>
          </cell>
          <cell r="AB118" t="str">
            <v>3</v>
          </cell>
          <cell r="AC118" t="str">
            <v>1</v>
          </cell>
          <cell r="AD118" t="str">
            <v>1</v>
          </cell>
          <cell r="AE118" t="str">
            <v>2</v>
          </cell>
          <cell r="AF118">
            <v>890</v>
          </cell>
          <cell r="AG118">
            <v>21</v>
          </cell>
          <cell r="AH118">
            <v>1</v>
          </cell>
          <cell r="AI118">
            <v>0</v>
          </cell>
          <cell r="AJ118" t="str">
            <v>1</v>
          </cell>
          <cell r="AK118" t="str">
            <v>4</v>
          </cell>
          <cell r="AS118" t="str">
            <v>2</v>
          </cell>
          <cell r="AT118" t="str">
            <v>1</v>
          </cell>
          <cell r="AU118" t="str">
            <v>P070</v>
          </cell>
          <cell r="AZ118" t="str">
            <v>P070</v>
          </cell>
          <cell r="BB118" t="str">
            <v>403</v>
          </cell>
          <cell r="BC118" t="str">
            <v>2</v>
          </cell>
          <cell r="BD118" t="str">
            <v>03</v>
          </cell>
          <cell r="BE118" t="str">
            <v>02</v>
          </cell>
        </row>
        <row r="119">
          <cell r="A119" t="str">
            <v>A450879</v>
          </cell>
          <cell r="B119">
            <v>2</v>
          </cell>
          <cell r="C119" t="str">
            <v>2000</v>
          </cell>
          <cell r="D119" t="str">
            <v>02</v>
          </cell>
          <cell r="E119">
            <v>36585</v>
          </cell>
          <cell r="F119" t="str">
            <v>1</v>
          </cell>
          <cell r="G119" t="str">
            <v>17</v>
          </cell>
          <cell r="H119" t="str">
            <v>013</v>
          </cell>
          <cell r="J119" t="str">
            <v>1</v>
          </cell>
          <cell r="K119" t="str">
            <v>9</v>
          </cell>
          <cell r="N119" t="str">
            <v>1</v>
          </cell>
          <cell r="O119">
            <v>204</v>
          </cell>
          <cell r="Q119" t="str">
            <v>2</v>
          </cell>
          <cell r="S119" t="str">
            <v>17</v>
          </cell>
          <cell r="T119" t="str">
            <v>013</v>
          </cell>
          <cell r="U119" t="str">
            <v>3</v>
          </cell>
          <cell r="Z119" t="str">
            <v>1</v>
          </cell>
          <cell r="AA119" t="str">
            <v>1</v>
          </cell>
          <cell r="AB119" t="str">
            <v>3</v>
          </cell>
          <cell r="AC119" t="str">
            <v>2</v>
          </cell>
          <cell r="AD119" t="str">
            <v>2</v>
          </cell>
          <cell r="AE119" t="str">
            <v>3</v>
          </cell>
          <cell r="AF119">
            <v>1800</v>
          </cell>
          <cell r="AG119">
            <v>21</v>
          </cell>
          <cell r="AH119">
            <v>1</v>
          </cell>
          <cell r="AI119">
            <v>1</v>
          </cell>
          <cell r="AJ119" t="str">
            <v>2</v>
          </cell>
          <cell r="AK119" t="str">
            <v>3</v>
          </cell>
          <cell r="AS119" t="str">
            <v>2</v>
          </cell>
          <cell r="AT119" t="str">
            <v>1</v>
          </cell>
          <cell r="AU119" t="str">
            <v>P071</v>
          </cell>
          <cell r="AZ119" t="str">
            <v>P071</v>
          </cell>
          <cell r="BB119" t="str">
            <v>403</v>
          </cell>
          <cell r="BC119" t="str">
            <v>2</v>
          </cell>
          <cell r="BD119" t="str">
            <v>03</v>
          </cell>
          <cell r="BE119" t="str">
            <v>02</v>
          </cell>
        </row>
        <row r="120">
          <cell r="A120" t="str">
            <v>A254629</v>
          </cell>
          <cell r="B120">
            <v>2</v>
          </cell>
          <cell r="C120" t="str">
            <v>2000</v>
          </cell>
          <cell r="D120" t="str">
            <v>03</v>
          </cell>
          <cell r="E120">
            <v>36594</v>
          </cell>
          <cell r="F120" t="str">
            <v>1</v>
          </cell>
          <cell r="G120" t="str">
            <v>17</v>
          </cell>
          <cell r="H120" t="str">
            <v>614</v>
          </cell>
          <cell r="I120" t="str">
            <v>012</v>
          </cell>
          <cell r="J120" t="str">
            <v>2</v>
          </cell>
          <cell r="K120" t="str">
            <v>6</v>
          </cell>
          <cell r="N120" t="str">
            <v>1</v>
          </cell>
          <cell r="O120">
            <v>199</v>
          </cell>
          <cell r="Q120" t="str">
            <v>9</v>
          </cell>
          <cell r="S120" t="str">
            <v>17</v>
          </cell>
          <cell r="T120" t="str">
            <v>614</v>
          </cell>
          <cell r="U120" t="str">
            <v>2</v>
          </cell>
          <cell r="Y120" t="str">
            <v>012</v>
          </cell>
          <cell r="Z120" t="str">
            <v>3</v>
          </cell>
          <cell r="AA120" t="str">
            <v>3</v>
          </cell>
          <cell r="AB120" t="str">
            <v>3</v>
          </cell>
          <cell r="AC120" t="str">
            <v>4</v>
          </cell>
          <cell r="AD120" t="str">
            <v>1</v>
          </cell>
          <cell r="AE120" t="str">
            <v>3</v>
          </cell>
          <cell r="AF120">
            <v>1500</v>
          </cell>
          <cell r="AG120">
            <v>19</v>
          </cell>
          <cell r="AH120">
            <v>2</v>
          </cell>
          <cell r="AI120">
            <v>1</v>
          </cell>
          <cell r="AJ120" t="str">
            <v>1</v>
          </cell>
          <cell r="AK120" t="str">
            <v>3</v>
          </cell>
          <cell r="AS120" t="str">
            <v>1</v>
          </cell>
          <cell r="AT120" t="str">
            <v>2</v>
          </cell>
          <cell r="AU120" t="str">
            <v>P285</v>
          </cell>
          <cell r="AV120" t="str">
            <v>P159</v>
          </cell>
          <cell r="AZ120" t="str">
            <v>P159</v>
          </cell>
          <cell r="BB120" t="str">
            <v>402</v>
          </cell>
          <cell r="BC120" t="str">
            <v>2</v>
          </cell>
          <cell r="BD120" t="str">
            <v>02</v>
          </cell>
          <cell r="BE120" t="str">
            <v>02</v>
          </cell>
        </row>
        <row r="121">
          <cell r="A121" t="str">
            <v>A254995</v>
          </cell>
          <cell r="B121">
            <v>2</v>
          </cell>
          <cell r="C121" t="str">
            <v>2000</v>
          </cell>
          <cell r="D121" t="str">
            <v>10</v>
          </cell>
          <cell r="E121">
            <v>36821</v>
          </cell>
          <cell r="F121" t="str">
            <v>1</v>
          </cell>
          <cell r="G121" t="str">
            <v>17</v>
          </cell>
          <cell r="H121" t="str">
            <v>777</v>
          </cell>
          <cell r="J121" t="str">
            <v>1</v>
          </cell>
          <cell r="K121" t="str">
            <v>1</v>
          </cell>
          <cell r="L121" t="str">
            <v>1777700019</v>
          </cell>
          <cell r="M121" t="str">
            <v>H. SAN LORENZO</v>
          </cell>
          <cell r="N121" t="str">
            <v>1</v>
          </cell>
          <cell r="O121">
            <v>101</v>
          </cell>
          <cell r="Q121" t="str">
            <v>3</v>
          </cell>
          <cell r="S121" t="str">
            <v>17</v>
          </cell>
          <cell r="T121" t="str">
            <v>777</v>
          </cell>
          <cell r="U121" t="str">
            <v>3</v>
          </cell>
          <cell r="Z121" t="str">
            <v>1</v>
          </cell>
          <cell r="AA121" t="str">
            <v>1</v>
          </cell>
          <cell r="AB121" t="str">
            <v>3</v>
          </cell>
          <cell r="AC121" t="str">
            <v>1</v>
          </cell>
          <cell r="AD121" t="str">
            <v>1</v>
          </cell>
          <cell r="AE121" t="str">
            <v>3</v>
          </cell>
          <cell r="AF121">
            <v>3100</v>
          </cell>
          <cell r="AG121">
            <v>31</v>
          </cell>
          <cell r="AH121">
            <v>1</v>
          </cell>
          <cell r="AI121">
            <v>1</v>
          </cell>
          <cell r="AJ121" t="str">
            <v>1</v>
          </cell>
          <cell r="AK121" t="str">
            <v>3</v>
          </cell>
          <cell r="AS121" t="str">
            <v>2</v>
          </cell>
          <cell r="AT121" t="str">
            <v>1</v>
          </cell>
          <cell r="AU121" t="str">
            <v>P291</v>
          </cell>
          <cell r="AV121" t="str">
            <v>P219</v>
          </cell>
          <cell r="AW121" t="str">
            <v>P159</v>
          </cell>
          <cell r="AZ121" t="str">
            <v>P159</v>
          </cell>
          <cell r="BB121" t="str">
            <v>402</v>
          </cell>
          <cell r="BC121" t="str">
            <v>2</v>
          </cell>
          <cell r="BD121" t="str">
            <v>02</v>
          </cell>
          <cell r="BE121" t="str">
            <v>02</v>
          </cell>
        </row>
        <row r="122">
          <cell r="A122" t="str">
            <v>A894921</v>
          </cell>
          <cell r="B122">
            <v>2</v>
          </cell>
          <cell r="C122" t="str">
            <v>2000</v>
          </cell>
          <cell r="D122" t="str">
            <v>06</v>
          </cell>
          <cell r="E122">
            <v>36704</v>
          </cell>
          <cell r="F122" t="str">
            <v>1</v>
          </cell>
          <cell r="G122" t="str">
            <v>17</v>
          </cell>
          <cell r="H122" t="str">
            <v>001</v>
          </cell>
          <cell r="J122" t="str">
            <v>1</v>
          </cell>
          <cell r="K122" t="str">
            <v>1</v>
          </cell>
          <cell r="L122" t="str">
            <v>1700100086</v>
          </cell>
          <cell r="M122" t="str">
            <v>H UNIVERSITARIO</v>
          </cell>
          <cell r="N122" t="str">
            <v>1</v>
          </cell>
          <cell r="O122">
            <v>203</v>
          </cell>
          <cell r="Q122" t="str">
            <v>2</v>
          </cell>
          <cell r="S122" t="str">
            <v>17</v>
          </cell>
          <cell r="T122" t="str">
            <v>873</v>
          </cell>
          <cell r="U122" t="str">
            <v>1</v>
          </cell>
          <cell r="Z122" t="str">
            <v>1</v>
          </cell>
          <cell r="AA122" t="str">
            <v>1</v>
          </cell>
          <cell r="AB122" t="str">
            <v>3</v>
          </cell>
          <cell r="AC122" t="str">
            <v>1</v>
          </cell>
          <cell r="AD122" t="str">
            <v>1</v>
          </cell>
          <cell r="AE122" t="str">
            <v>3</v>
          </cell>
          <cell r="AF122">
            <v>3450</v>
          </cell>
          <cell r="AG122">
            <v>21</v>
          </cell>
          <cell r="AH122">
            <v>1</v>
          </cell>
          <cell r="AI122">
            <v>0</v>
          </cell>
          <cell r="AJ122" t="str">
            <v>1</v>
          </cell>
          <cell r="AK122" t="str">
            <v>5</v>
          </cell>
          <cell r="AS122" t="str">
            <v>2</v>
          </cell>
          <cell r="AT122" t="str">
            <v>1</v>
          </cell>
          <cell r="AU122" t="str">
            <v>P210</v>
          </cell>
          <cell r="AZ122" t="str">
            <v>P210</v>
          </cell>
          <cell r="BB122" t="str">
            <v>404</v>
          </cell>
          <cell r="BC122" t="str">
            <v>2</v>
          </cell>
          <cell r="BD122" t="str">
            <v>03</v>
          </cell>
          <cell r="BE122" t="str">
            <v>02</v>
          </cell>
        </row>
        <row r="123">
          <cell r="A123" t="str">
            <v>A888248</v>
          </cell>
          <cell r="B123">
            <v>2</v>
          </cell>
          <cell r="C123" t="str">
            <v>2000</v>
          </cell>
          <cell r="D123" t="str">
            <v>11</v>
          </cell>
          <cell r="E123">
            <v>36832</v>
          </cell>
          <cell r="F123" t="str">
            <v>1</v>
          </cell>
          <cell r="G123" t="str">
            <v>17</v>
          </cell>
          <cell r="H123" t="str">
            <v>001</v>
          </cell>
          <cell r="J123" t="str">
            <v>1</v>
          </cell>
          <cell r="K123" t="str">
            <v>1</v>
          </cell>
          <cell r="L123" t="str">
            <v>1700100086</v>
          </cell>
          <cell r="M123" t="str">
            <v>H UNIVERSITARIO</v>
          </cell>
          <cell r="N123" t="str">
            <v>1</v>
          </cell>
          <cell r="O123">
            <v>105</v>
          </cell>
          <cell r="Q123" t="str">
            <v>3</v>
          </cell>
          <cell r="S123" t="str">
            <v>17</v>
          </cell>
          <cell r="T123" t="str">
            <v>662</v>
          </cell>
          <cell r="U123" t="str">
            <v>2</v>
          </cell>
          <cell r="Y123" t="str">
            <v>003</v>
          </cell>
          <cell r="Z123" t="str">
            <v>1</v>
          </cell>
          <cell r="AA123" t="str">
            <v>1</v>
          </cell>
          <cell r="AB123" t="str">
            <v>3</v>
          </cell>
          <cell r="AC123" t="str">
            <v>1</v>
          </cell>
          <cell r="AD123" t="str">
            <v>1</v>
          </cell>
          <cell r="AE123" t="str">
            <v>3</v>
          </cell>
          <cell r="AF123">
            <v>2920</v>
          </cell>
          <cell r="AG123">
            <v>17</v>
          </cell>
          <cell r="AH123">
            <v>2</v>
          </cell>
          <cell r="AI123">
            <v>0</v>
          </cell>
          <cell r="AJ123" t="str">
            <v>2</v>
          </cell>
          <cell r="AK123" t="str">
            <v>3</v>
          </cell>
          <cell r="AS123" t="str">
            <v>2</v>
          </cell>
          <cell r="AT123" t="str">
            <v>1</v>
          </cell>
          <cell r="AU123" t="str">
            <v>P919</v>
          </cell>
          <cell r="AV123" t="str">
            <v>P210</v>
          </cell>
          <cell r="AZ123" t="str">
            <v>P210</v>
          </cell>
          <cell r="BB123" t="str">
            <v>404</v>
          </cell>
          <cell r="BC123" t="str">
            <v>2</v>
          </cell>
          <cell r="BD123" t="str">
            <v>02</v>
          </cell>
          <cell r="BE123" t="str">
            <v>02</v>
          </cell>
        </row>
        <row r="124">
          <cell r="A124" t="str">
            <v>A894259</v>
          </cell>
          <cell r="B124">
            <v>2</v>
          </cell>
          <cell r="C124" t="str">
            <v>2000</v>
          </cell>
          <cell r="D124" t="str">
            <v>03</v>
          </cell>
          <cell r="E124">
            <v>36605</v>
          </cell>
          <cell r="F124" t="str">
            <v>1</v>
          </cell>
          <cell r="G124" t="str">
            <v>17</v>
          </cell>
          <cell r="H124" t="str">
            <v>001</v>
          </cell>
          <cell r="J124" t="str">
            <v>1</v>
          </cell>
          <cell r="K124" t="str">
            <v>1</v>
          </cell>
          <cell r="N124" t="str">
            <v>1</v>
          </cell>
          <cell r="O124">
            <v>202</v>
          </cell>
          <cell r="Q124" t="str">
            <v>3</v>
          </cell>
          <cell r="S124" t="str">
            <v>17</v>
          </cell>
          <cell r="T124" t="str">
            <v>653</v>
          </cell>
          <cell r="U124" t="str">
            <v>1</v>
          </cell>
          <cell r="Z124" t="str">
            <v>1</v>
          </cell>
          <cell r="AA124" t="str">
            <v>1</v>
          </cell>
          <cell r="AB124" t="str">
            <v>3</v>
          </cell>
          <cell r="AC124" t="str">
            <v>1</v>
          </cell>
          <cell r="AD124" t="str">
            <v>1</v>
          </cell>
          <cell r="AE124" t="str">
            <v>3</v>
          </cell>
          <cell r="AF124">
            <v>2320</v>
          </cell>
          <cell r="AG124">
            <v>24</v>
          </cell>
          <cell r="AH124">
            <v>2</v>
          </cell>
          <cell r="AI124">
            <v>99</v>
          </cell>
          <cell r="AJ124" t="str">
            <v>2</v>
          </cell>
          <cell r="AK124" t="str">
            <v>2</v>
          </cell>
          <cell r="AS124" t="str">
            <v>2</v>
          </cell>
          <cell r="AT124" t="str">
            <v>1</v>
          </cell>
          <cell r="AU124" t="str">
            <v>P919</v>
          </cell>
          <cell r="AV124" t="str">
            <v>P219</v>
          </cell>
          <cell r="AZ124" t="str">
            <v>P919</v>
          </cell>
          <cell r="BB124" t="str">
            <v>407</v>
          </cell>
          <cell r="BC124" t="str">
            <v>2</v>
          </cell>
          <cell r="BD124" t="str">
            <v>03</v>
          </cell>
          <cell r="BE124" t="str">
            <v>02</v>
          </cell>
        </row>
        <row r="125">
          <cell r="A125" t="str">
            <v>A695246</v>
          </cell>
          <cell r="B125">
            <v>2</v>
          </cell>
          <cell r="C125" t="str">
            <v>2000</v>
          </cell>
          <cell r="D125" t="str">
            <v>12</v>
          </cell>
          <cell r="E125">
            <v>36886</v>
          </cell>
          <cell r="F125" t="str">
            <v>1</v>
          </cell>
          <cell r="G125" t="str">
            <v>17</v>
          </cell>
          <cell r="H125" t="str">
            <v>442</v>
          </cell>
          <cell r="I125" t="str">
            <v>006</v>
          </cell>
          <cell r="J125" t="str">
            <v>2</v>
          </cell>
          <cell r="K125" t="str">
            <v>3</v>
          </cell>
          <cell r="N125" t="str">
            <v>1</v>
          </cell>
          <cell r="O125">
            <v>211</v>
          </cell>
          <cell r="Q125" t="str">
            <v>9</v>
          </cell>
          <cell r="S125" t="str">
            <v>17</v>
          </cell>
          <cell r="T125" t="str">
            <v>442</v>
          </cell>
          <cell r="U125" t="str">
            <v>2</v>
          </cell>
          <cell r="Y125" t="str">
            <v>006</v>
          </cell>
          <cell r="Z125" t="str">
            <v>1</v>
          </cell>
          <cell r="AA125" t="str">
            <v>3</v>
          </cell>
          <cell r="AB125" t="str">
            <v>3</v>
          </cell>
          <cell r="AC125" t="str">
            <v>2</v>
          </cell>
          <cell r="AD125" t="str">
            <v>1</v>
          </cell>
          <cell r="AE125" t="str">
            <v>3</v>
          </cell>
          <cell r="AF125">
            <v>4400</v>
          </cell>
          <cell r="AG125">
            <v>20</v>
          </cell>
          <cell r="AH125">
            <v>1</v>
          </cell>
          <cell r="AI125">
            <v>0</v>
          </cell>
          <cell r="AJ125" t="str">
            <v>4</v>
          </cell>
          <cell r="AK125" t="str">
            <v>8</v>
          </cell>
          <cell r="AS125" t="str">
            <v>1</v>
          </cell>
          <cell r="AT125" t="str">
            <v>2</v>
          </cell>
          <cell r="AU125" t="str">
            <v>P219</v>
          </cell>
          <cell r="AZ125" t="str">
            <v>P219</v>
          </cell>
          <cell r="BB125" t="str">
            <v>404</v>
          </cell>
          <cell r="BC125" t="str">
            <v>2</v>
          </cell>
          <cell r="BD125" t="str">
            <v>04</v>
          </cell>
          <cell r="BE125" t="str">
            <v>02</v>
          </cell>
        </row>
        <row r="126">
          <cell r="A126" t="str">
            <v>A890517</v>
          </cell>
          <cell r="B126">
            <v>2</v>
          </cell>
          <cell r="C126" t="str">
            <v>2000</v>
          </cell>
          <cell r="D126" t="str">
            <v>12</v>
          </cell>
          <cell r="E126">
            <v>36882</v>
          </cell>
          <cell r="F126" t="str">
            <v>1</v>
          </cell>
          <cell r="G126" t="str">
            <v>17</v>
          </cell>
          <cell r="H126" t="str">
            <v>541</v>
          </cell>
          <cell r="J126" t="str">
            <v>1</v>
          </cell>
          <cell r="K126" t="str">
            <v>5</v>
          </cell>
          <cell r="N126" t="str">
            <v>1</v>
          </cell>
          <cell r="O126">
            <v>105</v>
          </cell>
          <cell r="Q126" t="str">
            <v>3</v>
          </cell>
          <cell r="S126" t="str">
            <v>17</v>
          </cell>
          <cell r="T126" t="str">
            <v>541</v>
          </cell>
          <cell r="U126" t="str">
            <v>1</v>
          </cell>
          <cell r="Z126" t="str">
            <v>1</v>
          </cell>
          <cell r="AA126" t="str">
            <v>1</v>
          </cell>
          <cell r="AB126" t="str">
            <v>3</v>
          </cell>
          <cell r="AC126" t="str">
            <v>2</v>
          </cell>
          <cell r="AD126" t="str">
            <v>1</v>
          </cell>
          <cell r="AE126" t="str">
            <v>3</v>
          </cell>
          <cell r="AF126">
            <v>2000</v>
          </cell>
          <cell r="AG126">
            <v>18</v>
          </cell>
          <cell r="AH126">
            <v>2</v>
          </cell>
          <cell r="AI126">
            <v>0</v>
          </cell>
          <cell r="AJ126" t="str">
            <v>4</v>
          </cell>
          <cell r="AK126" t="str">
            <v>3</v>
          </cell>
          <cell r="AS126" t="str">
            <v>2</v>
          </cell>
          <cell r="AT126" t="str">
            <v>1</v>
          </cell>
          <cell r="AU126" t="str">
            <v>P219</v>
          </cell>
          <cell r="AV126" t="str">
            <v>P071</v>
          </cell>
          <cell r="AZ126" t="str">
            <v>P219</v>
          </cell>
          <cell r="BB126" t="str">
            <v>404</v>
          </cell>
          <cell r="BC126" t="str">
            <v>2</v>
          </cell>
          <cell r="BD126" t="str">
            <v>02</v>
          </cell>
          <cell r="BE126" t="str">
            <v>02</v>
          </cell>
        </row>
        <row r="127">
          <cell r="A127" t="str">
            <v>A450638</v>
          </cell>
          <cell r="B127">
            <v>2</v>
          </cell>
          <cell r="C127" t="str">
            <v>2000</v>
          </cell>
          <cell r="D127" t="str">
            <v>01</v>
          </cell>
          <cell r="E127">
            <v>36556</v>
          </cell>
          <cell r="F127" t="str">
            <v>1</v>
          </cell>
          <cell r="G127" t="str">
            <v>17</v>
          </cell>
          <cell r="H127" t="str">
            <v>001</v>
          </cell>
          <cell r="J127" t="str">
            <v>1</v>
          </cell>
          <cell r="K127" t="str">
            <v>1</v>
          </cell>
          <cell r="N127" t="str">
            <v>1</v>
          </cell>
          <cell r="O127">
            <v>205</v>
          </cell>
          <cell r="Q127" t="str">
            <v>3</v>
          </cell>
          <cell r="S127" t="str">
            <v>17</v>
          </cell>
          <cell r="T127" t="str">
            <v>614</v>
          </cell>
          <cell r="U127" t="str">
            <v>1</v>
          </cell>
          <cell r="Z127" t="str">
            <v>1</v>
          </cell>
          <cell r="AA127" t="str">
            <v>1</v>
          </cell>
          <cell r="AB127" t="str">
            <v>3</v>
          </cell>
          <cell r="AC127" t="str">
            <v>1</v>
          </cell>
          <cell r="AD127" t="str">
            <v>1</v>
          </cell>
          <cell r="AE127" t="str">
            <v>3</v>
          </cell>
          <cell r="AF127">
            <v>1800</v>
          </cell>
          <cell r="AG127">
            <v>20</v>
          </cell>
          <cell r="AH127">
            <v>2</v>
          </cell>
          <cell r="AI127">
            <v>0</v>
          </cell>
          <cell r="AJ127" t="str">
            <v>4</v>
          </cell>
          <cell r="AK127" t="str">
            <v>3</v>
          </cell>
          <cell r="AS127" t="str">
            <v>2</v>
          </cell>
          <cell r="AT127" t="str">
            <v>1</v>
          </cell>
          <cell r="AU127" t="str">
            <v>P269</v>
          </cell>
          <cell r="AV127" t="str">
            <v>P220</v>
          </cell>
          <cell r="AY127" t="str">
            <v>P071</v>
          </cell>
          <cell r="AZ127" t="str">
            <v>P220</v>
          </cell>
          <cell r="BB127" t="str">
            <v>404</v>
          </cell>
          <cell r="BC127" t="str">
            <v>2</v>
          </cell>
          <cell r="BD127" t="str">
            <v>03</v>
          </cell>
          <cell r="BE127" t="str">
            <v>02</v>
          </cell>
        </row>
        <row r="128">
          <cell r="A128" t="str">
            <v>A450863</v>
          </cell>
          <cell r="B128">
            <v>2</v>
          </cell>
          <cell r="C128" t="str">
            <v>2000</v>
          </cell>
          <cell r="D128" t="str">
            <v>02</v>
          </cell>
          <cell r="E128">
            <v>36576</v>
          </cell>
          <cell r="F128" t="str">
            <v>2</v>
          </cell>
          <cell r="G128" t="str">
            <v>17</v>
          </cell>
          <cell r="H128" t="str">
            <v>001</v>
          </cell>
          <cell r="J128" t="str">
            <v>1</v>
          </cell>
          <cell r="K128" t="str">
            <v>1</v>
          </cell>
          <cell r="N128" t="str">
            <v>1</v>
          </cell>
          <cell r="O128">
            <v>203</v>
          </cell>
          <cell r="Q128" t="str">
            <v>1</v>
          </cell>
          <cell r="S128" t="str">
            <v>17</v>
          </cell>
          <cell r="T128" t="str">
            <v>001</v>
          </cell>
          <cell r="U128" t="str">
            <v>1</v>
          </cell>
          <cell r="W128" t="str">
            <v>0304</v>
          </cell>
          <cell r="X128" t="str">
            <v>0</v>
          </cell>
          <cell r="Z128" t="str">
            <v>1</v>
          </cell>
          <cell r="AA128" t="str">
            <v>1</v>
          </cell>
          <cell r="AB128" t="str">
            <v>3</v>
          </cell>
          <cell r="AC128" t="str">
            <v>2</v>
          </cell>
          <cell r="AD128" t="str">
            <v>1</v>
          </cell>
          <cell r="AE128" t="str">
            <v>3</v>
          </cell>
          <cell r="AF128">
            <v>1130</v>
          </cell>
          <cell r="AG128">
            <v>99</v>
          </cell>
          <cell r="AH128">
            <v>2</v>
          </cell>
          <cell r="AI128">
            <v>0</v>
          </cell>
          <cell r="AJ128" t="str">
            <v>2</v>
          </cell>
          <cell r="AK128" t="str">
            <v>4</v>
          </cell>
          <cell r="AS128" t="str">
            <v>2</v>
          </cell>
          <cell r="AT128" t="str">
            <v>1</v>
          </cell>
          <cell r="AU128" t="str">
            <v>P220</v>
          </cell>
          <cell r="AV128" t="str">
            <v>P269</v>
          </cell>
          <cell r="AY128" t="str">
            <v>P071</v>
          </cell>
          <cell r="AZ128" t="str">
            <v>P220</v>
          </cell>
          <cell r="BB128" t="str">
            <v>404</v>
          </cell>
          <cell r="BC128" t="str">
            <v>2</v>
          </cell>
          <cell r="BD128" t="str">
            <v>03</v>
          </cell>
          <cell r="BE128" t="str">
            <v>02</v>
          </cell>
        </row>
        <row r="129">
          <cell r="A129" t="str">
            <v>A450865</v>
          </cell>
          <cell r="B129">
            <v>2</v>
          </cell>
          <cell r="C129" t="str">
            <v>2000</v>
          </cell>
          <cell r="D129" t="str">
            <v>02</v>
          </cell>
          <cell r="E129">
            <v>36579</v>
          </cell>
          <cell r="F129" t="str">
            <v>2</v>
          </cell>
          <cell r="G129" t="str">
            <v>17</v>
          </cell>
          <cell r="H129" t="str">
            <v>001</v>
          </cell>
          <cell r="J129" t="str">
            <v>1</v>
          </cell>
          <cell r="K129" t="str">
            <v>1</v>
          </cell>
          <cell r="N129" t="str">
            <v>1</v>
          </cell>
          <cell r="O129">
            <v>204</v>
          </cell>
          <cell r="Q129" t="str">
            <v>3</v>
          </cell>
          <cell r="S129" t="str">
            <v>17</v>
          </cell>
          <cell r="T129" t="str">
            <v>042</v>
          </cell>
          <cell r="U129" t="str">
            <v>1</v>
          </cell>
          <cell r="Z129" t="str">
            <v>1</v>
          </cell>
          <cell r="AA129" t="str">
            <v>1</v>
          </cell>
          <cell r="AB129" t="str">
            <v>3</v>
          </cell>
          <cell r="AC129" t="str">
            <v>1</v>
          </cell>
          <cell r="AD129" t="str">
            <v>1</v>
          </cell>
          <cell r="AE129" t="str">
            <v>3</v>
          </cell>
          <cell r="AF129">
            <v>400</v>
          </cell>
          <cell r="AG129">
            <v>18</v>
          </cell>
          <cell r="AH129">
            <v>2</v>
          </cell>
          <cell r="AI129">
            <v>0</v>
          </cell>
          <cell r="AJ129" t="str">
            <v>4</v>
          </cell>
          <cell r="AK129" t="str">
            <v>2</v>
          </cell>
          <cell r="AS129" t="str">
            <v>2</v>
          </cell>
          <cell r="AT129" t="str">
            <v>1</v>
          </cell>
          <cell r="AU129" t="str">
            <v>P369</v>
          </cell>
          <cell r="AV129" t="str">
            <v>P070</v>
          </cell>
          <cell r="AY129" t="str">
            <v>P220</v>
          </cell>
          <cell r="AZ129" t="str">
            <v>P220</v>
          </cell>
          <cell r="BB129" t="str">
            <v>404</v>
          </cell>
          <cell r="BC129" t="str">
            <v>2</v>
          </cell>
          <cell r="BD129" t="str">
            <v>03</v>
          </cell>
          <cell r="BE129" t="str">
            <v>02</v>
          </cell>
        </row>
        <row r="130">
          <cell r="A130" t="str">
            <v>A450847</v>
          </cell>
          <cell r="B130">
            <v>2</v>
          </cell>
          <cell r="C130" t="str">
            <v>2000</v>
          </cell>
          <cell r="D130" t="str">
            <v>02</v>
          </cell>
          <cell r="E130">
            <v>36575</v>
          </cell>
          <cell r="F130" t="str">
            <v>2</v>
          </cell>
          <cell r="G130" t="str">
            <v>17</v>
          </cell>
          <cell r="H130" t="str">
            <v>001</v>
          </cell>
          <cell r="J130" t="str">
            <v>1</v>
          </cell>
          <cell r="K130" t="str">
            <v>1</v>
          </cell>
          <cell r="N130" t="str">
            <v>1</v>
          </cell>
          <cell r="O130">
            <v>205</v>
          </cell>
          <cell r="Q130" t="str">
            <v>1</v>
          </cell>
          <cell r="S130" t="str">
            <v>17</v>
          </cell>
          <cell r="T130" t="str">
            <v>873</v>
          </cell>
          <cell r="U130" t="str">
            <v>3</v>
          </cell>
          <cell r="Z130" t="str">
            <v>1</v>
          </cell>
          <cell r="AA130" t="str">
            <v>1</v>
          </cell>
          <cell r="AB130" t="str">
            <v>3</v>
          </cell>
          <cell r="AC130" t="str">
            <v>1</v>
          </cell>
          <cell r="AD130" t="str">
            <v>1</v>
          </cell>
          <cell r="AE130" t="str">
            <v>3</v>
          </cell>
          <cell r="AF130">
            <v>1970</v>
          </cell>
          <cell r="AG130">
            <v>15</v>
          </cell>
          <cell r="AH130">
            <v>1</v>
          </cell>
          <cell r="AI130">
            <v>0</v>
          </cell>
          <cell r="AJ130" t="str">
            <v>4</v>
          </cell>
          <cell r="AK130" t="str">
            <v>5</v>
          </cell>
          <cell r="AS130" t="str">
            <v>2</v>
          </cell>
          <cell r="AT130" t="str">
            <v>1</v>
          </cell>
          <cell r="AU130" t="str">
            <v>P220</v>
          </cell>
          <cell r="AV130" t="str">
            <v>P071</v>
          </cell>
          <cell r="AZ130" t="str">
            <v>P220</v>
          </cell>
          <cell r="BB130" t="str">
            <v>404</v>
          </cell>
          <cell r="BC130" t="str">
            <v>2</v>
          </cell>
          <cell r="BD130" t="str">
            <v>03</v>
          </cell>
          <cell r="BE130" t="str">
            <v>02</v>
          </cell>
        </row>
        <row r="131">
          <cell r="A131" t="str">
            <v>A894202</v>
          </cell>
          <cell r="B131">
            <v>2</v>
          </cell>
          <cell r="C131" t="str">
            <v>2000</v>
          </cell>
          <cell r="D131" t="str">
            <v>03</v>
          </cell>
          <cell r="E131">
            <v>36587</v>
          </cell>
          <cell r="F131" t="str">
            <v>1</v>
          </cell>
          <cell r="G131" t="str">
            <v>17</v>
          </cell>
          <cell r="H131" t="str">
            <v>001</v>
          </cell>
          <cell r="J131" t="str">
            <v>1</v>
          </cell>
          <cell r="K131" t="str">
            <v>1</v>
          </cell>
          <cell r="N131" t="str">
            <v>1</v>
          </cell>
          <cell r="O131">
            <v>104</v>
          </cell>
          <cell r="Q131" t="str">
            <v>4</v>
          </cell>
          <cell r="S131" t="str">
            <v>17</v>
          </cell>
          <cell r="T131" t="str">
            <v>001</v>
          </cell>
          <cell r="U131" t="str">
            <v>1</v>
          </cell>
          <cell r="W131" t="str">
            <v>0603</v>
          </cell>
          <cell r="X131" t="str">
            <v>0</v>
          </cell>
          <cell r="Z131" t="str">
            <v>1</v>
          </cell>
          <cell r="AA131" t="str">
            <v>1</v>
          </cell>
          <cell r="AB131" t="str">
            <v>3</v>
          </cell>
          <cell r="AC131" t="str">
            <v>2</v>
          </cell>
          <cell r="AD131" t="str">
            <v>1</v>
          </cell>
          <cell r="AE131" t="str">
            <v>2</v>
          </cell>
          <cell r="AF131">
            <v>720</v>
          </cell>
          <cell r="AG131">
            <v>20</v>
          </cell>
          <cell r="AH131">
            <v>1</v>
          </cell>
          <cell r="AI131">
            <v>0</v>
          </cell>
          <cell r="AJ131" t="str">
            <v>1</v>
          </cell>
          <cell r="AK131" t="str">
            <v>9</v>
          </cell>
          <cell r="AS131" t="str">
            <v>2</v>
          </cell>
          <cell r="AT131" t="str">
            <v>1</v>
          </cell>
          <cell r="AU131" t="str">
            <v>P220</v>
          </cell>
          <cell r="AY131" t="str">
            <v>P070</v>
          </cell>
          <cell r="AZ131" t="str">
            <v>P220</v>
          </cell>
          <cell r="BB131" t="str">
            <v>404</v>
          </cell>
          <cell r="BC131" t="str">
            <v>1</v>
          </cell>
          <cell r="BD131" t="str">
            <v>02</v>
          </cell>
          <cell r="BE131" t="str">
            <v>02</v>
          </cell>
        </row>
        <row r="132">
          <cell r="A132" t="str">
            <v>A894245</v>
          </cell>
          <cell r="B132">
            <v>2</v>
          </cell>
          <cell r="C132" t="str">
            <v>2000</v>
          </cell>
          <cell r="D132" t="str">
            <v>03</v>
          </cell>
          <cell r="E132">
            <v>36606</v>
          </cell>
          <cell r="F132" t="str">
            <v>1</v>
          </cell>
          <cell r="G132" t="str">
            <v>17</v>
          </cell>
          <cell r="H132" t="str">
            <v>001</v>
          </cell>
          <cell r="J132" t="str">
            <v>1</v>
          </cell>
          <cell r="K132" t="str">
            <v>1</v>
          </cell>
          <cell r="N132" t="str">
            <v>1</v>
          </cell>
          <cell r="O132">
            <v>202</v>
          </cell>
          <cell r="Q132" t="str">
            <v>3</v>
          </cell>
          <cell r="S132" t="str">
            <v>17</v>
          </cell>
          <cell r="T132" t="str">
            <v>001</v>
          </cell>
          <cell r="U132" t="str">
            <v>1</v>
          </cell>
          <cell r="W132" t="str">
            <v>0407</v>
          </cell>
          <cell r="X132" t="str">
            <v>0</v>
          </cell>
          <cell r="Z132" t="str">
            <v>1</v>
          </cell>
          <cell r="AA132" t="str">
            <v>1</v>
          </cell>
          <cell r="AB132" t="str">
            <v>3</v>
          </cell>
          <cell r="AC132" t="str">
            <v>1</v>
          </cell>
          <cell r="AD132" t="str">
            <v>1</v>
          </cell>
          <cell r="AE132" t="str">
            <v>2</v>
          </cell>
          <cell r="AF132">
            <v>970</v>
          </cell>
          <cell r="AG132">
            <v>16</v>
          </cell>
          <cell r="AH132">
            <v>1</v>
          </cell>
          <cell r="AI132">
            <v>0</v>
          </cell>
          <cell r="AJ132" t="str">
            <v>1</v>
          </cell>
          <cell r="AK132" t="str">
            <v>5</v>
          </cell>
          <cell r="AS132" t="str">
            <v>2</v>
          </cell>
          <cell r="AT132" t="str">
            <v>1</v>
          </cell>
          <cell r="AU132" t="str">
            <v>P220</v>
          </cell>
          <cell r="AV132" t="str">
            <v>P070</v>
          </cell>
          <cell r="AY132" t="str">
            <v>P369</v>
          </cell>
          <cell r="AZ132" t="str">
            <v>P220</v>
          </cell>
          <cell r="BB132" t="str">
            <v>404</v>
          </cell>
          <cell r="BC132" t="str">
            <v>2</v>
          </cell>
          <cell r="BD132" t="str">
            <v>03</v>
          </cell>
          <cell r="BE132" t="str">
            <v>02</v>
          </cell>
        </row>
        <row r="133">
          <cell r="A133" t="str">
            <v>A894450</v>
          </cell>
          <cell r="B133">
            <v>2</v>
          </cell>
          <cell r="C133" t="str">
            <v>2000</v>
          </cell>
          <cell r="D133" t="str">
            <v>04</v>
          </cell>
          <cell r="E133">
            <v>36638</v>
          </cell>
          <cell r="F133" t="str">
            <v>1</v>
          </cell>
          <cell r="G133" t="str">
            <v>17</v>
          </cell>
          <cell r="H133" t="str">
            <v>001</v>
          </cell>
          <cell r="J133" t="str">
            <v>1</v>
          </cell>
          <cell r="K133" t="str">
            <v>1</v>
          </cell>
          <cell r="L133" t="str">
            <v>1700100086</v>
          </cell>
          <cell r="M133" t="str">
            <v>H UNIVERSITARIO</v>
          </cell>
          <cell r="N133" t="str">
            <v>1</v>
          </cell>
          <cell r="O133">
            <v>205</v>
          </cell>
          <cell r="Q133" t="str">
            <v>2</v>
          </cell>
          <cell r="S133" t="str">
            <v>17</v>
          </cell>
          <cell r="T133" t="str">
            <v>614</v>
          </cell>
          <cell r="U133" t="str">
            <v>1</v>
          </cell>
          <cell r="Z133" t="str">
            <v>1</v>
          </cell>
          <cell r="AA133" t="str">
            <v>1</v>
          </cell>
          <cell r="AB133" t="str">
            <v>3</v>
          </cell>
          <cell r="AC133" t="str">
            <v>1</v>
          </cell>
          <cell r="AD133" t="str">
            <v>1</v>
          </cell>
          <cell r="AE133" t="str">
            <v>3</v>
          </cell>
          <cell r="AF133">
            <v>800</v>
          </cell>
          <cell r="AG133">
            <v>32</v>
          </cell>
          <cell r="AH133">
            <v>3</v>
          </cell>
          <cell r="AI133">
            <v>0</v>
          </cell>
          <cell r="AJ133" t="str">
            <v>4</v>
          </cell>
          <cell r="AK133" t="str">
            <v>5</v>
          </cell>
          <cell r="AS133" t="str">
            <v>2</v>
          </cell>
          <cell r="AT133" t="str">
            <v>1</v>
          </cell>
          <cell r="AU133" t="str">
            <v>P220</v>
          </cell>
          <cell r="AY133" t="str">
            <v>P070</v>
          </cell>
          <cell r="AZ133" t="str">
            <v>P220</v>
          </cell>
          <cell r="BB133" t="str">
            <v>404</v>
          </cell>
          <cell r="BC133" t="str">
            <v>1</v>
          </cell>
          <cell r="BD133" t="str">
            <v>03</v>
          </cell>
          <cell r="BE133" t="str">
            <v>02</v>
          </cell>
        </row>
        <row r="134">
          <cell r="A134" t="str">
            <v>A894403</v>
          </cell>
          <cell r="B134">
            <v>2</v>
          </cell>
          <cell r="C134" t="str">
            <v>2000</v>
          </cell>
          <cell r="D134" t="str">
            <v>04</v>
          </cell>
          <cell r="E134">
            <v>36637</v>
          </cell>
          <cell r="F134" t="str">
            <v>2</v>
          </cell>
          <cell r="G134" t="str">
            <v>17</v>
          </cell>
          <cell r="H134" t="str">
            <v>001</v>
          </cell>
          <cell r="J134" t="str">
            <v>1</v>
          </cell>
          <cell r="K134" t="str">
            <v>1</v>
          </cell>
          <cell r="L134" t="str">
            <v>1700100086</v>
          </cell>
          <cell r="M134" t="str">
            <v>H UNIVERSITARIO</v>
          </cell>
          <cell r="N134" t="str">
            <v>1</v>
          </cell>
          <cell r="O134">
            <v>113</v>
          </cell>
          <cell r="Q134" t="str">
            <v>3</v>
          </cell>
          <cell r="S134" t="str">
            <v>17</v>
          </cell>
          <cell r="T134" t="str">
            <v>777</v>
          </cell>
          <cell r="U134" t="str">
            <v>2</v>
          </cell>
          <cell r="Y134" t="str">
            <v>003</v>
          </cell>
          <cell r="Z134" t="str">
            <v>1</v>
          </cell>
          <cell r="AA134" t="str">
            <v>1</v>
          </cell>
          <cell r="AB134" t="str">
            <v>3</v>
          </cell>
          <cell r="AC134" t="str">
            <v>1</v>
          </cell>
          <cell r="AD134" t="str">
            <v>1</v>
          </cell>
          <cell r="AE134" t="str">
            <v>3</v>
          </cell>
          <cell r="AF134">
            <v>1150</v>
          </cell>
          <cell r="AG134">
            <v>25</v>
          </cell>
          <cell r="AH134">
            <v>1</v>
          </cell>
          <cell r="AI134">
            <v>0</v>
          </cell>
          <cell r="AJ134" t="str">
            <v>4</v>
          </cell>
          <cell r="AK134" t="str">
            <v>4</v>
          </cell>
          <cell r="AS134" t="str">
            <v>2</v>
          </cell>
          <cell r="AT134" t="str">
            <v>1</v>
          </cell>
          <cell r="AU134" t="str">
            <v>P220</v>
          </cell>
          <cell r="AV134" t="str">
            <v>P071</v>
          </cell>
          <cell r="AY134" t="str">
            <v>P809</v>
          </cell>
          <cell r="AZ134" t="str">
            <v>P220</v>
          </cell>
          <cell r="BB134" t="str">
            <v>404</v>
          </cell>
          <cell r="BC134" t="str">
            <v>1</v>
          </cell>
          <cell r="BD134" t="str">
            <v>02</v>
          </cell>
          <cell r="BE134" t="str">
            <v>02</v>
          </cell>
        </row>
        <row r="135">
          <cell r="A135" t="str">
            <v>A254905</v>
          </cell>
          <cell r="B135">
            <v>2</v>
          </cell>
          <cell r="C135" t="str">
            <v>2000</v>
          </cell>
          <cell r="D135" t="str">
            <v>05</v>
          </cell>
          <cell r="E135">
            <v>36650</v>
          </cell>
          <cell r="F135" t="str">
            <v>2</v>
          </cell>
          <cell r="G135" t="str">
            <v>17</v>
          </cell>
          <cell r="H135" t="str">
            <v>777</v>
          </cell>
          <cell r="J135" t="str">
            <v>1</v>
          </cell>
          <cell r="K135" t="str">
            <v>3</v>
          </cell>
          <cell r="N135" t="str">
            <v>1</v>
          </cell>
          <cell r="O135">
            <v>100</v>
          </cell>
          <cell r="Q135" t="str">
            <v>3</v>
          </cell>
          <cell r="S135" t="str">
            <v>17</v>
          </cell>
          <cell r="T135" t="str">
            <v>777</v>
          </cell>
          <cell r="U135" t="str">
            <v>1</v>
          </cell>
          <cell r="Z135" t="str">
            <v>1</v>
          </cell>
          <cell r="AA135" t="str">
            <v>2</v>
          </cell>
          <cell r="AB135" t="str">
            <v>3</v>
          </cell>
          <cell r="AC135" t="str">
            <v>1</v>
          </cell>
          <cell r="AD135" t="str">
            <v>1</v>
          </cell>
          <cell r="AE135" t="str">
            <v>3</v>
          </cell>
          <cell r="AF135">
            <v>1500</v>
          </cell>
          <cell r="AG135">
            <v>99</v>
          </cell>
          <cell r="AH135">
            <v>5</v>
          </cell>
          <cell r="AI135">
            <v>1</v>
          </cell>
          <cell r="AJ135" t="str">
            <v>4</v>
          </cell>
          <cell r="AK135" t="str">
            <v>3</v>
          </cell>
          <cell r="AS135" t="str">
            <v>2</v>
          </cell>
          <cell r="AT135" t="str">
            <v>1</v>
          </cell>
          <cell r="AU135" t="str">
            <v>P291</v>
          </cell>
          <cell r="AV135" t="str">
            <v>P220</v>
          </cell>
          <cell r="AW135" t="str">
            <v>P071</v>
          </cell>
          <cell r="AZ135" t="str">
            <v>P220</v>
          </cell>
          <cell r="BB135" t="str">
            <v>404</v>
          </cell>
          <cell r="BC135" t="str">
            <v>2</v>
          </cell>
          <cell r="BD135" t="str">
            <v>02</v>
          </cell>
          <cell r="BE135" t="str">
            <v>02</v>
          </cell>
        </row>
        <row r="136">
          <cell r="A136" t="str">
            <v>A894780</v>
          </cell>
          <cell r="B136">
            <v>2</v>
          </cell>
          <cell r="C136" t="str">
            <v>2000</v>
          </cell>
          <cell r="D136" t="str">
            <v>06</v>
          </cell>
          <cell r="E136">
            <v>36690</v>
          </cell>
          <cell r="F136" t="str">
            <v>1</v>
          </cell>
          <cell r="G136" t="str">
            <v>17</v>
          </cell>
          <cell r="H136" t="str">
            <v>001</v>
          </cell>
          <cell r="J136" t="str">
            <v>1</v>
          </cell>
          <cell r="K136" t="str">
            <v>1</v>
          </cell>
          <cell r="L136" t="str">
            <v>1700100086</v>
          </cell>
          <cell r="M136" t="str">
            <v>H UNIVERSITARIO</v>
          </cell>
          <cell r="N136" t="str">
            <v>1</v>
          </cell>
          <cell r="O136">
            <v>210</v>
          </cell>
          <cell r="Q136" t="str">
            <v>3</v>
          </cell>
          <cell r="S136" t="str">
            <v>17</v>
          </cell>
          <cell r="T136" t="str">
            <v>001</v>
          </cell>
          <cell r="U136" t="str">
            <v>1</v>
          </cell>
          <cell r="W136" t="str">
            <v>0909</v>
          </cell>
          <cell r="X136" t="str">
            <v>0</v>
          </cell>
          <cell r="Z136" t="str">
            <v>1</v>
          </cell>
          <cell r="AA136" t="str">
            <v>1</v>
          </cell>
          <cell r="AB136" t="str">
            <v>3</v>
          </cell>
          <cell r="AC136" t="str">
            <v>1</v>
          </cell>
          <cell r="AD136" t="str">
            <v>2</v>
          </cell>
          <cell r="AE136" t="str">
            <v>3</v>
          </cell>
          <cell r="AF136">
            <v>950</v>
          </cell>
          <cell r="AG136">
            <v>16</v>
          </cell>
          <cell r="AH136">
            <v>2</v>
          </cell>
          <cell r="AI136">
            <v>0</v>
          </cell>
          <cell r="AJ136" t="str">
            <v>1</v>
          </cell>
          <cell r="AK136" t="str">
            <v>5</v>
          </cell>
          <cell r="AS136" t="str">
            <v>2</v>
          </cell>
          <cell r="AT136" t="str">
            <v>1</v>
          </cell>
          <cell r="AU136" t="str">
            <v>P220</v>
          </cell>
          <cell r="AV136" t="str">
            <v>P070</v>
          </cell>
          <cell r="AZ136" t="str">
            <v>P220</v>
          </cell>
          <cell r="BB136" t="str">
            <v>404</v>
          </cell>
          <cell r="BC136" t="str">
            <v>2</v>
          </cell>
          <cell r="BD136" t="str">
            <v>04</v>
          </cell>
          <cell r="BE136" t="str">
            <v>02</v>
          </cell>
        </row>
        <row r="137">
          <cell r="A137" t="str">
            <v>A895407</v>
          </cell>
          <cell r="B137">
            <v>2</v>
          </cell>
          <cell r="C137" t="str">
            <v>2000</v>
          </cell>
          <cell r="D137" t="str">
            <v>07</v>
          </cell>
          <cell r="E137">
            <v>36738</v>
          </cell>
          <cell r="F137" t="str">
            <v>2</v>
          </cell>
          <cell r="G137" t="str">
            <v>17</v>
          </cell>
          <cell r="H137" t="str">
            <v>001</v>
          </cell>
          <cell r="J137" t="str">
            <v>1</v>
          </cell>
          <cell r="K137" t="str">
            <v>1</v>
          </cell>
          <cell r="L137" t="str">
            <v>1700100086</v>
          </cell>
          <cell r="M137" t="str">
            <v>H UNIVERSITARIO</v>
          </cell>
          <cell r="N137" t="str">
            <v>1</v>
          </cell>
          <cell r="O137">
            <v>207</v>
          </cell>
          <cell r="Q137" t="str">
            <v>3</v>
          </cell>
          <cell r="S137" t="str">
            <v>17</v>
          </cell>
          <cell r="T137" t="str">
            <v>001</v>
          </cell>
          <cell r="U137" t="str">
            <v>3</v>
          </cell>
          <cell r="Z137" t="str">
            <v>1</v>
          </cell>
          <cell r="AA137" t="str">
            <v>2</v>
          </cell>
          <cell r="AB137" t="str">
            <v>3</v>
          </cell>
          <cell r="AC137" t="str">
            <v>2</v>
          </cell>
          <cell r="AD137" t="str">
            <v>1</v>
          </cell>
          <cell r="AE137" t="str">
            <v>3</v>
          </cell>
          <cell r="AF137">
            <v>2120</v>
          </cell>
          <cell r="AG137">
            <v>21</v>
          </cell>
          <cell r="AH137">
            <v>3</v>
          </cell>
          <cell r="AI137">
            <v>0</v>
          </cell>
          <cell r="AJ137" t="str">
            <v>9</v>
          </cell>
          <cell r="AK137" t="str">
            <v>9</v>
          </cell>
          <cell r="AS137" t="str">
            <v>2</v>
          </cell>
          <cell r="AT137" t="str">
            <v>1</v>
          </cell>
          <cell r="AU137" t="str">
            <v>P293</v>
          </cell>
          <cell r="AV137" t="str">
            <v>P220</v>
          </cell>
          <cell r="AY137" t="str">
            <v>P003</v>
          </cell>
          <cell r="AZ137" t="str">
            <v>P220</v>
          </cell>
          <cell r="BB137" t="str">
            <v>404</v>
          </cell>
          <cell r="BC137" t="str">
            <v>2</v>
          </cell>
          <cell r="BD137" t="str">
            <v>04</v>
          </cell>
          <cell r="BE137" t="str">
            <v>02</v>
          </cell>
        </row>
        <row r="138">
          <cell r="A138" t="str">
            <v>A895358</v>
          </cell>
          <cell r="B138">
            <v>2</v>
          </cell>
          <cell r="C138" t="str">
            <v>2000</v>
          </cell>
          <cell r="D138" t="str">
            <v>07</v>
          </cell>
          <cell r="E138">
            <v>36717</v>
          </cell>
          <cell r="F138" t="str">
            <v>1</v>
          </cell>
          <cell r="G138" t="str">
            <v>17</v>
          </cell>
          <cell r="H138" t="str">
            <v>001</v>
          </cell>
          <cell r="J138" t="str">
            <v>1</v>
          </cell>
          <cell r="K138" t="str">
            <v>1</v>
          </cell>
          <cell r="L138" t="str">
            <v>1700100086</v>
          </cell>
          <cell r="M138" t="str">
            <v>H UNIVERSITARIO</v>
          </cell>
          <cell r="N138" t="str">
            <v>1</v>
          </cell>
          <cell r="O138">
            <v>208</v>
          </cell>
          <cell r="Q138" t="str">
            <v>3</v>
          </cell>
          <cell r="S138" t="str">
            <v>17</v>
          </cell>
          <cell r="T138" t="str">
            <v>174</v>
          </cell>
          <cell r="U138" t="str">
            <v>1</v>
          </cell>
          <cell r="Z138" t="str">
            <v>1</v>
          </cell>
          <cell r="AA138" t="str">
            <v>3</v>
          </cell>
          <cell r="AB138" t="str">
            <v>3</v>
          </cell>
          <cell r="AC138" t="str">
            <v>2</v>
          </cell>
          <cell r="AD138" t="str">
            <v>1</v>
          </cell>
          <cell r="AE138" t="str">
            <v>3</v>
          </cell>
          <cell r="AF138">
            <v>1460</v>
          </cell>
          <cell r="AG138">
            <v>34</v>
          </cell>
          <cell r="AH138">
            <v>3</v>
          </cell>
          <cell r="AI138">
            <v>0</v>
          </cell>
          <cell r="AJ138" t="str">
            <v>4</v>
          </cell>
          <cell r="AK138" t="str">
            <v>5</v>
          </cell>
          <cell r="AS138" t="str">
            <v>1</v>
          </cell>
          <cell r="AT138" t="str">
            <v>1</v>
          </cell>
          <cell r="AU138" t="str">
            <v>P269</v>
          </cell>
          <cell r="AV138" t="str">
            <v>P369</v>
          </cell>
          <cell r="AW138" t="str">
            <v>P071</v>
          </cell>
          <cell r="AX138" t="str">
            <v>P220</v>
          </cell>
          <cell r="AZ138" t="str">
            <v>P269</v>
          </cell>
          <cell r="BB138" t="str">
            <v>404</v>
          </cell>
          <cell r="BC138" t="str">
            <v>2</v>
          </cell>
          <cell r="BD138" t="str">
            <v>04</v>
          </cell>
          <cell r="BE138" t="str">
            <v>02</v>
          </cell>
        </row>
        <row r="139">
          <cell r="A139" t="str">
            <v>A894964</v>
          </cell>
          <cell r="B139">
            <v>2</v>
          </cell>
          <cell r="C139" t="str">
            <v>2000</v>
          </cell>
          <cell r="D139" t="str">
            <v>07</v>
          </cell>
          <cell r="E139">
            <v>36709</v>
          </cell>
          <cell r="F139" t="str">
            <v>1</v>
          </cell>
          <cell r="G139" t="str">
            <v>17</v>
          </cell>
          <cell r="H139" t="str">
            <v>001</v>
          </cell>
          <cell r="J139" t="str">
            <v>1</v>
          </cell>
          <cell r="K139" t="str">
            <v>1</v>
          </cell>
          <cell r="L139" t="str">
            <v>1700100086</v>
          </cell>
          <cell r="M139" t="str">
            <v>H UNIVERSITARIO</v>
          </cell>
          <cell r="N139" t="str">
            <v>1</v>
          </cell>
          <cell r="O139">
            <v>222</v>
          </cell>
          <cell r="Q139" t="str">
            <v>2</v>
          </cell>
          <cell r="S139" t="str">
            <v>17</v>
          </cell>
          <cell r="T139" t="str">
            <v>174</v>
          </cell>
          <cell r="U139" t="str">
            <v>1</v>
          </cell>
          <cell r="Z139" t="str">
            <v>1</v>
          </cell>
          <cell r="AA139" t="str">
            <v>1</v>
          </cell>
          <cell r="AB139" t="str">
            <v>3</v>
          </cell>
          <cell r="AC139" t="str">
            <v>1</v>
          </cell>
          <cell r="AD139" t="str">
            <v>1</v>
          </cell>
          <cell r="AE139" t="str">
            <v>2</v>
          </cell>
          <cell r="AF139">
            <v>900</v>
          </cell>
          <cell r="AG139">
            <v>99</v>
          </cell>
          <cell r="AH139">
            <v>1</v>
          </cell>
          <cell r="AI139">
            <v>0</v>
          </cell>
          <cell r="AJ139" t="str">
            <v>1</v>
          </cell>
          <cell r="AK139" t="str">
            <v>2</v>
          </cell>
          <cell r="AS139" t="str">
            <v>2</v>
          </cell>
          <cell r="AT139" t="str">
            <v>1</v>
          </cell>
          <cell r="AU139" t="str">
            <v>P285</v>
          </cell>
          <cell r="AV139" t="str">
            <v>P220</v>
          </cell>
          <cell r="AW139" t="str">
            <v>P070</v>
          </cell>
          <cell r="AY139" t="str">
            <v>P369</v>
          </cell>
          <cell r="AZ139" t="str">
            <v>P220</v>
          </cell>
          <cell r="BB139" t="str">
            <v>404</v>
          </cell>
          <cell r="BC139" t="str">
            <v>2</v>
          </cell>
          <cell r="BD139" t="str">
            <v>04</v>
          </cell>
          <cell r="BE139" t="str">
            <v>02</v>
          </cell>
        </row>
        <row r="140">
          <cell r="A140" t="str">
            <v>A895322</v>
          </cell>
          <cell r="B140">
            <v>2</v>
          </cell>
          <cell r="C140" t="str">
            <v>2000</v>
          </cell>
          <cell r="D140" t="str">
            <v>07</v>
          </cell>
          <cell r="E140">
            <v>36711</v>
          </cell>
          <cell r="F140" t="str">
            <v>1</v>
          </cell>
          <cell r="G140" t="str">
            <v>17</v>
          </cell>
          <cell r="H140" t="str">
            <v>001</v>
          </cell>
          <cell r="J140" t="str">
            <v>1</v>
          </cell>
          <cell r="K140" t="str">
            <v>1</v>
          </cell>
          <cell r="N140" t="str">
            <v>1</v>
          </cell>
          <cell r="O140">
            <v>209</v>
          </cell>
          <cell r="Q140" t="str">
            <v>3</v>
          </cell>
          <cell r="S140" t="str">
            <v>17</v>
          </cell>
          <cell r="T140" t="str">
            <v>001</v>
          </cell>
          <cell r="U140" t="str">
            <v>1</v>
          </cell>
          <cell r="W140" t="str">
            <v>0506</v>
          </cell>
          <cell r="X140" t="str">
            <v>1</v>
          </cell>
          <cell r="Z140" t="str">
            <v>1</v>
          </cell>
          <cell r="AA140" t="str">
            <v>1</v>
          </cell>
          <cell r="AB140" t="str">
            <v>3</v>
          </cell>
          <cell r="AC140" t="str">
            <v>2</v>
          </cell>
          <cell r="AD140" t="str">
            <v>2</v>
          </cell>
          <cell r="AE140" t="str">
            <v>3</v>
          </cell>
          <cell r="AF140">
            <v>1200</v>
          </cell>
          <cell r="AG140">
            <v>28</v>
          </cell>
          <cell r="AH140">
            <v>3</v>
          </cell>
          <cell r="AI140">
            <v>99</v>
          </cell>
          <cell r="AJ140" t="str">
            <v>4</v>
          </cell>
          <cell r="AK140" t="str">
            <v>4</v>
          </cell>
          <cell r="AS140" t="str">
            <v>2</v>
          </cell>
          <cell r="AT140" t="str">
            <v>1</v>
          </cell>
          <cell r="AU140" t="str">
            <v>P220</v>
          </cell>
          <cell r="AY140" t="str">
            <v>P369</v>
          </cell>
          <cell r="AZ140" t="str">
            <v>P220</v>
          </cell>
          <cell r="BB140" t="str">
            <v>404</v>
          </cell>
          <cell r="BC140" t="str">
            <v>1</v>
          </cell>
          <cell r="BD140" t="str">
            <v>04</v>
          </cell>
          <cell r="BE140" t="str">
            <v>02</v>
          </cell>
        </row>
        <row r="141">
          <cell r="A141" t="str">
            <v>A695150</v>
          </cell>
          <cell r="B141">
            <v>2</v>
          </cell>
          <cell r="C141" t="str">
            <v>2000</v>
          </cell>
          <cell r="D141" t="str">
            <v>07</v>
          </cell>
          <cell r="E141">
            <v>36714</v>
          </cell>
          <cell r="F141" t="str">
            <v>2</v>
          </cell>
          <cell r="G141" t="str">
            <v>17</v>
          </cell>
          <cell r="H141" t="str">
            <v>380</v>
          </cell>
          <cell r="J141" t="str">
            <v>1</v>
          </cell>
          <cell r="K141" t="str">
            <v>3</v>
          </cell>
          <cell r="N141" t="str">
            <v>1</v>
          </cell>
          <cell r="O141">
            <v>220</v>
          </cell>
          <cell r="Q141" t="str">
            <v>3</v>
          </cell>
          <cell r="S141" t="str">
            <v>17</v>
          </cell>
          <cell r="T141" t="str">
            <v>380</v>
          </cell>
          <cell r="U141" t="str">
            <v>1</v>
          </cell>
          <cell r="Z141" t="str">
            <v>1</v>
          </cell>
          <cell r="AA141" t="str">
            <v>2</v>
          </cell>
          <cell r="AB141" t="str">
            <v>3</v>
          </cell>
          <cell r="AC141" t="str">
            <v>9</v>
          </cell>
          <cell r="AD141" t="str">
            <v>9</v>
          </cell>
          <cell r="AE141" t="str">
            <v>9</v>
          </cell>
          <cell r="AF141">
            <v>9999</v>
          </cell>
          <cell r="AG141">
            <v>99</v>
          </cell>
          <cell r="AH141">
            <v>99</v>
          </cell>
          <cell r="AI141">
            <v>99</v>
          </cell>
          <cell r="AJ141" t="str">
            <v>9</v>
          </cell>
          <cell r="AK141" t="str">
            <v>9</v>
          </cell>
          <cell r="AS141" t="str">
            <v>4</v>
          </cell>
          <cell r="AT141" t="str">
            <v>2</v>
          </cell>
          <cell r="AU141" t="str">
            <v>P220</v>
          </cell>
          <cell r="AZ141" t="str">
            <v>P220</v>
          </cell>
          <cell r="BB141" t="str">
            <v>404</v>
          </cell>
          <cell r="BC141" t="str">
            <v>2</v>
          </cell>
          <cell r="BD141" t="str">
            <v>04</v>
          </cell>
          <cell r="BE141" t="str">
            <v>02</v>
          </cell>
        </row>
        <row r="142">
          <cell r="A142" t="str">
            <v>A713538</v>
          </cell>
          <cell r="B142">
            <v>2</v>
          </cell>
          <cell r="C142" t="str">
            <v>2000</v>
          </cell>
          <cell r="D142" t="str">
            <v>07</v>
          </cell>
          <cell r="E142">
            <v>36722</v>
          </cell>
          <cell r="F142" t="str">
            <v>2</v>
          </cell>
          <cell r="G142" t="str">
            <v>17</v>
          </cell>
          <cell r="H142" t="str">
            <v>495</v>
          </cell>
          <cell r="J142" t="str">
            <v>1</v>
          </cell>
          <cell r="K142" t="str">
            <v>2</v>
          </cell>
          <cell r="L142" t="str">
            <v>1749508179</v>
          </cell>
          <cell r="M142" t="str">
            <v>CS NORCASIA</v>
          </cell>
          <cell r="N142" t="str">
            <v>1</v>
          </cell>
          <cell r="O142">
            <v>101</v>
          </cell>
          <cell r="Q142" t="str">
            <v>1</v>
          </cell>
          <cell r="S142" t="str">
            <v>17</v>
          </cell>
          <cell r="T142" t="str">
            <v>495</v>
          </cell>
          <cell r="U142" t="str">
            <v>1</v>
          </cell>
          <cell r="Z142" t="str">
            <v>1</v>
          </cell>
          <cell r="AA142" t="str">
            <v>1</v>
          </cell>
          <cell r="AB142" t="str">
            <v>3</v>
          </cell>
          <cell r="AC142" t="str">
            <v>1</v>
          </cell>
          <cell r="AD142" t="str">
            <v>1</v>
          </cell>
          <cell r="AE142" t="str">
            <v>2</v>
          </cell>
          <cell r="AF142">
            <v>3500</v>
          </cell>
          <cell r="AG142">
            <v>33</v>
          </cell>
          <cell r="AH142">
            <v>5</v>
          </cell>
          <cell r="AI142">
            <v>0</v>
          </cell>
          <cell r="AJ142" t="str">
            <v>4</v>
          </cell>
          <cell r="AK142" t="str">
            <v>5</v>
          </cell>
          <cell r="AS142" t="str">
            <v>2</v>
          </cell>
          <cell r="AT142" t="str">
            <v>1</v>
          </cell>
          <cell r="AU142" t="str">
            <v>P219</v>
          </cell>
          <cell r="AV142" t="str">
            <v>P291</v>
          </cell>
          <cell r="AW142" t="str">
            <v>P220</v>
          </cell>
          <cell r="AZ142" t="str">
            <v>P220</v>
          </cell>
          <cell r="BB142" t="str">
            <v>404</v>
          </cell>
          <cell r="BC142" t="str">
            <v>2</v>
          </cell>
          <cell r="BD142" t="str">
            <v>02</v>
          </cell>
          <cell r="BE142" t="str">
            <v>02</v>
          </cell>
        </row>
        <row r="143">
          <cell r="A143" t="str">
            <v>A895759</v>
          </cell>
          <cell r="B143">
            <v>2</v>
          </cell>
          <cell r="C143" t="str">
            <v>2000</v>
          </cell>
          <cell r="D143" t="str">
            <v>08</v>
          </cell>
          <cell r="E143">
            <v>36747</v>
          </cell>
          <cell r="F143" t="str">
            <v>1</v>
          </cell>
          <cell r="G143" t="str">
            <v>17</v>
          </cell>
          <cell r="H143" t="str">
            <v>001</v>
          </cell>
          <cell r="J143" t="str">
            <v>1</v>
          </cell>
          <cell r="K143" t="str">
            <v>1</v>
          </cell>
          <cell r="L143" t="str">
            <v>1700100086</v>
          </cell>
          <cell r="M143" t="str">
            <v>H UNIVERSITARIO</v>
          </cell>
          <cell r="N143" t="str">
            <v>1</v>
          </cell>
          <cell r="O143">
            <v>206</v>
          </cell>
          <cell r="Q143" t="str">
            <v>2</v>
          </cell>
          <cell r="S143" t="str">
            <v>17</v>
          </cell>
          <cell r="T143" t="str">
            <v>446</v>
          </cell>
          <cell r="U143" t="str">
            <v>9</v>
          </cell>
          <cell r="Z143" t="str">
            <v>1</v>
          </cell>
          <cell r="AA143" t="str">
            <v>1</v>
          </cell>
          <cell r="AB143" t="str">
            <v>3</v>
          </cell>
          <cell r="AC143" t="str">
            <v>1</v>
          </cell>
          <cell r="AD143" t="str">
            <v>1</v>
          </cell>
          <cell r="AE143" t="str">
            <v>3</v>
          </cell>
          <cell r="AF143">
            <v>1710</v>
          </cell>
          <cell r="AG143">
            <v>18</v>
          </cell>
          <cell r="AH143">
            <v>2</v>
          </cell>
          <cell r="AI143">
            <v>0</v>
          </cell>
          <cell r="AJ143" t="str">
            <v>9</v>
          </cell>
          <cell r="AK143" t="str">
            <v>9</v>
          </cell>
          <cell r="AS143" t="str">
            <v>2</v>
          </cell>
          <cell r="AT143" t="str">
            <v>1</v>
          </cell>
          <cell r="AU143" t="str">
            <v>P369</v>
          </cell>
          <cell r="AY143" t="str">
            <v>P220</v>
          </cell>
          <cell r="AZ143" t="str">
            <v>P220</v>
          </cell>
          <cell r="BB143" t="str">
            <v>404</v>
          </cell>
          <cell r="BC143" t="str">
            <v>2</v>
          </cell>
          <cell r="BD143" t="str">
            <v>03</v>
          </cell>
          <cell r="BE143" t="str">
            <v>02</v>
          </cell>
        </row>
        <row r="144">
          <cell r="A144" t="str">
            <v>A895769</v>
          </cell>
          <cell r="B144">
            <v>2</v>
          </cell>
          <cell r="C144" t="str">
            <v>2000</v>
          </cell>
          <cell r="D144" t="str">
            <v>08</v>
          </cell>
          <cell r="E144">
            <v>36754</v>
          </cell>
          <cell r="F144" t="str">
            <v>1</v>
          </cell>
          <cell r="G144" t="str">
            <v>17</v>
          </cell>
          <cell r="H144" t="str">
            <v>001</v>
          </cell>
          <cell r="J144" t="str">
            <v>1</v>
          </cell>
          <cell r="K144" t="str">
            <v>1</v>
          </cell>
          <cell r="L144" t="str">
            <v>1700100086</v>
          </cell>
          <cell r="M144" t="str">
            <v>H UNIVERSITARIO</v>
          </cell>
          <cell r="N144" t="str">
            <v>1</v>
          </cell>
          <cell r="O144">
            <v>206</v>
          </cell>
          <cell r="Q144" t="str">
            <v>1</v>
          </cell>
          <cell r="S144" t="str">
            <v>17</v>
          </cell>
          <cell r="T144" t="str">
            <v>001</v>
          </cell>
          <cell r="U144" t="str">
            <v>1</v>
          </cell>
          <cell r="W144" t="str">
            <v>0303</v>
          </cell>
          <cell r="X144" t="str">
            <v>0</v>
          </cell>
          <cell r="Z144" t="str">
            <v>1</v>
          </cell>
          <cell r="AA144" t="str">
            <v>1</v>
          </cell>
          <cell r="AB144" t="str">
            <v>3</v>
          </cell>
          <cell r="AC144" t="str">
            <v>1</v>
          </cell>
          <cell r="AD144" t="str">
            <v>1</v>
          </cell>
          <cell r="AE144" t="str">
            <v>3</v>
          </cell>
          <cell r="AF144">
            <v>1320</v>
          </cell>
          <cell r="AG144">
            <v>19</v>
          </cell>
          <cell r="AH144">
            <v>1</v>
          </cell>
          <cell r="AI144">
            <v>0</v>
          </cell>
          <cell r="AJ144" t="str">
            <v>9</v>
          </cell>
          <cell r="AK144" t="str">
            <v>9</v>
          </cell>
          <cell r="AS144" t="str">
            <v>2</v>
          </cell>
          <cell r="AT144" t="str">
            <v>1</v>
          </cell>
          <cell r="AU144" t="str">
            <v>P369</v>
          </cell>
          <cell r="AV144" t="str">
            <v>P220</v>
          </cell>
          <cell r="AW144" t="str">
            <v>P071</v>
          </cell>
          <cell r="AZ144" t="str">
            <v>P220</v>
          </cell>
          <cell r="BB144" t="str">
            <v>404</v>
          </cell>
          <cell r="BC144" t="str">
            <v>2</v>
          </cell>
          <cell r="BD144" t="str">
            <v>03</v>
          </cell>
          <cell r="BE144" t="str">
            <v>02</v>
          </cell>
        </row>
        <row r="145">
          <cell r="A145" t="str">
            <v>A888072</v>
          </cell>
          <cell r="B145">
            <v>2</v>
          </cell>
          <cell r="C145" t="str">
            <v>2000</v>
          </cell>
          <cell r="D145" t="str">
            <v>09</v>
          </cell>
          <cell r="E145">
            <v>36797</v>
          </cell>
          <cell r="F145" t="str">
            <v>1</v>
          </cell>
          <cell r="G145" t="str">
            <v>17</v>
          </cell>
          <cell r="H145" t="str">
            <v>001</v>
          </cell>
          <cell r="J145" t="str">
            <v>1</v>
          </cell>
          <cell r="K145" t="str">
            <v>1</v>
          </cell>
          <cell r="L145" t="str">
            <v>1700100086</v>
          </cell>
          <cell r="M145" t="str">
            <v>H UNIVERSITARIO</v>
          </cell>
          <cell r="N145" t="str">
            <v>1</v>
          </cell>
          <cell r="O145">
            <v>199</v>
          </cell>
          <cell r="Q145" t="str">
            <v>3</v>
          </cell>
          <cell r="S145" t="str">
            <v>17</v>
          </cell>
          <cell r="T145" t="str">
            <v>001</v>
          </cell>
          <cell r="U145" t="str">
            <v>1</v>
          </cell>
          <cell r="W145" t="str">
            <v>0109</v>
          </cell>
          <cell r="X145" t="str">
            <v>0</v>
          </cell>
          <cell r="Z145" t="str">
            <v>1</v>
          </cell>
          <cell r="AA145" t="str">
            <v>1</v>
          </cell>
          <cell r="AB145" t="str">
            <v>3</v>
          </cell>
          <cell r="AC145" t="str">
            <v>1</v>
          </cell>
          <cell r="AD145" t="str">
            <v>1</v>
          </cell>
          <cell r="AE145" t="str">
            <v>3</v>
          </cell>
          <cell r="AF145">
            <v>1150</v>
          </cell>
          <cell r="AG145">
            <v>23</v>
          </cell>
          <cell r="AH145">
            <v>2</v>
          </cell>
          <cell r="AI145">
            <v>0</v>
          </cell>
          <cell r="AJ145" t="str">
            <v>9</v>
          </cell>
          <cell r="AK145" t="str">
            <v>5</v>
          </cell>
          <cell r="AS145" t="str">
            <v>2</v>
          </cell>
          <cell r="AT145" t="str">
            <v>1</v>
          </cell>
          <cell r="AU145" t="str">
            <v>P293</v>
          </cell>
          <cell r="AV145" t="str">
            <v>P220</v>
          </cell>
          <cell r="AW145" t="str">
            <v>P071</v>
          </cell>
          <cell r="AZ145" t="str">
            <v>P220</v>
          </cell>
          <cell r="BB145" t="str">
            <v>404</v>
          </cell>
          <cell r="BC145" t="str">
            <v>2</v>
          </cell>
          <cell r="BD145" t="str">
            <v>02</v>
          </cell>
          <cell r="BE145" t="str">
            <v>02</v>
          </cell>
        </row>
        <row r="146">
          <cell r="A146" t="str">
            <v>A895809</v>
          </cell>
          <cell r="B146">
            <v>2</v>
          </cell>
          <cell r="C146" t="str">
            <v>2000</v>
          </cell>
          <cell r="D146" t="str">
            <v>09</v>
          </cell>
          <cell r="E146">
            <v>36771</v>
          </cell>
          <cell r="F146" t="str">
            <v>1</v>
          </cell>
          <cell r="G146" t="str">
            <v>17</v>
          </cell>
          <cell r="H146" t="str">
            <v>001</v>
          </cell>
          <cell r="J146" t="str">
            <v>1</v>
          </cell>
          <cell r="K146" t="str">
            <v>1</v>
          </cell>
          <cell r="L146" t="str">
            <v>1700100086</v>
          </cell>
          <cell r="M146" t="str">
            <v>H UNIVERSITARIO</v>
          </cell>
          <cell r="N146" t="str">
            <v>1</v>
          </cell>
          <cell r="O146">
            <v>205</v>
          </cell>
          <cell r="Q146" t="str">
            <v>1</v>
          </cell>
          <cell r="S146" t="str">
            <v>17</v>
          </cell>
          <cell r="T146" t="str">
            <v>001</v>
          </cell>
          <cell r="U146" t="str">
            <v>1</v>
          </cell>
          <cell r="W146" t="str">
            <v>0509</v>
          </cell>
          <cell r="X146" t="str">
            <v>0</v>
          </cell>
          <cell r="Z146" t="str">
            <v>1</v>
          </cell>
          <cell r="AA146" t="str">
            <v>1</v>
          </cell>
          <cell r="AB146" t="str">
            <v>3</v>
          </cell>
          <cell r="AC146" t="str">
            <v>2</v>
          </cell>
          <cell r="AD146" t="str">
            <v>1</v>
          </cell>
          <cell r="AE146" t="str">
            <v>3</v>
          </cell>
          <cell r="AF146">
            <v>1650</v>
          </cell>
          <cell r="AG146">
            <v>32</v>
          </cell>
          <cell r="AH146">
            <v>2</v>
          </cell>
          <cell r="AI146">
            <v>0</v>
          </cell>
          <cell r="AJ146" t="str">
            <v>9</v>
          </cell>
          <cell r="AK146" t="str">
            <v>9</v>
          </cell>
          <cell r="AS146" t="str">
            <v>2</v>
          </cell>
          <cell r="AT146" t="str">
            <v>1</v>
          </cell>
          <cell r="AU146" t="str">
            <v>P369</v>
          </cell>
          <cell r="AV146" t="str">
            <v>P220</v>
          </cell>
          <cell r="AW146" t="str">
            <v>P071</v>
          </cell>
          <cell r="AZ146" t="str">
            <v>P220</v>
          </cell>
          <cell r="BB146" t="str">
            <v>404</v>
          </cell>
          <cell r="BC146" t="str">
            <v>2</v>
          </cell>
          <cell r="BD146" t="str">
            <v>03</v>
          </cell>
          <cell r="BE146" t="str">
            <v>02</v>
          </cell>
        </row>
        <row r="147">
          <cell r="A147" t="str">
            <v>A888009</v>
          </cell>
          <cell r="B147">
            <v>2</v>
          </cell>
          <cell r="C147" t="str">
            <v>2000</v>
          </cell>
          <cell r="D147" t="str">
            <v>09</v>
          </cell>
          <cell r="E147">
            <v>36782</v>
          </cell>
          <cell r="F147" t="str">
            <v>1</v>
          </cell>
          <cell r="G147" t="str">
            <v>17</v>
          </cell>
          <cell r="H147" t="str">
            <v>001</v>
          </cell>
          <cell r="J147" t="str">
            <v>1</v>
          </cell>
          <cell r="K147" t="str">
            <v>1</v>
          </cell>
          <cell r="L147" t="str">
            <v>1700100086</v>
          </cell>
          <cell r="M147" t="str">
            <v>H UNIVERSITARIO</v>
          </cell>
          <cell r="N147" t="str">
            <v>1</v>
          </cell>
          <cell r="O147">
            <v>100</v>
          </cell>
          <cell r="Q147" t="str">
            <v>3</v>
          </cell>
          <cell r="S147" t="str">
            <v>17</v>
          </cell>
          <cell r="T147" t="str">
            <v>001</v>
          </cell>
          <cell r="U147" t="str">
            <v>1</v>
          </cell>
          <cell r="W147" t="str">
            <v>0906</v>
          </cell>
          <cell r="X147" t="str">
            <v>0</v>
          </cell>
          <cell r="Z147" t="str">
            <v>1</v>
          </cell>
          <cell r="AA147" t="str">
            <v>1</v>
          </cell>
          <cell r="AB147" t="str">
            <v>3</v>
          </cell>
          <cell r="AC147" t="str">
            <v>1</v>
          </cell>
          <cell r="AD147" t="str">
            <v>1</v>
          </cell>
          <cell r="AE147" t="str">
            <v>3</v>
          </cell>
          <cell r="AF147">
            <v>1040</v>
          </cell>
          <cell r="AG147">
            <v>27</v>
          </cell>
          <cell r="AH147">
            <v>4</v>
          </cell>
          <cell r="AI147">
            <v>0</v>
          </cell>
          <cell r="AJ147" t="str">
            <v>4</v>
          </cell>
          <cell r="AK147" t="str">
            <v>2</v>
          </cell>
          <cell r="AS147" t="str">
            <v>2</v>
          </cell>
          <cell r="AT147" t="str">
            <v>1</v>
          </cell>
          <cell r="AU147" t="str">
            <v>P220</v>
          </cell>
          <cell r="AY147" t="str">
            <v>P071</v>
          </cell>
          <cell r="AZ147" t="str">
            <v>P220</v>
          </cell>
          <cell r="BB147" t="str">
            <v>404</v>
          </cell>
          <cell r="BC147" t="str">
            <v>1</v>
          </cell>
          <cell r="BD147" t="str">
            <v>02</v>
          </cell>
          <cell r="BE147" t="str">
            <v>02</v>
          </cell>
        </row>
        <row r="148">
          <cell r="A148" t="str">
            <v>A713662</v>
          </cell>
          <cell r="B148">
            <v>2</v>
          </cell>
          <cell r="C148" t="str">
            <v>2000</v>
          </cell>
          <cell r="D148" t="str">
            <v>09</v>
          </cell>
          <cell r="E148">
            <v>36790</v>
          </cell>
          <cell r="F148" t="str">
            <v>2</v>
          </cell>
          <cell r="G148" t="str">
            <v>17</v>
          </cell>
          <cell r="H148" t="str">
            <v>614</v>
          </cell>
          <cell r="J148" t="str">
            <v>1</v>
          </cell>
          <cell r="K148" t="str">
            <v>1</v>
          </cell>
          <cell r="L148" t="str">
            <v>1761400143</v>
          </cell>
          <cell r="M148" t="str">
            <v>CS SAN LORENZO</v>
          </cell>
          <cell r="N148" t="str">
            <v>1</v>
          </cell>
          <cell r="O148">
            <v>100</v>
          </cell>
          <cell r="Q148" t="str">
            <v>2</v>
          </cell>
          <cell r="S148" t="str">
            <v>17</v>
          </cell>
          <cell r="T148" t="str">
            <v>614</v>
          </cell>
          <cell r="U148" t="str">
            <v>3</v>
          </cell>
          <cell r="Z148" t="str">
            <v>1</v>
          </cell>
          <cell r="AA148" t="str">
            <v>1</v>
          </cell>
          <cell r="AB148" t="str">
            <v>3</v>
          </cell>
          <cell r="AC148" t="str">
            <v>1</v>
          </cell>
          <cell r="AD148" t="str">
            <v>1</v>
          </cell>
          <cell r="AE148" t="str">
            <v>3</v>
          </cell>
          <cell r="AF148">
            <v>1900</v>
          </cell>
          <cell r="AG148">
            <v>25</v>
          </cell>
          <cell r="AH148">
            <v>2</v>
          </cell>
          <cell r="AI148">
            <v>1</v>
          </cell>
          <cell r="AJ148" t="str">
            <v>2</v>
          </cell>
          <cell r="AK148" t="str">
            <v>3</v>
          </cell>
          <cell r="AS148" t="str">
            <v>2</v>
          </cell>
          <cell r="AT148" t="str">
            <v>1</v>
          </cell>
          <cell r="AU148" t="str">
            <v>P285</v>
          </cell>
          <cell r="AV148" t="str">
            <v>P220</v>
          </cell>
          <cell r="AW148" t="str">
            <v>P071</v>
          </cell>
          <cell r="AZ148" t="str">
            <v>P220</v>
          </cell>
          <cell r="BB148" t="str">
            <v>404</v>
          </cell>
          <cell r="BC148" t="str">
            <v>2</v>
          </cell>
          <cell r="BD148" t="str">
            <v>02</v>
          </cell>
          <cell r="BE148" t="str">
            <v>02</v>
          </cell>
        </row>
        <row r="149">
          <cell r="A149" t="str">
            <v>A695907</v>
          </cell>
          <cell r="B149">
            <v>2</v>
          </cell>
          <cell r="C149" t="str">
            <v>2000</v>
          </cell>
          <cell r="D149" t="str">
            <v>09</v>
          </cell>
          <cell r="E149">
            <v>36789</v>
          </cell>
          <cell r="F149" t="str">
            <v>1</v>
          </cell>
          <cell r="G149" t="str">
            <v>17</v>
          </cell>
          <cell r="H149" t="str">
            <v>174</v>
          </cell>
          <cell r="J149" t="str">
            <v>1</v>
          </cell>
          <cell r="K149" t="str">
            <v>3</v>
          </cell>
          <cell r="N149" t="str">
            <v>1</v>
          </cell>
          <cell r="O149">
            <v>100</v>
          </cell>
          <cell r="Q149" t="str">
            <v>3</v>
          </cell>
          <cell r="S149" t="str">
            <v>17</v>
          </cell>
          <cell r="T149" t="str">
            <v>174</v>
          </cell>
          <cell r="U149" t="str">
            <v>1</v>
          </cell>
          <cell r="Z149" t="str">
            <v>1</v>
          </cell>
          <cell r="AA149" t="str">
            <v>2</v>
          </cell>
          <cell r="AB149" t="str">
            <v>3</v>
          </cell>
          <cell r="AC149" t="str">
            <v>1</v>
          </cell>
          <cell r="AD149" t="str">
            <v>1</v>
          </cell>
          <cell r="AE149" t="str">
            <v>2</v>
          </cell>
          <cell r="AF149">
            <v>1790</v>
          </cell>
          <cell r="AG149">
            <v>21</v>
          </cell>
          <cell r="AH149">
            <v>3</v>
          </cell>
          <cell r="AI149">
            <v>0</v>
          </cell>
          <cell r="AJ149" t="str">
            <v>4</v>
          </cell>
          <cell r="AK149" t="str">
            <v>3</v>
          </cell>
          <cell r="AS149" t="str">
            <v>4</v>
          </cell>
          <cell r="AT149" t="str">
            <v>1</v>
          </cell>
          <cell r="AU149" t="str">
            <v>P285</v>
          </cell>
          <cell r="AV149" t="str">
            <v>P220</v>
          </cell>
          <cell r="AZ149" t="str">
            <v>P220</v>
          </cell>
          <cell r="BB149" t="str">
            <v>404</v>
          </cell>
          <cell r="BC149" t="str">
            <v>2</v>
          </cell>
          <cell r="BD149" t="str">
            <v>02</v>
          </cell>
          <cell r="BE149" t="str">
            <v>02</v>
          </cell>
        </row>
        <row r="150">
          <cell r="A150" t="str">
            <v>A906053</v>
          </cell>
          <cell r="B150">
            <v>2</v>
          </cell>
          <cell r="C150" t="str">
            <v>2000</v>
          </cell>
          <cell r="D150" t="str">
            <v>09</v>
          </cell>
          <cell r="E150">
            <v>36785</v>
          </cell>
          <cell r="F150" t="str">
            <v>1</v>
          </cell>
          <cell r="G150" t="str">
            <v>17</v>
          </cell>
          <cell r="H150" t="str">
            <v>380</v>
          </cell>
          <cell r="J150" t="str">
            <v>1</v>
          </cell>
          <cell r="K150" t="str">
            <v>1</v>
          </cell>
          <cell r="L150" t="str">
            <v>1738000029</v>
          </cell>
          <cell r="M150" t="str">
            <v>HOSP. SAN FELIX</v>
          </cell>
          <cell r="N150" t="str">
            <v>1</v>
          </cell>
          <cell r="O150">
            <v>201</v>
          </cell>
          <cell r="Q150" t="str">
            <v>3</v>
          </cell>
          <cell r="S150" t="str">
            <v>17</v>
          </cell>
          <cell r="T150" t="str">
            <v>380</v>
          </cell>
          <cell r="U150" t="str">
            <v>1</v>
          </cell>
          <cell r="Z150" t="str">
            <v>1</v>
          </cell>
          <cell r="AA150" t="str">
            <v>1</v>
          </cell>
          <cell r="AB150" t="str">
            <v>3</v>
          </cell>
          <cell r="AC150" t="str">
            <v>2</v>
          </cell>
          <cell r="AD150" t="str">
            <v>1</v>
          </cell>
          <cell r="AE150" t="str">
            <v>4</v>
          </cell>
          <cell r="AF150">
            <v>2600</v>
          </cell>
          <cell r="AG150">
            <v>25</v>
          </cell>
          <cell r="AH150">
            <v>3</v>
          </cell>
          <cell r="AI150">
            <v>2</v>
          </cell>
          <cell r="AJ150" t="str">
            <v>4</v>
          </cell>
          <cell r="AK150" t="str">
            <v>5</v>
          </cell>
          <cell r="AS150" t="str">
            <v>2</v>
          </cell>
          <cell r="AT150" t="str">
            <v>1</v>
          </cell>
          <cell r="AU150" t="str">
            <v>P220</v>
          </cell>
          <cell r="AV150" t="str">
            <v>P073</v>
          </cell>
          <cell r="AZ150" t="str">
            <v>P220</v>
          </cell>
          <cell r="BB150" t="str">
            <v>404</v>
          </cell>
          <cell r="BC150" t="str">
            <v>2</v>
          </cell>
          <cell r="BD150" t="str">
            <v>03</v>
          </cell>
          <cell r="BE150" t="str">
            <v>02</v>
          </cell>
        </row>
        <row r="151">
          <cell r="A151" t="str">
            <v>A888177</v>
          </cell>
          <cell r="B151">
            <v>2</v>
          </cell>
          <cell r="C151" t="str">
            <v>2000</v>
          </cell>
          <cell r="D151" t="str">
            <v>10</v>
          </cell>
          <cell r="E151">
            <v>36812</v>
          </cell>
          <cell r="F151" t="str">
            <v>2</v>
          </cell>
          <cell r="G151" t="str">
            <v>17</v>
          </cell>
          <cell r="H151" t="str">
            <v>001</v>
          </cell>
          <cell r="J151" t="str">
            <v>1</v>
          </cell>
          <cell r="K151" t="str">
            <v>1</v>
          </cell>
          <cell r="L151" t="str">
            <v>1700100086</v>
          </cell>
          <cell r="M151" t="str">
            <v>H UNIVERSITARIO</v>
          </cell>
          <cell r="N151" t="str">
            <v>1</v>
          </cell>
          <cell r="O151">
            <v>202</v>
          </cell>
          <cell r="Q151" t="str">
            <v>2</v>
          </cell>
          <cell r="S151" t="str">
            <v>17</v>
          </cell>
          <cell r="T151" t="str">
            <v>001</v>
          </cell>
          <cell r="U151" t="str">
            <v>1</v>
          </cell>
          <cell r="W151" t="str">
            <v>0505</v>
          </cell>
          <cell r="X151" t="str">
            <v>0</v>
          </cell>
          <cell r="Z151" t="str">
            <v>1</v>
          </cell>
          <cell r="AA151" t="str">
            <v>1</v>
          </cell>
          <cell r="AB151" t="str">
            <v>3</v>
          </cell>
          <cell r="AC151" t="str">
            <v>1</v>
          </cell>
          <cell r="AD151" t="str">
            <v>1</v>
          </cell>
          <cell r="AE151" t="str">
            <v>2</v>
          </cell>
          <cell r="AF151">
            <v>740</v>
          </cell>
          <cell r="AG151">
            <v>24</v>
          </cell>
          <cell r="AH151">
            <v>2</v>
          </cell>
          <cell r="AI151">
            <v>0</v>
          </cell>
          <cell r="AJ151" t="str">
            <v>1</v>
          </cell>
          <cell r="AK151" t="str">
            <v>2</v>
          </cell>
          <cell r="AS151" t="str">
            <v>2</v>
          </cell>
          <cell r="AT151" t="str">
            <v>1</v>
          </cell>
          <cell r="AU151" t="str">
            <v>P220</v>
          </cell>
          <cell r="AY151" t="str">
            <v>P070</v>
          </cell>
          <cell r="AZ151" t="str">
            <v>P220</v>
          </cell>
          <cell r="BB151" t="str">
            <v>404</v>
          </cell>
          <cell r="BC151" t="str">
            <v>2</v>
          </cell>
          <cell r="BD151" t="str">
            <v>03</v>
          </cell>
          <cell r="BE151" t="str">
            <v>02</v>
          </cell>
        </row>
        <row r="152">
          <cell r="A152" t="str">
            <v>A888247</v>
          </cell>
          <cell r="B152">
            <v>2</v>
          </cell>
          <cell r="C152" t="str">
            <v>2000</v>
          </cell>
          <cell r="D152" t="str">
            <v>11</v>
          </cell>
          <cell r="E152">
            <v>36832</v>
          </cell>
          <cell r="F152" t="str">
            <v>2</v>
          </cell>
          <cell r="G152" t="str">
            <v>17</v>
          </cell>
          <cell r="H152" t="str">
            <v>001</v>
          </cell>
          <cell r="J152" t="str">
            <v>1</v>
          </cell>
          <cell r="K152" t="str">
            <v>1</v>
          </cell>
          <cell r="L152" t="str">
            <v>1700100086</v>
          </cell>
          <cell r="M152" t="str">
            <v>H UNIVERSITARIO</v>
          </cell>
          <cell r="N152" t="str">
            <v>1</v>
          </cell>
          <cell r="O152">
            <v>117</v>
          </cell>
          <cell r="Q152" t="str">
            <v>3</v>
          </cell>
          <cell r="S152" t="str">
            <v>17</v>
          </cell>
          <cell r="T152" t="str">
            <v>001</v>
          </cell>
          <cell r="U152" t="str">
            <v>1</v>
          </cell>
          <cell r="W152" t="str">
            <v>0104</v>
          </cell>
          <cell r="X152" t="str">
            <v>0</v>
          </cell>
          <cell r="Z152" t="str">
            <v>1</v>
          </cell>
          <cell r="AA152" t="str">
            <v>1</v>
          </cell>
          <cell r="AB152" t="str">
            <v>3</v>
          </cell>
          <cell r="AC152" t="str">
            <v>1</v>
          </cell>
          <cell r="AD152" t="str">
            <v>1</v>
          </cell>
          <cell r="AE152" t="str">
            <v>3</v>
          </cell>
          <cell r="AF152">
            <v>790</v>
          </cell>
          <cell r="AG152">
            <v>39</v>
          </cell>
          <cell r="AH152">
            <v>6</v>
          </cell>
          <cell r="AI152">
            <v>0</v>
          </cell>
          <cell r="AJ152" t="str">
            <v>1</v>
          </cell>
          <cell r="AK152" t="str">
            <v>8</v>
          </cell>
          <cell r="AS152" t="str">
            <v>2</v>
          </cell>
          <cell r="AT152" t="str">
            <v>1</v>
          </cell>
          <cell r="AU152" t="str">
            <v>P220</v>
          </cell>
          <cell r="AV152" t="str">
            <v>P070</v>
          </cell>
          <cell r="AY152" t="str">
            <v>P059</v>
          </cell>
          <cell r="AZ152" t="str">
            <v>P220</v>
          </cell>
          <cell r="BB152" t="str">
            <v>404</v>
          </cell>
          <cell r="BC152" t="str">
            <v>2</v>
          </cell>
          <cell r="BD152" t="str">
            <v>02</v>
          </cell>
          <cell r="BE152" t="str">
            <v>02</v>
          </cell>
        </row>
        <row r="153">
          <cell r="A153" t="str">
            <v>A888240</v>
          </cell>
          <cell r="B153">
            <v>2</v>
          </cell>
          <cell r="C153" t="str">
            <v>2000</v>
          </cell>
          <cell r="D153" t="str">
            <v>11</v>
          </cell>
          <cell r="E153">
            <v>36841</v>
          </cell>
          <cell r="F153" t="str">
            <v>2</v>
          </cell>
          <cell r="G153" t="str">
            <v>17</v>
          </cell>
          <cell r="H153" t="str">
            <v>001</v>
          </cell>
          <cell r="J153" t="str">
            <v>1</v>
          </cell>
          <cell r="K153" t="str">
            <v>1</v>
          </cell>
          <cell r="L153" t="str">
            <v>1700100086</v>
          </cell>
          <cell r="M153" t="str">
            <v>H UNIVERSITARIO</v>
          </cell>
          <cell r="N153" t="str">
            <v>1</v>
          </cell>
          <cell r="O153">
            <v>206</v>
          </cell>
          <cell r="Q153" t="str">
            <v>2</v>
          </cell>
          <cell r="S153" t="str">
            <v>17</v>
          </cell>
          <cell r="T153" t="str">
            <v>001</v>
          </cell>
          <cell r="U153" t="str">
            <v>1</v>
          </cell>
          <cell r="W153" t="str">
            <v>0505</v>
          </cell>
          <cell r="X153" t="str">
            <v>0</v>
          </cell>
          <cell r="Z153" t="str">
            <v>1</v>
          </cell>
          <cell r="AA153" t="str">
            <v>1</v>
          </cell>
          <cell r="AB153" t="str">
            <v>3</v>
          </cell>
          <cell r="AC153" t="str">
            <v>1</v>
          </cell>
          <cell r="AD153" t="str">
            <v>1</v>
          </cell>
          <cell r="AE153" t="str">
            <v>3</v>
          </cell>
          <cell r="AF153">
            <v>1310</v>
          </cell>
          <cell r="AG153">
            <v>99</v>
          </cell>
          <cell r="AH153">
            <v>1</v>
          </cell>
          <cell r="AI153">
            <v>0</v>
          </cell>
          <cell r="AJ153" t="str">
            <v>1</v>
          </cell>
          <cell r="AK153" t="str">
            <v>4</v>
          </cell>
          <cell r="AS153" t="str">
            <v>2</v>
          </cell>
          <cell r="AT153" t="str">
            <v>1</v>
          </cell>
          <cell r="AU153" t="str">
            <v>P369</v>
          </cell>
          <cell r="AY153" t="str">
            <v>P220</v>
          </cell>
          <cell r="AZ153" t="str">
            <v>P220</v>
          </cell>
          <cell r="BB153" t="str">
            <v>404</v>
          </cell>
          <cell r="BC153" t="str">
            <v>2</v>
          </cell>
          <cell r="BD153" t="str">
            <v>03</v>
          </cell>
          <cell r="BE153" t="str">
            <v>02</v>
          </cell>
        </row>
        <row r="154">
          <cell r="A154" t="str">
            <v>A713708</v>
          </cell>
          <cell r="B154">
            <v>2</v>
          </cell>
          <cell r="C154" t="str">
            <v>2000</v>
          </cell>
          <cell r="D154" t="str">
            <v>11</v>
          </cell>
          <cell r="E154">
            <v>36847</v>
          </cell>
          <cell r="F154" t="str">
            <v>1</v>
          </cell>
          <cell r="G154" t="str">
            <v>17</v>
          </cell>
          <cell r="H154" t="str">
            <v>614</v>
          </cell>
          <cell r="I154" t="str">
            <v>014</v>
          </cell>
          <cell r="J154" t="str">
            <v>2</v>
          </cell>
          <cell r="K154" t="str">
            <v>3</v>
          </cell>
          <cell r="N154" t="str">
            <v>1</v>
          </cell>
          <cell r="O154">
            <v>100</v>
          </cell>
          <cell r="Q154" t="str">
            <v>3</v>
          </cell>
          <cell r="S154" t="str">
            <v>17</v>
          </cell>
          <cell r="T154" t="str">
            <v>614</v>
          </cell>
          <cell r="U154" t="str">
            <v>2</v>
          </cell>
          <cell r="Y154" t="str">
            <v>014</v>
          </cell>
          <cell r="Z154" t="str">
            <v>1</v>
          </cell>
          <cell r="AA154" t="str">
            <v>2</v>
          </cell>
          <cell r="AB154" t="str">
            <v>3</v>
          </cell>
          <cell r="AC154" t="str">
            <v>1</v>
          </cell>
          <cell r="AD154" t="str">
            <v>1</v>
          </cell>
          <cell r="AE154" t="str">
            <v>3</v>
          </cell>
          <cell r="AF154">
            <v>9999</v>
          </cell>
          <cell r="AG154">
            <v>20</v>
          </cell>
          <cell r="AH154">
            <v>1</v>
          </cell>
          <cell r="AI154">
            <v>0</v>
          </cell>
          <cell r="AJ154" t="str">
            <v>4</v>
          </cell>
          <cell r="AK154" t="str">
            <v>5</v>
          </cell>
          <cell r="AS154" t="str">
            <v>2</v>
          </cell>
          <cell r="AT154" t="str">
            <v>1</v>
          </cell>
          <cell r="AU154" t="str">
            <v>P219</v>
          </cell>
          <cell r="AV154" t="str">
            <v>P220</v>
          </cell>
          <cell r="AW154" t="str">
            <v>P073</v>
          </cell>
          <cell r="AZ154" t="str">
            <v>P220</v>
          </cell>
          <cell r="BB154" t="str">
            <v>404</v>
          </cell>
          <cell r="BC154" t="str">
            <v>2</v>
          </cell>
          <cell r="BD154" t="str">
            <v>02</v>
          </cell>
          <cell r="BE154" t="str">
            <v>02</v>
          </cell>
        </row>
        <row r="155">
          <cell r="A155" t="str">
            <v>A894827</v>
          </cell>
          <cell r="B155">
            <v>2</v>
          </cell>
          <cell r="C155" t="str">
            <v>2000</v>
          </cell>
          <cell r="D155" t="str">
            <v>12</v>
          </cell>
          <cell r="E155">
            <v>36879</v>
          </cell>
          <cell r="F155" t="str">
            <v>2</v>
          </cell>
          <cell r="G155" t="str">
            <v>17</v>
          </cell>
          <cell r="H155" t="str">
            <v>001</v>
          </cell>
          <cell r="J155" t="str">
            <v>1</v>
          </cell>
          <cell r="K155" t="str">
            <v>1</v>
          </cell>
          <cell r="L155" t="str">
            <v>1700100051</v>
          </cell>
          <cell r="M155" t="str">
            <v>CL ISS</v>
          </cell>
          <cell r="N155" t="str">
            <v>1</v>
          </cell>
          <cell r="O155">
            <v>299</v>
          </cell>
          <cell r="Q155" t="str">
            <v>1</v>
          </cell>
          <cell r="S155" t="str">
            <v>17</v>
          </cell>
          <cell r="T155" t="str">
            <v>001</v>
          </cell>
          <cell r="U155" t="str">
            <v>1</v>
          </cell>
          <cell r="W155" t="str">
            <v>1102</v>
          </cell>
          <cell r="X155" t="str">
            <v>0</v>
          </cell>
          <cell r="Z155" t="str">
            <v>1</v>
          </cell>
          <cell r="AA155" t="str">
            <v>1</v>
          </cell>
          <cell r="AB155" t="str">
            <v>3</v>
          </cell>
          <cell r="AC155" t="str">
            <v>2</v>
          </cell>
          <cell r="AD155" t="str">
            <v>2</v>
          </cell>
          <cell r="AE155" t="str">
            <v>3</v>
          </cell>
          <cell r="AF155">
            <v>1940</v>
          </cell>
          <cell r="AG155">
            <v>23</v>
          </cell>
          <cell r="AH155">
            <v>2</v>
          </cell>
          <cell r="AI155">
            <v>99</v>
          </cell>
          <cell r="AJ155" t="str">
            <v>4</v>
          </cell>
          <cell r="AK155" t="str">
            <v>2</v>
          </cell>
          <cell r="AS155" t="str">
            <v>2</v>
          </cell>
          <cell r="AT155" t="str">
            <v>1</v>
          </cell>
          <cell r="AU155" t="str">
            <v>P524</v>
          </cell>
          <cell r="AV155" t="str">
            <v>P219</v>
          </cell>
          <cell r="AW155" t="str">
            <v>P220</v>
          </cell>
          <cell r="AZ155" t="str">
            <v>P220</v>
          </cell>
          <cell r="BB155" t="str">
            <v>404</v>
          </cell>
          <cell r="BC155" t="str">
            <v>2</v>
          </cell>
          <cell r="BD155" t="str">
            <v>04</v>
          </cell>
          <cell r="BE155" t="str">
            <v>02</v>
          </cell>
        </row>
        <row r="156">
          <cell r="A156" t="str">
            <v>A888580</v>
          </cell>
          <cell r="B156">
            <v>2</v>
          </cell>
          <cell r="C156" t="str">
            <v>2000</v>
          </cell>
          <cell r="D156" t="str">
            <v>12</v>
          </cell>
          <cell r="E156">
            <v>36861</v>
          </cell>
          <cell r="F156" t="str">
            <v>2</v>
          </cell>
          <cell r="G156" t="str">
            <v>17</v>
          </cell>
          <cell r="H156" t="str">
            <v>001</v>
          </cell>
          <cell r="J156" t="str">
            <v>1</v>
          </cell>
          <cell r="K156" t="str">
            <v>1</v>
          </cell>
          <cell r="L156" t="str">
            <v>1700100086</v>
          </cell>
          <cell r="M156" t="str">
            <v>H UNIVERSITARIO</v>
          </cell>
          <cell r="N156" t="str">
            <v>1</v>
          </cell>
          <cell r="O156">
            <v>205</v>
          </cell>
          <cell r="Q156" t="str">
            <v>2</v>
          </cell>
          <cell r="S156" t="str">
            <v>17</v>
          </cell>
          <cell r="T156" t="str">
            <v>867</v>
          </cell>
          <cell r="U156" t="str">
            <v>2</v>
          </cell>
          <cell r="Y156" t="str">
            <v>003</v>
          </cell>
          <cell r="Z156" t="str">
            <v>1</v>
          </cell>
          <cell r="AA156" t="str">
            <v>1</v>
          </cell>
          <cell r="AB156" t="str">
            <v>3</v>
          </cell>
          <cell r="AC156" t="str">
            <v>1</v>
          </cell>
          <cell r="AD156" t="str">
            <v>1</v>
          </cell>
          <cell r="AE156" t="str">
            <v>3</v>
          </cell>
          <cell r="AF156">
            <v>790</v>
          </cell>
          <cell r="AG156">
            <v>16</v>
          </cell>
          <cell r="AH156">
            <v>1</v>
          </cell>
          <cell r="AI156">
            <v>0</v>
          </cell>
          <cell r="AJ156" t="str">
            <v>4</v>
          </cell>
          <cell r="AK156" t="str">
            <v>5</v>
          </cell>
          <cell r="AS156" t="str">
            <v>2</v>
          </cell>
          <cell r="AT156" t="str">
            <v>1</v>
          </cell>
          <cell r="AU156" t="str">
            <v>P220</v>
          </cell>
          <cell r="AV156" t="str">
            <v>P070</v>
          </cell>
          <cell r="AZ156" t="str">
            <v>P220</v>
          </cell>
          <cell r="BB156" t="str">
            <v>404</v>
          </cell>
          <cell r="BC156" t="str">
            <v>2</v>
          </cell>
          <cell r="BD156" t="str">
            <v>03</v>
          </cell>
          <cell r="BE156" t="str">
            <v>02</v>
          </cell>
        </row>
        <row r="157">
          <cell r="A157" t="str">
            <v>A888599</v>
          </cell>
          <cell r="B157">
            <v>2</v>
          </cell>
          <cell r="C157" t="str">
            <v>2000</v>
          </cell>
          <cell r="D157" t="str">
            <v>12</v>
          </cell>
          <cell r="E157">
            <v>36872</v>
          </cell>
          <cell r="F157" t="str">
            <v>1</v>
          </cell>
          <cell r="G157" t="str">
            <v>17</v>
          </cell>
          <cell r="H157" t="str">
            <v>001</v>
          </cell>
          <cell r="J157" t="str">
            <v>1</v>
          </cell>
          <cell r="K157" t="str">
            <v>1</v>
          </cell>
          <cell r="L157" t="str">
            <v>1700100086</v>
          </cell>
          <cell r="M157" t="str">
            <v>H UNIVERSITARIO</v>
          </cell>
          <cell r="N157" t="str">
            <v>1</v>
          </cell>
          <cell r="O157">
            <v>104</v>
          </cell>
          <cell r="Q157" t="str">
            <v>3</v>
          </cell>
          <cell r="S157" t="str">
            <v>17</v>
          </cell>
          <cell r="T157" t="str">
            <v>433</v>
          </cell>
          <cell r="U157" t="str">
            <v>3</v>
          </cell>
          <cell r="Z157" t="str">
            <v>1</v>
          </cell>
          <cell r="AA157" t="str">
            <v>2</v>
          </cell>
          <cell r="AB157" t="str">
            <v>3</v>
          </cell>
          <cell r="AC157" t="str">
            <v>1</v>
          </cell>
          <cell r="AD157" t="str">
            <v>1</v>
          </cell>
          <cell r="AE157" t="str">
            <v>2</v>
          </cell>
          <cell r="AF157">
            <v>600</v>
          </cell>
          <cell r="AG157">
            <v>28</v>
          </cell>
          <cell r="AH157">
            <v>6</v>
          </cell>
          <cell r="AI157">
            <v>0</v>
          </cell>
          <cell r="AJ157" t="str">
            <v>9</v>
          </cell>
          <cell r="AK157" t="str">
            <v>8</v>
          </cell>
          <cell r="AS157" t="str">
            <v>2</v>
          </cell>
          <cell r="AT157" t="str">
            <v>1</v>
          </cell>
          <cell r="AU157" t="str">
            <v>P220</v>
          </cell>
          <cell r="AV157" t="str">
            <v>P070</v>
          </cell>
          <cell r="AZ157" t="str">
            <v>P220</v>
          </cell>
          <cell r="BB157" t="str">
            <v>404</v>
          </cell>
          <cell r="BC157" t="str">
            <v>2</v>
          </cell>
          <cell r="BD157" t="str">
            <v>02</v>
          </cell>
          <cell r="BE157" t="str">
            <v>02</v>
          </cell>
        </row>
        <row r="158">
          <cell r="A158" t="str">
            <v>A888596</v>
          </cell>
          <cell r="B158">
            <v>2</v>
          </cell>
          <cell r="C158" t="str">
            <v>2000</v>
          </cell>
          <cell r="D158" t="str">
            <v>12</v>
          </cell>
          <cell r="E158">
            <v>36871</v>
          </cell>
          <cell r="F158" t="str">
            <v>1</v>
          </cell>
          <cell r="G158" t="str">
            <v>17</v>
          </cell>
          <cell r="H158" t="str">
            <v>001</v>
          </cell>
          <cell r="J158" t="str">
            <v>1</v>
          </cell>
          <cell r="K158" t="str">
            <v>1</v>
          </cell>
          <cell r="L158" t="str">
            <v>1700100086</v>
          </cell>
          <cell r="M158" t="str">
            <v>H UNIVERSITARIO</v>
          </cell>
          <cell r="N158" t="str">
            <v>1</v>
          </cell>
          <cell r="O158">
            <v>203</v>
          </cell>
          <cell r="Q158" t="str">
            <v>3</v>
          </cell>
          <cell r="S158" t="str">
            <v>17</v>
          </cell>
          <cell r="T158" t="str">
            <v>050</v>
          </cell>
          <cell r="U158" t="str">
            <v>1</v>
          </cell>
          <cell r="Z158" t="str">
            <v>1</v>
          </cell>
          <cell r="AA158" t="str">
            <v>1</v>
          </cell>
          <cell r="AB158" t="str">
            <v>3</v>
          </cell>
          <cell r="AC158" t="str">
            <v>1</v>
          </cell>
          <cell r="AD158" t="str">
            <v>1</v>
          </cell>
          <cell r="AE158" t="str">
            <v>3</v>
          </cell>
          <cell r="AF158">
            <v>1260</v>
          </cell>
          <cell r="AG158">
            <v>27</v>
          </cell>
          <cell r="AH158">
            <v>1</v>
          </cell>
          <cell r="AI158">
            <v>0</v>
          </cell>
          <cell r="AJ158" t="str">
            <v>9</v>
          </cell>
          <cell r="AK158" t="str">
            <v>9</v>
          </cell>
          <cell r="AS158" t="str">
            <v>2</v>
          </cell>
          <cell r="AT158" t="str">
            <v>1</v>
          </cell>
          <cell r="AU158" t="str">
            <v>P285</v>
          </cell>
          <cell r="AV158" t="str">
            <v>P220</v>
          </cell>
          <cell r="AW158" t="str">
            <v>P071</v>
          </cell>
          <cell r="AZ158" t="str">
            <v>P220</v>
          </cell>
          <cell r="BB158" t="str">
            <v>404</v>
          </cell>
          <cell r="BC158" t="str">
            <v>2</v>
          </cell>
          <cell r="BD158" t="str">
            <v>03</v>
          </cell>
          <cell r="BE158" t="str">
            <v>02</v>
          </cell>
        </row>
        <row r="159">
          <cell r="A159" t="str">
            <v>A888595</v>
          </cell>
          <cell r="B159">
            <v>2</v>
          </cell>
          <cell r="C159" t="str">
            <v>2000</v>
          </cell>
          <cell r="D159" t="str">
            <v>12</v>
          </cell>
          <cell r="E159">
            <v>36867</v>
          </cell>
          <cell r="F159" t="str">
            <v>1</v>
          </cell>
          <cell r="G159" t="str">
            <v>17</v>
          </cell>
          <cell r="H159" t="str">
            <v>001</v>
          </cell>
          <cell r="J159" t="str">
            <v>1</v>
          </cell>
          <cell r="K159" t="str">
            <v>1</v>
          </cell>
          <cell r="L159" t="str">
            <v>1700100086</v>
          </cell>
          <cell r="M159" t="str">
            <v>H UNIVERSITARIO</v>
          </cell>
          <cell r="N159" t="str">
            <v>1</v>
          </cell>
          <cell r="O159">
            <v>203</v>
          </cell>
          <cell r="Q159" t="str">
            <v>2</v>
          </cell>
          <cell r="S159" t="str">
            <v>17</v>
          </cell>
          <cell r="T159" t="str">
            <v>174</v>
          </cell>
          <cell r="U159" t="str">
            <v>9</v>
          </cell>
          <cell r="Z159" t="str">
            <v>1</v>
          </cell>
          <cell r="AA159" t="str">
            <v>1</v>
          </cell>
          <cell r="AB159" t="str">
            <v>3</v>
          </cell>
          <cell r="AC159" t="str">
            <v>1</v>
          </cell>
          <cell r="AD159" t="str">
            <v>2</v>
          </cell>
          <cell r="AE159" t="str">
            <v>3</v>
          </cell>
          <cell r="AF159">
            <v>1130</v>
          </cell>
          <cell r="AG159">
            <v>16</v>
          </cell>
          <cell r="AH159">
            <v>2</v>
          </cell>
          <cell r="AI159">
            <v>0</v>
          </cell>
          <cell r="AJ159" t="str">
            <v>1</v>
          </cell>
          <cell r="AK159" t="str">
            <v>2</v>
          </cell>
          <cell r="AS159" t="str">
            <v>2</v>
          </cell>
          <cell r="AT159" t="str">
            <v>1</v>
          </cell>
          <cell r="AU159" t="str">
            <v>P285</v>
          </cell>
          <cell r="AV159" t="str">
            <v>P220</v>
          </cell>
          <cell r="AW159" t="str">
            <v>P071</v>
          </cell>
          <cell r="AZ159" t="str">
            <v>P220</v>
          </cell>
          <cell r="BB159" t="str">
            <v>404</v>
          </cell>
          <cell r="BC159" t="str">
            <v>2</v>
          </cell>
          <cell r="BD159" t="str">
            <v>03</v>
          </cell>
          <cell r="BE159" t="str">
            <v>02</v>
          </cell>
        </row>
        <row r="160">
          <cell r="A160" t="str">
            <v>A888592</v>
          </cell>
          <cell r="B160">
            <v>2</v>
          </cell>
          <cell r="C160" t="str">
            <v>2000</v>
          </cell>
          <cell r="D160" t="str">
            <v>12</v>
          </cell>
          <cell r="E160">
            <v>36867</v>
          </cell>
          <cell r="F160" t="str">
            <v>1</v>
          </cell>
          <cell r="G160" t="str">
            <v>17</v>
          </cell>
          <cell r="H160" t="str">
            <v>001</v>
          </cell>
          <cell r="J160" t="str">
            <v>1</v>
          </cell>
          <cell r="K160" t="str">
            <v>1</v>
          </cell>
          <cell r="L160" t="str">
            <v>1700100086</v>
          </cell>
          <cell r="M160" t="str">
            <v>H UNIVERSITARIO</v>
          </cell>
          <cell r="N160" t="str">
            <v>1</v>
          </cell>
          <cell r="O160">
            <v>203</v>
          </cell>
          <cell r="Q160" t="str">
            <v>2</v>
          </cell>
          <cell r="S160" t="str">
            <v>17</v>
          </cell>
          <cell r="T160" t="str">
            <v>174</v>
          </cell>
          <cell r="U160" t="str">
            <v>9</v>
          </cell>
          <cell r="Z160" t="str">
            <v>1</v>
          </cell>
          <cell r="AA160" t="str">
            <v>1</v>
          </cell>
          <cell r="AB160" t="str">
            <v>3</v>
          </cell>
          <cell r="AC160" t="str">
            <v>1</v>
          </cell>
          <cell r="AD160" t="str">
            <v>2</v>
          </cell>
          <cell r="AE160" t="str">
            <v>3</v>
          </cell>
          <cell r="AF160">
            <v>1220</v>
          </cell>
          <cell r="AG160">
            <v>16</v>
          </cell>
          <cell r="AH160">
            <v>2</v>
          </cell>
          <cell r="AI160">
            <v>0</v>
          </cell>
          <cell r="AJ160" t="str">
            <v>1</v>
          </cell>
          <cell r="AK160" t="str">
            <v>2</v>
          </cell>
          <cell r="AS160" t="str">
            <v>2</v>
          </cell>
          <cell r="AT160" t="str">
            <v>1</v>
          </cell>
          <cell r="AU160" t="str">
            <v>P285</v>
          </cell>
          <cell r="AV160" t="str">
            <v>P220</v>
          </cell>
          <cell r="AW160" t="str">
            <v>P071</v>
          </cell>
          <cell r="AZ160" t="str">
            <v>P220</v>
          </cell>
          <cell r="BB160" t="str">
            <v>404</v>
          </cell>
          <cell r="BC160" t="str">
            <v>2</v>
          </cell>
          <cell r="BD160" t="str">
            <v>03</v>
          </cell>
          <cell r="BE160" t="str">
            <v>02</v>
          </cell>
        </row>
        <row r="161">
          <cell r="A161" t="str">
            <v>A888597</v>
          </cell>
          <cell r="B161">
            <v>2</v>
          </cell>
          <cell r="C161" t="str">
            <v>2000</v>
          </cell>
          <cell r="D161" t="str">
            <v>12</v>
          </cell>
          <cell r="E161">
            <v>36871</v>
          </cell>
          <cell r="F161" t="str">
            <v>2</v>
          </cell>
          <cell r="G161" t="str">
            <v>17</v>
          </cell>
          <cell r="H161" t="str">
            <v>001</v>
          </cell>
          <cell r="J161" t="str">
            <v>1</v>
          </cell>
          <cell r="K161" t="str">
            <v>1</v>
          </cell>
          <cell r="L161" t="str">
            <v>1700100086</v>
          </cell>
          <cell r="M161" t="str">
            <v>H UNIVERSITARIO</v>
          </cell>
          <cell r="N161" t="str">
            <v>1</v>
          </cell>
          <cell r="O161">
            <v>206</v>
          </cell>
          <cell r="Q161" t="str">
            <v>3</v>
          </cell>
          <cell r="S161" t="str">
            <v>17</v>
          </cell>
          <cell r="T161" t="str">
            <v>001</v>
          </cell>
          <cell r="U161" t="str">
            <v>1</v>
          </cell>
          <cell r="W161" t="str">
            <v>1103</v>
          </cell>
          <cell r="X161" t="str">
            <v>0</v>
          </cell>
          <cell r="Z161" t="str">
            <v>1</v>
          </cell>
          <cell r="AA161" t="str">
            <v>1</v>
          </cell>
          <cell r="AB161" t="str">
            <v>3</v>
          </cell>
          <cell r="AC161" t="str">
            <v>1</v>
          </cell>
          <cell r="AD161" t="str">
            <v>1</v>
          </cell>
          <cell r="AE161" t="str">
            <v>3</v>
          </cell>
          <cell r="AF161">
            <v>1660</v>
          </cell>
          <cell r="AG161">
            <v>19</v>
          </cell>
          <cell r="AH161">
            <v>2</v>
          </cell>
          <cell r="AI161">
            <v>0</v>
          </cell>
          <cell r="AJ161" t="str">
            <v>4</v>
          </cell>
          <cell r="AK161" t="str">
            <v>5</v>
          </cell>
          <cell r="AS161" t="str">
            <v>2</v>
          </cell>
          <cell r="AT161" t="str">
            <v>1</v>
          </cell>
          <cell r="AU161" t="str">
            <v>P369</v>
          </cell>
          <cell r="AV161" t="str">
            <v>P220</v>
          </cell>
          <cell r="AW161" t="str">
            <v>P071</v>
          </cell>
          <cell r="AZ161" t="str">
            <v>P220</v>
          </cell>
          <cell r="BB161" t="str">
            <v>404</v>
          </cell>
          <cell r="BC161" t="str">
            <v>1</v>
          </cell>
          <cell r="BD161" t="str">
            <v>03</v>
          </cell>
          <cell r="BE161" t="str">
            <v>02</v>
          </cell>
        </row>
        <row r="162">
          <cell r="A162" t="str">
            <v>A888827</v>
          </cell>
          <cell r="B162">
            <v>2</v>
          </cell>
          <cell r="C162" t="str">
            <v>2000</v>
          </cell>
          <cell r="D162" t="str">
            <v>12</v>
          </cell>
          <cell r="E162">
            <v>36889</v>
          </cell>
          <cell r="F162" t="str">
            <v>1</v>
          </cell>
          <cell r="G162" t="str">
            <v>17</v>
          </cell>
          <cell r="H162" t="str">
            <v>001</v>
          </cell>
          <cell r="J162" t="str">
            <v>1</v>
          </cell>
          <cell r="K162" t="str">
            <v>1</v>
          </cell>
          <cell r="L162" t="str">
            <v>1700100086</v>
          </cell>
          <cell r="M162" t="str">
            <v>H UNIVERSITARIO</v>
          </cell>
          <cell r="N162" t="str">
            <v>1</v>
          </cell>
          <cell r="O162">
            <v>220</v>
          </cell>
          <cell r="Q162" t="str">
            <v>1</v>
          </cell>
          <cell r="S162" t="str">
            <v>17</v>
          </cell>
          <cell r="T162" t="str">
            <v>513</v>
          </cell>
          <cell r="U162" t="str">
            <v>1</v>
          </cell>
          <cell r="Z162" t="str">
            <v>1</v>
          </cell>
          <cell r="AA162" t="str">
            <v>1</v>
          </cell>
          <cell r="AB162" t="str">
            <v>3</v>
          </cell>
          <cell r="AC162" t="str">
            <v>1</v>
          </cell>
          <cell r="AD162" t="str">
            <v>1</v>
          </cell>
          <cell r="AE162" t="str">
            <v>2</v>
          </cell>
          <cell r="AF162">
            <v>810</v>
          </cell>
          <cell r="AG162">
            <v>20</v>
          </cell>
          <cell r="AH162">
            <v>1</v>
          </cell>
          <cell r="AI162">
            <v>0</v>
          </cell>
          <cell r="AJ162" t="str">
            <v>4</v>
          </cell>
          <cell r="AK162" t="str">
            <v>4</v>
          </cell>
          <cell r="AS162" t="str">
            <v>2</v>
          </cell>
          <cell r="AT162" t="str">
            <v>1</v>
          </cell>
          <cell r="AU162" t="str">
            <v>P271</v>
          </cell>
          <cell r="AV162" t="str">
            <v>P220</v>
          </cell>
          <cell r="AW162" t="str">
            <v>P070</v>
          </cell>
          <cell r="AZ162" t="str">
            <v>P220</v>
          </cell>
          <cell r="BB162" t="str">
            <v>404</v>
          </cell>
          <cell r="BC162" t="str">
            <v>1</v>
          </cell>
          <cell r="BD162" t="str">
            <v>04</v>
          </cell>
          <cell r="BE162" t="str">
            <v>02</v>
          </cell>
        </row>
        <row r="163">
          <cell r="A163" t="str">
            <v>A890334</v>
          </cell>
          <cell r="B163">
            <v>2</v>
          </cell>
          <cell r="C163" t="str">
            <v>2000</v>
          </cell>
          <cell r="D163" t="str">
            <v>12</v>
          </cell>
          <cell r="E163">
            <v>36879</v>
          </cell>
          <cell r="F163" t="str">
            <v>2</v>
          </cell>
          <cell r="G163" t="str">
            <v>17</v>
          </cell>
          <cell r="H163" t="str">
            <v>614</v>
          </cell>
          <cell r="J163" t="str">
            <v>3</v>
          </cell>
          <cell r="K163" t="str">
            <v>9</v>
          </cell>
          <cell r="N163" t="str">
            <v>1</v>
          </cell>
          <cell r="O163">
            <v>199</v>
          </cell>
          <cell r="Q163" t="str">
            <v>2</v>
          </cell>
          <cell r="S163" t="str">
            <v>17</v>
          </cell>
          <cell r="T163" t="str">
            <v>614</v>
          </cell>
          <cell r="U163" t="str">
            <v>3</v>
          </cell>
          <cell r="Z163" t="str">
            <v>1</v>
          </cell>
          <cell r="AA163" t="str">
            <v>1</v>
          </cell>
          <cell r="AB163" t="str">
            <v>3</v>
          </cell>
          <cell r="AC163" t="str">
            <v>1</v>
          </cell>
          <cell r="AD163" t="str">
            <v>1</v>
          </cell>
          <cell r="AE163" t="str">
            <v>3</v>
          </cell>
          <cell r="AF163">
            <v>2400</v>
          </cell>
          <cell r="AG163">
            <v>24</v>
          </cell>
          <cell r="AH163">
            <v>2</v>
          </cell>
          <cell r="AI163">
            <v>1</v>
          </cell>
          <cell r="AJ163" t="str">
            <v>2</v>
          </cell>
          <cell r="AK163" t="str">
            <v>2</v>
          </cell>
          <cell r="AS163" t="str">
            <v>4</v>
          </cell>
          <cell r="AT163" t="str">
            <v>1</v>
          </cell>
          <cell r="AU163" t="str">
            <v>P291</v>
          </cell>
          <cell r="AV163" t="str">
            <v>P220</v>
          </cell>
          <cell r="AW163" t="str">
            <v>P038</v>
          </cell>
          <cell r="AZ163" t="str">
            <v>P220</v>
          </cell>
          <cell r="BB163" t="str">
            <v>404</v>
          </cell>
          <cell r="BC163" t="str">
            <v>2</v>
          </cell>
          <cell r="BD163" t="str">
            <v>02</v>
          </cell>
          <cell r="BE163" t="str">
            <v>02</v>
          </cell>
        </row>
        <row r="164">
          <cell r="A164" t="str">
            <v>A694089</v>
          </cell>
          <cell r="B164">
            <v>2</v>
          </cell>
          <cell r="C164" t="str">
            <v>2000</v>
          </cell>
          <cell r="D164" t="str">
            <v>01</v>
          </cell>
          <cell r="E164">
            <v>36536</v>
          </cell>
          <cell r="F164" t="str">
            <v>2</v>
          </cell>
          <cell r="G164" t="str">
            <v>17</v>
          </cell>
          <cell r="H164" t="str">
            <v>013</v>
          </cell>
          <cell r="J164" t="str">
            <v>3</v>
          </cell>
          <cell r="K164" t="str">
            <v>6</v>
          </cell>
          <cell r="N164" t="str">
            <v>1</v>
          </cell>
          <cell r="O164">
            <v>100</v>
          </cell>
          <cell r="Q164" t="str">
            <v>1</v>
          </cell>
          <cell r="S164" t="str">
            <v>17</v>
          </cell>
          <cell r="T164" t="str">
            <v>013</v>
          </cell>
          <cell r="U164" t="str">
            <v>1</v>
          </cell>
          <cell r="Z164" t="str">
            <v>1</v>
          </cell>
          <cell r="AA164" t="str">
            <v>1</v>
          </cell>
          <cell r="AB164" t="str">
            <v>3</v>
          </cell>
          <cell r="AC164" t="str">
            <v>1</v>
          </cell>
          <cell r="AD164" t="str">
            <v>1</v>
          </cell>
          <cell r="AE164" t="str">
            <v>3</v>
          </cell>
          <cell r="AF164">
            <v>1350</v>
          </cell>
          <cell r="AG164">
            <v>99</v>
          </cell>
          <cell r="AH164">
            <v>1</v>
          </cell>
          <cell r="AI164">
            <v>0</v>
          </cell>
          <cell r="AJ164" t="str">
            <v>4</v>
          </cell>
          <cell r="AK164" t="str">
            <v>4</v>
          </cell>
          <cell r="AS164" t="str">
            <v>4</v>
          </cell>
          <cell r="AT164" t="str">
            <v>1</v>
          </cell>
          <cell r="AU164" t="str">
            <v>P229</v>
          </cell>
          <cell r="AV164" t="str">
            <v>P071</v>
          </cell>
          <cell r="AZ164" t="str">
            <v>P229</v>
          </cell>
          <cell r="BB164" t="str">
            <v>404</v>
          </cell>
          <cell r="BC164" t="str">
            <v>2</v>
          </cell>
          <cell r="BD164" t="str">
            <v>02</v>
          </cell>
          <cell r="BE164" t="str">
            <v>02</v>
          </cell>
        </row>
        <row r="165">
          <cell r="A165" t="str">
            <v>A894988</v>
          </cell>
          <cell r="B165">
            <v>2</v>
          </cell>
          <cell r="C165" t="str">
            <v>2000</v>
          </cell>
          <cell r="D165" t="str">
            <v>07</v>
          </cell>
          <cell r="E165">
            <v>36717</v>
          </cell>
          <cell r="F165" t="str">
            <v>1</v>
          </cell>
          <cell r="G165" t="str">
            <v>17</v>
          </cell>
          <cell r="H165" t="str">
            <v>001</v>
          </cell>
          <cell r="J165" t="str">
            <v>1</v>
          </cell>
          <cell r="K165" t="str">
            <v>1</v>
          </cell>
          <cell r="L165" t="str">
            <v>1700100060</v>
          </cell>
          <cell r="M165" t="str">
            <v>H INFANTIL</v>
          </cell>
          <cell r="N165" t="str">
            <v>1</v>
          </cell>
          <cell r="O165">
            <v>301</v>
          </cell>
          <cell r="Q165" t="str">
            <v>1</v>
          </cell>
          <cell r="S165" t="str">
            <v>17</v>
          </cell>
          <cell r="T165" t="str">
            <v>001</v>
          </cell>
          <cell r="U165" t="str">
            <v>1</v>
          </cell>
          <cell r="W165" t="str">
            <v>0707</v>
          </cell>
          <cell r="X165" t="str">
            <v>0</v>
          </cell>
          <cell r="Z165" t="str">
            <v>1</v>
          </cell>
          <cell r="AA165" t="str">
            <v>1</v>
          </cell>
          <cell r="AB165" t="str">
            <v>3</v>
          </cell>
          <cell r="AC165" t="str">
            <v>1</v>
          </cell>
          <cell r="AD165" t="str">
            <v>1</v>
          </cell>
          <cell r="AE165" t="str">
            <v>3</v>
          </cell>
          <cell r="AF165">
            <v>3800</v>
          </cell>
          <cell r="AG165">
            <v>26</v>
          </cell>
          <cell r="AH165">
            <v>2</v>
          </cell>
          <cell r="AI165">
            <v>0</v>
          </cell>
          <cell r="AJ165" t="str">
            <v>2</v>
          </cell>
          <cell r="AK165" t="str">
            <v>7</v>
          </cell>
          <cell r="AS165" t="str">
            <v>2</v>
          </cell>
          <cell r="AT165" t="str">
            <v>1</v>
          </cell>
          <cell r="AU165" t="str">
            <v>P239</v>
          </cell>
          <cell r="AZ165" t="str">
            <v>P239</v>
          </cell>
          <cell r="BB165" t="str">
            <v>404</v>
          </cell>
          <cell r="BC165" t="str">
            <v>1</v>
          </cell>
          <cell r="BD165" t="str">
            <v>06</v>
          </cell>
          <cell r="BE165" t="str">
            <v>02</v>
          </cell>
        </row>
        <row r="166">
          <cell r="A166" t="str">
            <v>A888354</v>
          </cell>
          <cell r="B166">
            <v>2</v>
          </cell>
          <cell r="C166" t="str">
            <v>2000</v>
          </cell>
          <cell r="D166" t="str">
            <v>12</v>
          </cell>
          <cell r="E166">
            <v>36867</v>
          </cell>
          <cell r="F166" t="str">
            <v>2</v>
          </cell>
          <cell r="G166" t="str">
            <v>17</v>
          </cell>
          <cell r="H166" t="str">
            <v>001</v>
          </cell>
          <cell r="J166" t="str">
            <v>1</v>
          </cell>
          <cell r="K166" t="str">
            <v>1</v>
          </cell>
          <cell r="L166" t="str">
            <v>1700100060</v>
          </cell>
          <cell r="M166" t="str">
            <v>H INFANTIL</v>
          </cell>
          <cell r="N166" t="str">
            <v>1</v>
          </cell>
          <cell r="O166">
            <v>301</v>
          </cell>
          <cell r="Q166" t="str">
            <v>3</v>
          </cell>
          <cell r="S166" t="str">
            <v>17</v>
          </cell>
          <cell r="T166" t="str">
            <v>380</v>
          </cell>
          <cell r="U166" t="str">
            <v>1</v>
          </cell>
          <cell r="Z166" t="str">
            <v>1</v>
          </cell>
          <cell r="AA166" t="str">
            <v>1</v>
          </cell>
          <cell r="AB166" t="str">
            <v>3</v>
          </cell>
          <cell r="AC166" t="str">
            <v>1</v>
          </cell>
          <cell r="AD166" t="str">
            <v>1</v>
          </cell>
          <cell r="AE166" t="str">
            <v>3</v>
          </cell>
          <cell r="AF166">
            <v>4500</v>
          </cell>
          <cell r="AG166">
            <v>33</v>
          </cell>
          <cell r="AH166">
            <v>3</v>
          </cell>
          <cell r="AI166">
            <v>0</v>
          </cell>
          <cell r="AJ166" t="str">
            <v>1</v>
          </cell>
          <cell r="AK166" t="str">
            <v>2</v>
          </cell>
          <cell r="AS166" t="str">
            <v>2</v>
          </cell>
          <cell r="AT166" t="str">
            <v>1</v>
          </cell>
          <cell r="AU166" t="str">
            <v>P239</v>
          </cell>
          <cell r="AV166" t="str">
            <v>P289</v>
          </cell>
          <cell r="AZ166" t="str">
            <v>P239</v>
          </cell>
          <cell r="BB166" t="str">
            <v>404</v>
          </cell>
          <cell r="BC166" t="str">
            <v>1</v>
          </cell>
          <cell r="BD166" t="str">
            <v>06</v>
          </cell>
          <cell r="BE166" t="str">
            <v>02</v>
          </cell>
        </row>
        <row r="167">
          <cell r="A167" t="str">
            <v>A254394</v>
          </cell>
          <cell r="B167">
            <v>2</v>
          </cell>
          <cell r="C167" t="str">
            <v>2000</v>
          </cell>
          <cell r="D167" t="str">
            <v>02</v>
          </cell>
          <cell r="E167">
            <v>36580</v>
          </cell>
          <cell r="F167" t="str">
            <v>2</v>
          </cell>
          <cell r="G167" t="str">
            <v>17</v>
          </cell>
          <cell r="H167" t="str">
            <v>380</v>
          </cell>
          <cell r="J167" t="str">
            <v>1</v>
          </cell>
          <cell r="K167" t="str">
            <v>1</v>
          </cell>
          <cell r="L167" t="str">
            <v>1738000029</v>
          </cell>
          <cell r="M167" t="str">
            <v>HOSP. SAN FELIX</v>
          </cell>
          <cell r="N167" t="str">
            <v>1</v>
          </cell>
          <cell r="O167">
            <v>202</v>
          </cell>
          <cell r="Q167" t="str">
            <v>2</v>
          </cell>
          <cell r="S167" t="str">
            <v>17</v>
          </cell>
          <cell r="T167" t="str">
            <v>380</v>
          </cell>
          <cell r="U167" t="str">
            <v>2</v>
          </cell>
          <cell r="Y167" t="str">
            <v>002</v>
          </cell>
          <cell r="Z167" t="str">
            <v>1</v>
          </cell>
          <cell r="AA167" t="str">
            <v>1</v>
          </cell>
          <cell r="AB167" t="str">
            <v>3</v>
          </cell>
          <cell r="AC167" t="str">
            <v>1</v>
          </cell>
          <cell r="AD167" t="str">
            <v>1</v>
          </cell>
          <cell r="AE167" t="str">
            <v>3</v>
          </cell>
          <cell r="AF167">
            <v>3650</v>
          </cell>
          <cell r="AG167">
            <v>23</v>
          </cell>
          <cell r="AH167">
            <v>3</v>
          </cell>
          <cell r="AI167">
            <v>0</v>
          </cell>
          <cell r="AJ167" t="str">
            <v>4</v>
          </cell>
          <cell r="AK167" t="str">
            <v>2</v>
          </cell>
          <cell r="AS167" t="str">
            <v>2</v>
          </cell>
          <cell r="AT167" t="str">
            <v>1</v>
          </cell>
          <cell r="AU167" t="str">
            <v>P291</v>
          </cell>
          <cell r="AV167" t="str">
            <v>P220</v>
          </cell>
          <cell r="AW167" t="str">
            <v>P239</v>
          </cell>
          <cell r="AZ167" t="str">
            <v>P220</v>
          </cell>
          <cell r="BB167" t="str">
            <v>404</v>
          </cell>
          <cell r="BC167" t="str">
            <v>2</v>
          </cell>
          <cell r="BD167" t="str">
            <v>03</v>
          </cell>
          <cell r="BE167" t="str">
            <v>02</v>
          </cell>
        </row>
        <row r="168">
          <cell r="A168" t="str">
            <v>A895830</v>
          </cell>
          <cell r="B168">
            <v>2</v>
          </cell>
          <cell r="C168" t="str">
            <v>2000</v>
          </cell>
          <cell r="D168" t="str">
            <v>09</v>
          </cell>
          <cell r="E168">
            <v>36774</v>
          </cell>
          <cell r="F168" t="str">
            <v>2</v>
          </cell>
          <cell r="G168" t="str">
            <v>17</v>
          </cell>
          <cell r="H168" t="str">
            <v>001</v>
          </cell>
          <cell r="J168" t="str">
            <v>1</v>
          </cell>
          <cell r="K168" t="str">
            <v>1</v>
          </cell>
          <cell r="L168" t="str">
            <v>1700100086</v>
          </cell>
          <cell r="M168" t="str">
            <v>H UNIVERSITARIO</v>
          </cell>
          <cell r="N168" t="str">
            <v>1</v>
          </cell>
          <cell r="O168">
            <v>203</v>
          </cell>
          <cell r="Q168" t="str">
            <v>2</v>
          </cell>
          <cell r="S168" t="str">
            <v>17</v>
          </cell>
          <cell r="T168" t="str">
            <v>174</v>
          </cell>
          <cell r="U168" t="str">
            <v>1</v>
          </cell>
          <cell r="Z168" t="str">
            <v>1</v>
          </cell>
          <cell r="AA168" t="str">
            <v>1</v>
          </cell>
          <cell r="AB168" t="str">
            <v>3</v>
          </cell>
          <cell r="AC168" t="str">
            <v>2</v>
          </cell>
          <cell r="AD168" t="str">
            <v>1</v>
          </cell>
          <cell r="AE168" t="str">
            <v>3</v>
          </cell>
          <cell r="AF168">
            <v>1210</v>
          </cell>
          <cell r="AG168">
            <v>16</v>
          </cell>
          <cell r="AH168">
            <v>1</v>
          </cell>
          <cell r="AI168">
            <v>0</v>
          </cell>
          <cell r="AJ168" t="str">
            <v>4</v>
          </cell>
          <cell r="AK168" t="str">
            <v>5</v>
          </cell>
          <cell r="AS168" t="str">
            <v>2</v>
          </cell>
          <cell r="AT168" t="str">
            <v>1</v>
          </cell>
          <cell r="AU168" t="str">
            <v>P369</v>
          </cell>
          <cell r="AV168" t="str">
            <v>P239</v>
          </cell>
          <cell r="AY168" t="str">
            <v>P220</v>
          </cell>
          <cell r="AZ168" t="str">
            <v>P239</v>
          </cell>
          <cell r="BB168" t="str">
            <v>404</v>
          </cell>
          <cell r="BC168" t="str">
            <v>2</v>
          </cell>
          <cell r="BD168" t="str">
            <v>03</v>
          </cell>
          <cell r="BE168" t="str">
            <v>02</v>
          </cell>
        </row>
        <row r="169">
          <cell r="A169" t="str">
            <v>A888751</v>
          </cell>
          <cell r="B169">
            <v>2</v>
          </cell>
          <cell r="C169" t="str">
            <v>2000</v>
          </cell>
          <cell r="D169" t="str">
            <v>12</v>
          </cell>
          <cell r="E169">
            <v>36880</v>
          </cell>
          <cell r="F169" t="str">
            <v>1</v>
          </cell>
          <cell r="G169" t="str">
            <v>17</v>
          </cell>
          <cell r="H169" t="str">
            <v>001</v>
          </cell>
          <cell r="J169" t="str">
            <v>1</v>
          </cell>
          <cell r="K169" t="str">
            <v>1</v>
          </cell>
          <cell r="L169" t="str">
            <v>1700100086</v>
          </cell>
          <cell r="M169" t="str">
            <v>H UNIVERSITARIO</v>
          </cell>
          <cell r="N169" t="str">
            <v>1</v>
          </cell>
          <cell r="O169">
            <v>202</v>
          </cell>
          <cell r="Q169" t="str">
            <v>3</v>
          </cell>
          <cell r="S169" t="str">
            <v>17</v>
          </cell>
          <cell r="T169" t="str">
            <v>873</v>
          </cell>
          <cell r="U169" t="str">
            <v>2</v>
          </cell>
          <cell r="Y169" t="str">
            <v>011</v>
          </cell>
          <cell r="Z169" t="str">
            <v>1</v>
          </cell>
          <cell r="AA169" t="str">
            <v>1</v>
          </cell>
          <cell r="AB169" t="str">
            <v>3</v>
          </cell>
          <cell r="AC169" t="str">
            <v>1</v>
          </cell>
          <cell r="AD169" t="str">
            <v>1</v>
          </cell>
          <cell r="AE169" t="str">
            <v>3</v>
          </cell>
          <cell r="AF169">
            <v>1770</v>
          </cell>
          <cell r="AG169">
            <v>99</v>
          </cell>
          <cell r="AH169">
            <v>1</v>
          </cell>
          <cell r="AI169">
            <v>0</v>
          </cell>
          <cell r="AJ169" t="str">
            <v>1</v>
          </cell>
          <cell r="AK169" t="str">
            <v>5</v>
          </cell>
          <cell r="AS169" t="str">
            <v>2</v>
          </cell>
          <cell r="AT169" t="str">
            <v>1</v>
          </cell>
          <cell r="AU169" t="str">
            <v>P293</v>
          </cell>
          <cell r="AV169" t="str">
            <v>P239</v>
          </cell>
          <cell r="AY169" t="str">
            <v>P071</v>
          </cell>
          <cell r="AZ169" t="str">
            <v>P293</v>
          </cell>
          <cell r="BB169" t="str">
            <v>407</v>
          </cell>
          <cell r="BC169" t="str">
            <v>2</v>
          </cell>
          <cell r="BD169" t="str">
            <v>03</v>
          </cell>
          <cell r="BE169" t="str">
            <v>02</v>
          </cell>
        </row>
        <row r="170">
          <cell r="A170" t="str">
            <v>A888767</v>
          </cell>
          <cell r="B170">
            <v>2</v>
          </cell>
          <cell r="C170" t="str">
            <v>2000</v>
          </cell>
          <cell r="D170" t="str">
            <v>12</v>
          </cell>
          <cell r="E170">
            <v>36879</v>
          </cell>
          <cell r="F170" t="str">
            <v>2</v>
          </cell>
          <cell r="G170" t="str">
            <v>17</v>
          </cell>
          <cell r="H170" t="str">
            <v>001</v>
          </cell>
          <cell r="J170" t="str">
            <v>1</v>
          </cell>
          <cell r="K170" t="str">
            <v>1</v>
          </cell>
          <cell r="L170" t="str">
            <v>1700100086</v>
          </cell>
          <cell r="M170" t="str">
            <v>H UNIVERSITARIO</v>
          </cell>
          <cell r="N170" t="str">
            <v>1</v>
          </cell>
          <cell r="O170">
            <v>203</v>
          </cell>
          <cell r="Q170" t="str">
            <v>2</v>
          </cell>
          <cell r="S170" t="str">
            <v>17</v>
          </cell>
          <cell r="T170" t="str">
            <v>174</v>
          </cell>
          <cell r="U170" t="str">
            <v>1</v>
          </cell>
          <cell r="Z170" t="str">
            <v>1</v>
          </cell>
          <cell r="AA170" t="str">
            <v>1</v>
          </cell>
          <cell r="AB170" t="str">
            <v>3</v>
          </cell>
          <cell r="AC170" t="str">
            <v>1</v>
          </cell>
          <cell r="AD170" t="str">
            <v>1</v>
          </cell>
          <cell r="AE170" t="str">
            <v>3</v>
          </cell>
          <cell r="AF170">
            <v>1620</v>
          </cell>
          <cell r="AG170">
            <v>25</v>
          </cell>
          <cell r="AH170">
            <v>3</v>
          </cell>
          <cell r="AI170">
            <v>0</v>
          </cell>
          <cell r="AJ170" t="str">
            <v>1</v>
          </cell>
          <cell r="AK170" t="str">
            <v>3</v>
          </cell>
          <cell r="AS170" t="str">
            <v>2</v>
          </cell>
          <cell r="AT170" t="str">
            <v>1</v>
          </cell>
          <cell r="AU170" t="str">
            <v>P239</v>
          </cell>
          <cell r="AV170" t="str">
            <v>P071</v>
          </cell>
          <cell r="AZ170" t="str">
            <v>P239</v>
          </cell>
          <cell r="BB170" t="str">
            <v>404</v>
          </cell>
          <cell r="BC170" t="str">
            <v>2</v>
          </cell>
          <cell r="BD170" t="str">
            <v>03</v>
          </cell>
          <cell r="BE170" t="str">
            <v>02</v>
          </cell>
        </row>
        <row r="171">
          <cell r="A171" t="str">
            <v>A450541</v>
          </cell>
          <cell r="B171">
            <v>2</v>
          </cell>
          <cell r="C171" t="str">
            <v>2000</v>
          </cell>
          <cell r="D171" t="str">
            <v>01</v>
          </cell>
          <cell r="E171">
            <v>36538</v>
          </cell>
          <cell r="F171" t="str">
            <v>1</v>
          </cell>
          <cell r="G171" t="str">
            <v>17</v>
          </cell>
          <cell r="H171" t="str">
            <v>001</v>
          </cell>
          <cell r="J171" t="str">
            <v>1</v>
          </cell>
          <cell r="K171" t="str">
            <v>1</v>
          </cell>
          <cell r="N171" t="str">
            <v>1</v>
          </cell>
          <cell r="O171">
            <v>100</v>
          </cell>
          <cell r="Q171" t="str">
            <v>1</v>
          </cell>
          <cell r="S171" t="str">
            <v>17</v>
          </cell>
          <cell r="T171" t="str">
            <v>001</v>
          </cell>
          <cell r="U171" t="str">
            <v>1</v>
          </cell>
          <cell r="W171" t="str">
            <v>0507</v>
          </cell>
          <cell r="X171" t="str">
            <v>0</v>
          </cell>
          <cell r="Z171" t="str">
            <v>1</v>
          </cell>
          <cell r="AA171" t="str">
            <v>3</v>
          </cell>
          <cell r="AB171" t="str">
            <v>3</v>
          </cell>
          <cell r="AC171" t="str">
            <v>1</v>
          </cell>
          <cell r="AD171" t="str">
            <v>9</v>
          </cell>
          <cell r="AE171" t="str">
            <v>3</v>
          </cell>
          <cell r="AF171">
            <v>2500</v>
          </cell>
          <cell r="AG171">
            <v>35</v>
          </cell>
          <cell r="AH171">
            <v>2</v>
          </cell>
          <cell r="AI171">
            <v>1</v>
          </cell>
          <cell r="AJ171" t="str">
            <v>4</v>
          </cell>
          <cell r="AK171" t="str">
            <v>3</v>
          </cell>
          <cell r="AS171" t="str">
            <v>1</v>
          </cell>
          <cell r="AT171" t="str">
            <v>1</v>
          </cell>
          <cell r="AU171" t="str">
            <v>P210</v>
          </cell>
          <cell r="AV171" t="str">
            <v>P240</v>
          </cell>
          <cell r="AZ171" t="str">
            <v>P240</v>
          </cell>
          <cell r="BB171" t="str">
            <v>404</v>
          </cell>
          <cell r="BC171" t="str">
            <v>2</v>
          </cell>
          <cell r="BD171" t="str">
            <v>02</v>
          </cell>
          <cell r="BE171" t="str">
            <v>02</v>
          </cell>
        </row>
        <row r="172">
          <cell r="A172" t="str">
            <v>A450870</v>
          </cell>
          <cell r="B172">
            <v>2</v>
          </cell>
          <cell r="C172" t="str">
            <v>2000</v>
          </cell>
          <cell r="D172" t="str">
            <v>02</v>
          </cell>
          <cell r="E172">
            <v>36581</v>
          </cell>
          <cell r="F172" t="str">
            <v>2</v>
          </cell>
          <cell r="G172" t="str">
            <v>17</v>
          </cell>
          <cell r="H172" t="str">
            <v>001</v>
          </cell>
          <cell r="J172" t="str">
            <v>1</v>
          </cell>
          <cell r="K172" t="str">
            <v>1</v>
          </cell>
          <cell r="N172" t="str">
            <v>1</v>
          </cell>
          <cell r="O172">
            <v>218</v>
          </cell>
          <cell r="Q172" t="str">
            <v>2</v>
          </cell>
          <cell r="S172" t="str">
            <v>17</v>
          </cell>
          <cell r="T172" t="str">
            <v>433</v>
          </cell>
          <cell r="U172" t="str">
            <v>1</v>
          </cell>
          <cell r="Z172" t="str">
            <v>1</v>
          </cell>
          <cell r="AA172" t="str">
            <v>1</v>
          </cell>
          <cell r="AB172" t="str">
            <v>3</v>
          </cell>
          <cell r="AC172" t="str">
            <v>2</v>
          </cell>
          <cell r="AD172" t="str">
            <v>1</v>
          </cell>
          <cell r="AE172" t="str">
            <v>3</v>
          </cell>
          <cell r="AF172">
            <v>3000</v>
          </cell>
          <cell r="AG172">
            <v>40</v>
          </cell>
          <cell r="AH172">
            <v>4</v>
          </cell>
          <cell r="AI172">
            <v>0</v>
          </cell>
          <cell r="AJ172" t="str">
            <v>9</v>
          </cell>
          <cell r="AK172" t="str">
            <v>9</v>
          </cell>
          <cell r="AS172" t="str">
            <v>2</v>
          </cell>
          <cell r="AT172" t="str">
            <v>1</v>
          </cell>
          <cell r="AU172" t="str">
            <v>P240</v>
          </cell>
          <cell r="AV172" t="str">
            <v>P285</v>
          </cell>
          <cell r="AY172" t="str">
            <v>P219</v>
          </cell>
          <cell r="AZ172" t="str">
            <v>P240</v>
          </cell>
          <cell r="BB172" t="str">
            <v>404</v>
          </cell>
          <cell r="BC172" t="str">
            <v>1</v>
          </cell>
          <cell r="BD172" t="str">
            <v>04</v>
          </cell>
          <cell r="BE172" t="str">
            <v>02</v>
          </cell>
        </row>
        <row r="173">
          <cell r="A173" t="str">
            <v>A450868</v>
          </cell>
          <cell r="B173">
            <v>2</v>
          </cell>
          <cell r="C173" t="str">
            <v>2000</v>
          </cell>
          <cell r="D173" t="str">
            <v>02</v>
          </cell>
          <cell r="E173">
            <v>36581</v>
          </cell>
          <cell r="F173" t="str">
            <v>2</v>
          </cell>
          <cell r="G173" t="str">
            <v>17</v>
          </cell>
          <cell r="H173" t="str">
            <v>001</v>
          </cell>
          <cell r="J173" t="str">
            <v>1</v>
          </cell>
          <cell r="K173" t="str">
            <v>1</v>
          </cell>
          <cell r="L173" t="str">
            <v>1700100086</v>
          </cell>
          <cell r="M173" t="str">
            <v>H UNIVERSITARIO</v>
          </cell>
          <cell r="N173" t="str">
            <v>1</v>
          </cell>
          <cell r="O173">
            <v>299</v>
          </cell>
          <cell r="Q173" t="str">
            <v>3</v>
          </cell>
          <cell r="S173" t="str">
            <v>17</v>
          </cell>
          <cell r="T173" t="str">
            <v>001</v>
          </cell>
          <cell r="U173" t="str">
            <v>1</v>
          </cell>
          <cell r="W173" t="str">
            <v>1014</v>
          </cell>
          <cell r="X173" t="str">
            <v>1</v>
          </cell>
          <cell r="Z173" t="str">
            <v>1</v>
          </cell>
          <cell r="AA173" t="str">
            <v>2</v>
          </cell>
          <cell r="AB173" t="str">
            <v>3</v>
          </cell>
          <cell r="AC173" t="str">
            <v>2</v>
          </cell>
          <cell r="AD173" t="str">
            <v>1</v>
          </cell>
          <cell r="AE173" t="str">
            <v>3</v>
          </cell>
          <cell r="AF173">
            <v>3700</v>
          </cell>
          <cell r="AG173">
            <v>99</v>
          </cell>
          <cell r="AH173">
            <v>3</v>
          </cell>
          <cell r="AI173">
            <v>1</v>
          </cell>
          <cell r="AJ173" t="str">
            <v>4</v>
          </cell>
          <cell r="AK173" t="str">
            <v>2</v>
          </cell>
          <cell r="AS173" t="str">
            <v>2</v>
          </cell>
          <cell r="AT173" t="str">
            <v>1</v>
          </cell>
          <cell r="AU173" t="str">
            <v>P240</v>
          </cell>
          <cell r="AZ173" t="str">
            <v>P240</v>
          </cell>
          <cell r="BB173" t="str">
            <v>404</v>
          </cell>
          <cell r="BC173" t="str">
            <v>2</v>
          </cell>
          <cell r="BD173" t="str">
            <v>04</v>
          </cell>
          <cell r="BE173" t="str">
            <v>02</v>
          </cell>
        </row>
        <row r="174">
          <cell r="A174" t="str">
            <v>A254598</v>
          </cell>
          <cell r="B174">
            <v>2</v>
          </cell>
          <cell r="C174" t="str">
            <v>2000</v>
          </cell>
          <cell r="D174" t="str">
            <v>02</v>
          </cell>
          <cell r="E174">
            <v>36573</v>
          </cell>
          <cell r="F174" t="str">
            <v>1</v>
          </cell>
          <cell r="G174" t="str">
            <v>17</v>
          </cell>
          <cell r="H174" t="str">
            <v>614</v>
          </cell>
          <cell r="J174" t="str">
            <v>3</v>
          </cell>
          <cell r="K174" t="str">
            <v>5</v>
          </cell>
          <cell r="N174" t="str">
            <v>1</v>
          </cell>
          <cell r="O174">
            <v>111</v>
          </cell>
          <cell r="Q174" t="str">
            <v>3</v>
          </cell>
          <cell r="S174" t="str">
            <v>17</v>
          </cell>
          <cell r="T174" t="str">
            <v>614</v>
          </cell>
          <cell r="U174" t="str">
            <v>3</v>
          </cell>
          <cell r="Z174" t="str">
            <v>1</v>
          </cell>
          <cell r="AA174" t="str">
            <v>3</v>
          </cell>
          <cell r="AB174" t="str">
            <v>3</v>
          </cell>
          <cell r="AC174" t="str">
            <v>2</v>
          </cell>
          <cell r="AD174" t="str">
            <v>1</v>
          </cell>
          <cell r="AE174" t="str">
            <v>3</v>
          </cell>
          <cell r="AF174">
            <v>3900</v>
          </cell>
          <cell r="AG174">
            <v>30</v>
          </cell>
          <cell r="AH174">
            <v>1</v>
          </cell>
          <cell r="AI174">
            <v>0</v>
          </cell>
          <cell r="AJ174" t="str">
            <v>2</v>
          </cell>
          <cell r="AK174" t="str">
            <v>2</v>
          </cell>
          <cell r="AS174" t="str">
            <v>1</v>
          </cell>
          <cell r="AT174" t="str">
            <v>1</v>
          </cell>
          <cell r="AU174" t="str">
            <v>P220</v>
          </cell>
          <cell r="AV174" t="str">
            <v>P240</v>
          </cell>
          <cell r="AZ174" t="str">
            <v>P240</v>
          </cell>
          <cell r="BB174" t="str">
            <v>404</v>
          </cell>
          <cell r="BC174" t="str">
            <v>2</v>
          </cell>
          <cell r="BD174" t="str">
            <v>02</v>
          </cell>
          <cell r="BE174" t="str">
            <v>02</v>
          </cell>
        </row>
        <row r="175">
          <cell r="A175" t="str">
            <v>A293864</v>
          </cell>
          <cell r="B175">
            <v>2</v>
          </cell>
          <cell r="C175" t="str">
            <v>2000</v>
          </cell>
          <cell r="D175" t="str">
            <v>03</v>
          </cell>
          <cell r="E175">
            <v>36600</v>
          </cell>
          <cell r="F175" t="str">
            <v>2</v>
          </cell>
          <cell r="G175" t="str">
            <v>17</v>
          </cell>
          <cell r="H175" t="str">
            <v>446</v>
          </cell>
          <cell r="J175" t="str">
            <v>1</v>
          </cell>
          <cell r="K175" t="str">
            <v>1</v>
          </cell>
          <cell r="L175" t="str">
            <v>1744606051</v>
          </cell>
          <cell r="M175" t="str">
            <v>H SAN JOSE</v>
          </cell>
          <cell r="N175" t="str">
            <v>1</v>
          </cell>
          <cell r="O175">
            <v>299</v>
          </cell>
          <cell r="Q175" t="str">
            <v>9</v>
          </cell>
          <cell r="S175" t="str">
            <v>17</v>
          </cell>
          <cell r="T175" t="str">
            <v>446</v>
          </cell>
          <cell r="U175" t="str">
            <v>1</v>
          </cell>
          <cell r="Z175" t="str">
            <v>1</v>
          </cell>
          <cell r="AA175" t="str">
            <v>1</v>
          </cell>
          <cell r="AB175" t="str">
            <v>3</v>
          </cell>
          <cell r="AC175" t="str">
            <v>1</v>
          </cell>
          <cell r="AD175" t="str">
            <v>1</v>
          </cell>
          <cell r="AE175" t="str">
            <v>3</v>
          </cell>
          <cell r="AF175">
            <v>3700</v>
          </cell>
          <cell r="AG175">
            <v>31</v>
          </cell>
          <cell r="AH175">
            <v>1</v>
          </cell>
          <cell r="AI175">
            <v>1</v>
          </cell>
          <cell r="AJ175" t="str">
            <v>4</v>
          </cell>
          <cell r="AK175" t="str">
            <v>5</v>
          </cell>
          <cell r="AS175" t="str">
            <v>9</v>
          </cell>
          <cell r="AT175" t="str">
            <v>1</v>
          </cell>
          <cell r="AU175" t="str">
            <v>P240</v>
          </cell>
          <cell r="AV175" t="str">
            <v>P209</v>
          </cell>
          <cell r="AZ175" t="str">
            <v>P240</v>
          </cell>
          <cell r="BB175" t="str">
            <v>404</v>
          </cell>
          <cell r="BC175" t="str">
            <v>2</v>
          </cell>
          <cell r="BD175" t="str">
            <v>04</v>
          </cell>
          <cell r="BE175" t="str">
            <v>02</v>
          </cell>
        </row>
        <row r="176">
          <cell r="A176" t="str">
            <v>A254679</v>
          </cell>
          <cell r="B176">
            <v>2</v>
          </cell>
          <cell r="C176" t="str">
            <v>2000</v>
          </cell>
          <cell r="D176" t="str">
            <v>04</v>
          </cell>
          <cell r="E176">
            <v>36644</v>
          </cell>
          <cell r="F176" t="str">
            <v>1</v>
          </cell>
          <cell r="G176" t="str">
            <v>17</v>
          </cell>
          <cell r="H176" t="str">
            <v>614</v>
          </cell>
          <cell r="J176" t="str">
            <v>1</v>
          </cell>
          <cell r="K176" t="str">
            <v>1</v>
          </cell>
          <cell r="L176" t="str">
            <v>1761400011</v>
          </cell>
          <cell r="M176" t="str">
            <v>H. SAN JUAN DE DIOS</v>
          </cell>
          <cell r="N176" t="str">
            <v>1</v>
          </cell>
          <cell r="O176">
            <v>299</v>
          </cell>
          <cell r="Q176" t="str">
            <v>9</v>
          </cell>
          <cell r="S176" t="str">
            <v>17</v>
          </cell>
          <cell r="T176" t="str">
            <v>614</v>
          </cell>
          <cell r="U176" t="str">
            <v>3</v>
          </cell>
          <cell r="Z176" t="str">
            <v>1</v>
          </cell>
          <cell r="AA176" t="str">
            <v>2</v>
          </cell>
          <cell r="AB176" t="str">
            <v>3</v>
          </cell>
          <cell r="AC176" t="str">
            <v>1</v>
          </cell>
          <cell r="AD176" t="str">
            <v>1</v>
          </cell>
          <cell r="AE176" t="str">
            <v>3</v>
          </cell>
          <cell r="AF176">
            <v>3500</v>
          </cell>
          <cell r="AG176">
            <v>35</v>
          </cell>
          <cell r="AH176">
            <v>99</v>
          </cell>
          <cell r="AI176">
            <v>99</v>
          </cell>
          <cell r="AJ176" t="str">
            <v>1</v>
          </cell>
          <cell r="AK176" t="str">
            <v>3</v>
          </cell>
          <cell r="AS176" t="str">
            <v>2</v>
          </cell>
          <cell r="AT176" t="str">
            <v>1</v>
          </cell>
          <cell r="AU176" t="str">
            <v>P240</v>
          </cell>
          <cell r="AZ176" t="str">
            <v>P240</v>
          </cell>
          <cell r="BB176" t="str">
            <v>404</v>
          </cell>
          <cell r="BC176" t="str">
            <v>2</v>
          </cell>
          <cell r="BD176" t="str">
            <v>04</v>
          </cell>
          <cell r="BE176" t="str">
            <v>02</v>
          </cell>
        </row>
        <row r="177">
          <cell r="A177" t="str">
            <v>A254172</v>
          </cell>
          <cell r="B177">
            <v>2</v>
          </cell>
          <cell r="C177" t="str">
            <v>2000</v>
          </cell>
          <cell r="D177" t="str">
            <v>05</v>
          </cell>
          <cell r="E177">
            <v>36659</v>
          </cell>
          <cell r="F177" t="str">
            <v>2</v>
          </cell>
          <cell r="G177" t="str">
            <v>17</v>
          </cell>
          <cell r="H177" t="str">
            <v>444</v>
          </cell>
          <cell r="J177" t="str">
            <v>1</v>
          </cell>
          <cell r="K177" t="str">
            <v>1</v>
          </cell>
          <cell r="L177" t="str">
            <v>1744400018</v>
          </cell>
          <cell r="M177" t="str">
            <v>HOSP. SAN CAYETANO</v>
          </cell>
          <cell r="N177" t="str">
            <v>1</v>
          </cell>
          <cell r="O177">
            <v>104</v>
          </cell>
          <cell r="Q177" t="str">
            <v>3</v>
          </cell>
          <cell r="S177" t="str">
            <v>17</v>
          </cell>
          <cell r="T177" t="str">
            <v>444</v>
          </cell>
          <cell r="U177" t="str">
            <v>3</v>
          </cell>
          <cell r="Z177" t="str">
            <v>1</v>
          </cell>
          <cell r="AA177" t="str">
            <v>3</v>
          </cell>
          <cell r="AB177" t="str">
            <v>3</v>
          </cell>
          <cell r="AC177" t="str">
            <v>3</v>
          </cell>
          <cell r="AD177" t="str">
            <v>1</v>
          </cell>
          <cell r="AE177" t="str">
            <v>3</v>
          </cell>
          <cell r="AF177">
            <v>4300</v>
          </cell>
          <cell r="AG177">
            <v>36</v>
          </cell>
          <cell r="AH177">
            <v>3</v>
          </cell>
          <cell r="AI177">
            <v>0</v>
          </cell>
          <cell r="AJ177" t="str">
            <v>2</v>
          </cell>
          <cell r="AK177" t="str">
            <v>3</v>
          </cell>
          <cell r="AS177" t="str">
            <v>2</v>
          </cell>
          <cell r="AT177" t="str">
            <v>1</v>
          </cell>
          <cell r="AU177" t="str">
            <v>P919</v>
          </cell>
          <cell r="AV177" t="str">
            <v>P240</v>
          </cell>
          <cell r="AZ177" t="str">
            <v>P240</v>
          </cell>
          <cell r="BB177" t="str">
            <v>404</v>
          </cell>
          <cell r="BC177" t="str">
            <v>2</v>
          </cell>
          <cell r="BD177" t="str">
            <v>02</v>
          </cell>
          <cell r="BE177" t="str">
            <v>02</v>
          </cell>
        </row>
        <row r="178">
          <cell r="A178" t="str">
            <v>A894911</v>
          </cell>
          <cell r="B178">
            <v>2</v>
          </cell>
          <cell r="C178" t="str">
            <v>2000</v>
          </cell>
          <cell r="D178" t="str">
            <v>06</v>
          </cell>
          <cell r="E178">
            <v>36691</v>
          </cell>
          <cell r="F178" t="str">
            <v>1</v>
          </cell>
          <cell r="G178" t="str">
            <v>17</v>
          </cell>
          <cell r="H178" t="str">
            <v>001</v>
          </cell>
          <cell r="J178" t="str">
            <v>1</v>
          </cell>
          <cell r="K178" t="str">
            <v>1</v>
          </cell>
          <cell r="L178" t="str">
            <v>1700100086</v>
          </cell>
          <cell r="M178" t="str">
            <v>H UNIVERSITARIO</v>
          </cell>
          <cell r="N178" t="str">
            <v>1</v>
          </cell>
          <cell r="O178">
            <v>203</v>
          </cell>
          <cell r="Q178" t="str">
            <v>3</v>
          </cell>
          <cell r="S178" t="str">
            <v>17</v>
          </cell>
          <cell r="T178" t="str">
            <v>877</v>
          </cell>
          <cell r="U178" t="str">
            <v>1</v>
          </cell>
          <cell r="Z178" t="str">
            <v>1</v>
          </cell>
          <cell r="AA178" t="str">
            <v>1</v>
          </cell>
          <cell r="AB178" t="str">
            <v>3</v>
          </cell>
          <cell r="AC178" t="str">
            <v>1</v>
          </cell>
          <cell r="AD178" t="str">
            <v>1</v>
          </cell>
          <cell r="AE178" t="str">
            <v>3</v>
          </cell>
          <cell r="AF178">
            <v>3500</v>
          </cell>
          <cell r="AG178">
            <v>31</v>
          </cell>
          <cell r="AH178">
            <v>2</v>
          </cell>
          <cell r="AI178">
            <v>0</v>
          </cell>
          <cell r="AJ178" t="str">
            <v>9</v>
          </cell>
          <cell r="AK178" t="str">
            <v>5</v>
          </cell>
          <cell r="AS178" t="str">
            <v>2</v>
          </cell>
          <cell r="AT178" t="str">
            <v>1</v>
          </cell>
          <cell r="AU178" t="str">
            <v>P919</v>
          </cell>
          <cell r="AV178" t="str">
            <v>P240</v>
          </cell>
          <cell r="AW178" t="str">
            <v>P209</v>
          </cell>
          <cell r="AZ178" t="str">
            <v>P240</v>
          </cell>
          <cell r="BB178" t="str">
            <v>404</v>
          </cell>
          <cell r="BC178" t="str">
            <v>2</v>
          </cell>
          <cell r="BD178" t="str">
            <v>03</v>
          </cell>
          <cell r="BE178" t="str">
            <v>02</v>
          </cell>
        </row>
        <row r="179">
          <cell r="A179" t="str">
            <v>A895732</v>
          </cell>
          <cell r="B179">
            <v>2</v>
          </cell>
          <cell r="C179" t="str">
            <v>2000</v>
          </cell>
          <cell r="D179" t="str">
            <v>08</v>
          </cell>
          <cell r="E179">
            <v>36745</v>
          </cell>
          <cell r="F179" t="str">
            <v>1</v>
          </cell>
          <cell r="G179" t="str">
            <v>17</v>
          </cell>
          <cell r="H179" t="str">
            <v>001</v>
          </cell>
          <cell r="J179" t="str">
            <v>1</v>
          </cell>
          <cell r="K179" t="str">
            <v>1</v>
          </cell>
          <cell r="L179" t="str">
            <v>1700100086</v>
          </cell>
          <cell r="M179" t="str">
            <v>H UNIVERSITARIO</v>
          </cell>
          <cell r="N179" t="str">
            <v>1</v>
          </cell>
          <cell r="O179">
            <v>299</v>
          </cell>
          <cell r="Q179" t="str">
            <v>3</v>
          </cell>
          <cell r="S179" t="str">
            <v>17</v>
          </cell>
          <cell r="T179" t="str">
            <v>001</v>
          </cell>
          <cell r="U179" t="str">
            <v>1</v>
          </cell>
          <cell r="W179" t="str">
            <v>0506</v>
          </cell>
          <cell r="X179" t="str">
            <v>0</v>
          </cell>
          <cell r="Z179" t="str">
            <v>1</v>
          </cell>
          <cell r="AA179" t="str">
            <v>1</v>
          </cell>
          <cell r="AB179" t="str">
            <v>3</v>
          </cell>
          <cell r="AC179" t="str">
            <v>1</v>
          </cell>
          <cell r="AD179" t="str">
            <v>1</v>
          </cell>
          <cell r="AE179" t="str">
            <v>3</v>
          </cell>
          <cell r="AF179">
            <v>2640</v>
          </cell>
          <cell r="AG179">
            <v>34</v>
          </cell>
          <cell r="AH179">
            <v>3</v>
          </cell>
          <cell r="AI179">
            <v>2</v>
          </cell>
          <cell r="AJ179" t="str">
            <v>2</v>
          </cell>
          <cell r="AK179" t="str">
            <v>2</v>
          </cell>
          <cell r="AS179" t="str">
            <v>2</v>
          </cell>
          <cell r="AT179" t="str">
            <v>1</v>
          </cell>
          <cell r="AU179" t="str">
            <v>P219</v>
          </cell>
          <cell r="AV179" t="str">
            <v>P240</v>
          </cell>
          <cell r="AY179" t="str">
            <v>P025</v>
          </cell>
          <cell r="AZ179" t="str">
            <v>P240</v>
          </cell>
          <cell r="BB179" t="str">
            <v>404</v>
          </cell>
          <cell r="BC179" t="str">
            <v>2</v>
          </cell>
          <cell r="BD179" t="str">
            <v>04</v>
          </cell>
          <cell r="BE179" t="str">
            <v>02</v>
          </cell>
        </row>
        <row r="180">
          <cell r="A180" t="str">
            <v>A888070</v>
          </cell>
          <cell r="B180">
            <v>2</v>
          </cell>
          <cell r="C180" t="str">
            <v>2000</v>
          </cell>
          <cell r="D180" t="str">
            <v>09</v>
          </cell>
          <cell r="E180">
            <v>36797</v>
          </cell>
          <cell r="F180" t="str">
            <v>2</v>
          </cell>
          <cell r="G180" t="str">
            <v>17</v>
          </cell>
          <cell r="H180" t="str">
            <v>001</v>
          </cell>
          <cell r="J180" t="str">
            <v>1</v>
          </cell>
          <cell r="K180" t="str">
            <v>1</v>
          </cell>
          <cell r="L180" t="str">
            <v>1700100086</v>
          </cell>
          <cell r="M180" t="str">
            <v>H UNIVERSITARIO</v>
          </cell>
          <cell r="N180" t="str">
            <v>1</v>
          </cell>
          <cell r="O180">
            <v>211</v>
          </cell>
          <cell r="Q180" t="str">
            <v>3</v>
          </cell>
          <cell r="S180" t="str">
            <v>17</v>
          </cell>
          <cell r="T180" t="str">
            <v>001</v>
          </cell>
          <cell r="U180" t="str">
            <v>1</v>
          </cell>
          <cell r="W180" t="str">
            <v>0902</v>
          </cell>
          <cell r="X180" t="str">
            <v>0</v>
          </cell>
          <cell r="Z180" t="str">
            <v>1</v>
          </cell>
          <cell r="AA180" t="str">
            <v>1</v>
          </cell>
          <cell r="AB180" t="str">
            <v>3</v>
          </cell>
          <cell r="AC180" t="str">
            <v>1</v>
          </cell>
          <cell r="AD180" t="str">
            <v>1</v>
          </cell>
          <cell r="AE180" t="str">
            <v>3</v>
          </cell>
          <cell r="AF180">
            <v>3580</v>
          </cell>
          <cell r="AG180">
            <v>99</v>
          </cell>
          <cell r="AH180">
            <v>1</v>
          </cell>
          <cell r="AI180">
            <v>0</v>
          </cell>
          <cell r="AJ180" t="str">
            <v>1</v>
          </cell>
          <cell r="AK180" t="str">
            <v>4</v>
          </cell>
          <cell r="AS180" t="str">
            <v>2</v>
          </cell>
          <cell r="AT180" t="str">
            <v>1</v>
          </cell>
          <cell r="AU180" t="str">
            <v>P369</v>
          </cell>
          <cell r="AV180" t="str">
            <v>P240</v>
          </cell>
          <cell r="AZ180" t="str">
            <v>P240</v>
          </cell>
          <cell r="BB180" t="str">
            <v>404</v>
          </cell>
          <cell r="BC180" t="str">
            <v>2</v>
          </cell>
          <cell r="BD180" t="str">
            <v>04</v>
          </cell>
          <cell r="BE180" t="str">
            <v>02</v>
          </cell>
        </row>
        <row r="181">
          <cell r="A181" t="str">
            <v>A888095</v>
          </cell>
          <cell r="B181">
            <v>2</v>
          </cell>
          <cell r="C181" t="str">
            <v>2000</v>
          </cell>
          <cell r="D181" t="str">
            <v>10</v>
          </cell>
          <cell r="E181">
            <v>36803</v>
          </cell>
          <cell r="F181" t="str">
            <v>2</v>
          </cell>
          <cell r="G181" t="str">
            <v>17</v>
          </cell>
          <cell r="H181" t="str">
            <v>001</v>
          </cell>
          <cell r="J181" t="str">
            <v>1</v>
          </cell>
          <cell r="K181" t="str">
            <v>1</v>
          </cell>
          <cell r="L181" t="str">
            <v>1700100086</v>
          </cell>
          <cell r="M181" t="str">
            <v>H UNIVERSITARIO</v>
          </cell>
          <cell r="N181" t="str">
            <v>1</v>
          </cell>
          <cell r="O181">
            <v>205</v>
          </cell>
          <cell r="Q181" t="str">
            <v>2</v>
          </cell>
          <cell r="S181" t="str">
            <v>17</v>
          </cell>
          <cell r="T181" t="str">
            <v>001</v>
          </cell>
          <cell r="U181" t="str">
            <v>1</v>
          </cell>
          <cell r="W181" t="str">
            <v>1101</v>
          </cell>
          <cell r="X181" t="str">
            <v>0</v>
          </cell>
          <cell r="Z181" t="str">
            <v>1</v>
          </cell>
          <cell r="AA181" t="str">
            <v>2</v>
          </cell>
          <cell r="AB181" t="str">
            <v>3</v>
          </cell>
          <cell r="AC181" t="str">
            <v>2</v>
          </cell>
          <cell r="AD181" t="str">
            <v>1</v>
          </cell>
          <cell r="AE181" t="str">
            <v>3</v>
          </cell>
          <cell r="AF181">
            <v>2000</v>
          </cell>
          <cell r="AG181">
            <v>15</v>
          </cell>
          <cell r="AH181">
            <v>1</v>
          </cell>
          <cell r="AI181">
            <v>0</v>
          </cell>
          <cell r="AJ181" t="str">
            <v>4</v>
          </cell>
          <cell r="AK181" t="str">
            <v>5</v>
          </cell>
          <cell r="AS181" t="str">
            <v>2</v>
          </cell>
          <cell r="AT181" t="str">
            <v>1</v>
          </cell>
          <cell r="AU181" t="str">
            <v>P369</v>
          </cell>
          <cell r="AV181" t="str">
            <v>P240</v>
          </cell>
          <cell r="AW181" t="str">
            <v>P219</v>
          </cell>
          <cell r="AY181" t="str">
            <v>P071</v>
          </cell>
          <cell r="AZ181" t="str">
            <v>P240</v>
          </cell>
          <cell r="BB181" t="str">
            <v>404</v>
          </cell>
          <cell r="BC181" t="str">
            <v>2</v>
          </cell>
          <cell r="BD181" t="str">
            <v>03</v>
          </cell>
          <cell r="BE181" t="str">
            <v>02</v>
          </cell>
        </row>
        <row r="182">
          <cell r="A182" t="str">
            <v>A703493</v>
          </cell>
          <cell r="B182">
            <v>2</v>
          </cell>
          <cell r="C182" t="str">
            <v>2000</v>
          </cell>
          <cell r="D182" t="str">
            <v>03</v>
          </cell>
          <cell r="E182">
            <v>36593</v>
          </cell>
          <cell r="F182" t="str">
            <v>2</v>
          </cell>
          <cell r="G182" t="str">
            <v>66</v>
          </cell>
          <cell r="H182" t="str">
            <v>001</v>
          </cell>
          <cell r="J182" t="str">
            <v>1</v>
          </cell>
          <cell r="K182" t="str">
            <v>1</v>
          </cell>
          <cell r="L182" t="str">
            <v>6600100050</v>
          </cell>
          <cell r="M182" t="str">
            <v>H UNIVERS SAN JORGE</v>
          </cell>
          <cell r="N182" t="str">
            <v>1</v>
          </cell>
          <cell r="O182">
            <v>201</v>
          </cell>
          <cell r="Q182" t="str">
            <v>3</v>
          </cell>
          <cell r="S182" t="str">
            <v>17</v>
          </cell>
          <cell r="T182" t="str">
            <v>877</v>
          </cell>
          <cell r="U182" t="str">
            <v>3</v>
          </cell>
          <cell r="Z182" t="str">
            <v>1</v>
          </cell>
          <cell r="AA182" t="str">
            <v>2</v>
          </cell>
          <cell r="AB182" t="str">
            <v>3</v>
          </cell>
          <cell r="AC182" t="str">
            <v>2</v>
          </cell>
          <cell r="AD182" t="str">
            <v>1</v>
          </cell>
          <cell r="AE182" t="str">
            <v>3</v>
          </cell>
          <cell r="AF182">
            <v>2135</v>
          </cell>
          <cell r="AG182">
            <v>41</v>
          </cell>
          <cell r="AH182">
            <v>7</v>
          </cell>
          <cell r="AI182">
            <v>0</v>
          </cell>
          <cell r="AJ182" t="str">
            <v>1</v>
          </cell>
          <cell r="AK182" t="str">
            <v>3</v>
          </cell>
          <cell r="AS182" t="str">
            <v>2</v>
          </cell>
          <cell r="AT182" t="str">
            <v>1</v>
          </cell>
          <cell r="AU182" t="str">
            <v>P210</v>
          </cell>
          <cell r="AV182" t="str">
            <v>P293</v>
          </cell>
          <cell r="AW182" t="str">
            <v>P240</v>
          </cell>
          <cell r="AY182" t="str">
            <v>Q899</v>
          </cell>
          <cell r="AZ182" t="str">
            <v>P240</v>
          </cell>
          <cell r="BB182" t="str">
            <v>404</v>
          </cell>
          <cell r="BC182" t="str">
            <v>2</v>
          </cell>
          <cell r="BD182" t="str">
            <v>03</v>
          </cell>
          <cell r="BE182" t="str">
            <v>02</v>
          </cell>
        </row>
        <row r="183">
          <cell r="A183" t="str">
            <v>A254705</v>
          </cell>
          <cell r="B183">
            <v>2</v>
          </cell>
          <cell r="C183" t="str">
            <v>2000</v>
          </cell>
          <cell r="D183" t="str">
            <v>05</v>
          </cell>
          <cell r="E183">
            <v>36665</v>
          </cell>
          <cell r="F183" t="str">
            <v>1</v>
          </cell>
          <cell r="G183" t="str">
            <v>17</v>
          </cell>
          <cell r="H183" t="str">
            <v>614</v>
          </cell>
          <cell r="I183" t="str">
            <v>017</v>
          </cell>
          <cell r="J183" t="str">
            <v>2</v>
          </cell>
          <cell r="K183" t="str">
            <v>3</v>
          </cell>
          <cell r="N183" t="str">
            <v>1</v>
          </cell>
          <cell r="O183">
            <v>220</v>
          </cell>
          <cell r="Q183" t="str">
            <v>3</v>
          </cell>
          <cell r="S183" t="str">
            <v>17</v>
          </cell>
          <cell r="T183" t="str">
            <v>614</v>
          </cell>
          <cell r="U183" t="str">
            <v>2</v>
          </cell>
          <cell r="Y183" t="str">
            <v>017</v>
          </cell>
          <cell r="Z183" t="str">
            <v>1</v>
          </cell>
          <cell r="AA183" t="str">
            <v>3</v>
          </cell>
          <cell r="AB183" t="str">
            <v>3</v>
          </cell>
          <cell r="AC183" t="str">
            <v>1</v>
          </cell>
          <cell r="AD183" t="str">
            <v>1</v>
          </cell>
          <cell r="AE183" t="str">
            <v>3</v>
          </cell>
          <cell r="AF183">
            <v>2750</v>
          </cell>
          <cell r="AG183">
            <v>99</v>
          </cell>
          <cell r="AH183">
            <v>2</v>
          </cell>
          <cell r="AI183">
            <v>99</v>
          </cell>
          <cell r="AJ183" t="str">
            <v>2</v>
          </cell>
          <cell r="AK183" t="str">
            <v>2</v>
          </cell>
          <cell r="AS183" t="str">
            <v>1</v>
          </cell>
          <cell r="AT183" t="str">
            <v>2</v>
          </cell>
          <cell r="AU183" t="str">
            <v>P285</v>
          </cell>
          <cell r="AV183" t="str">
            <v>P248</v>
          </cell>
          <cell r="AZ183" t="str">
            <v>P248</v>
          </cell>
          <cell r="BB183" t="str">
            <v>404</v>
          </cell>
          <cell r="BC183" t="str">
            <v>2</v>
          </cell>
          <cell r="BD183" t="str">
            <v>04</v>
          </cell>
          <cell r="BE183" t="str">
            <v>02</v>
          </cell>
        </row>
        <row r="184">
          <cell r="A184" t="str">
            <v>A713725</v>
          </cell>
          <cell r="B184">
            <v>2</v>
          </cell>
          <cell r="C184" t="str">
            <v>2000</v>
          </cell>
          <cell r="D184" t="str">
            <v>06</v>
          </cell>
          <cell r="E184">
            <v>36684</v>
          </cell>
          <cell r="F184" t="str">
            <v>2</v>
          </cell>
          <cell r="G184" t="str">
            <v>17</v>
          </cell>
          <cell r="H184" t="str">
            <v>662</v>
          </cell>
          <cell r="J184" t="str">
            <v>3</v>
          </cell>
          <cell r="K184" t="str">
            <v>3</v>
          </cell>
          <cell r="N184" t="str">
            <v>1</v>
          </cell>
          <cell r="O184">
            <v>220</v>
          </cell>
          <cell r="Q184" t="str">
            <v>2</v>
          </cell>
          <cell r="S184" t="str">
            <v>17</v>
          </cell>
          <cell r="T184" t="str">
            <v>662</v>
          </cell>
          <cell r="U184" t="str">
            <v>3</v>
          </cell>
          <cell r="Z184" t="str">
            <v>1</v>
          </cell>
          <cell r="AA184" t="str">
            <v>2</v>
          </cell>
          <cell r="AB184" t="str">
            <v>3</v>
          </cell>
          <cell r="AC184" t="str">
            <v>9</v>
          </cell>
          <cell r="AD184" t="str">
            <v>9</v>
          </cell>
          <cell r="AE184" t="str">
            <v>9</v>
          </cell>
          <cell r="AF184">
            <v>9999</v>
          </cell>
          <cell r="AG184">
            <v>99</v>
          </cell>
          <cell r="AH184">
            <v>99</v>
          </cell>
          <cell r="AI184">
            <v>99</v>
          </cell>
          <cell r="AJ184" t="str">
            <v>9</v>
          </cell>
          <cell r="AK184" t="str">
            <v>9</v>
          </cell>
          <cell r="AS184" t="str">
            <v>4</v>
          </cell>
          <cell r="AT184" t="str">
            <v>2</v>
          </cell>
          <cell r="AU184" t="str">
            <v>P291</v>
          </cell>
          <cell r="AV184" t="str">
            <v>P248</v>
          </cell>
          <cell r="AZ184" t="str">
            <v>P248</v>
          </cell>
          <cell r="BB184" t="str">
            <v>404</v>
          </cell>
          <cell r="BC184" t="str">
            <v>2</v>
          </cell>
          <cell r="BD184" t="str">
            <v>04</v>
          </cell>
          <cell r="BE184" t="str">
            <v>02</v>
          </cell>
        </row>
        <row r="185">
          <cell r="A185" t="str">
            <v>A254209</v>
          </cell>
          <cell r="B185">
            <v>2</v>
          </cell>
          <cell r="C185" t="str">
            <v>2000</v>
          </cell>
          <cell r="D185" t="str">
            <v>10</v>
          </cell>
          <cell r="E185">
            <v>36826</v>
          </cell>
          <cell r="F185" t="str">
            <v>1</v>
          </cell>
          <cell r="G185" t="str">
            <v>17</v>
          </cell>
          <cell r="H185" t="str">
            <v>444</v>
          </cell>
          <cell r="J185" t="str">
            <v>1</v>
          </cell>
          <cell r="K185" t="str">
            <v>1</v>
          </cell>
          <cell r="L185" t="str">
            <v>1744400018</v>
          </cell>
          <cell r="M185" t="str">
            <v>HOSP. SAN CAYETANO</v>
          </cell>
          <cell r="N185" t="str">
            <v>1</v>
          </cell>
          <cell r="O185">
            <v>204</v>
          </cell>
          <cell r="Q185" t="str">
            <v>1</v>
          </cell>
          <cell r="S185" t="str">
            <v>17</v>
          </cell>
          <cell r="T185" t="str">
            <v>444</v>
          </cell>
          <cell r="U185" t="str">
            <v>3</v>
          </cell>
          <cell r="Z185" t="str">
            <v>1</v>
          </cell>
          <cell r="AA185" t="str">
            <v>1</v>
          </cell>
          <cell r="AB185" t="str">
            <v>3</v>
          </cell>
          <cell r="AC185" t="str">
            <v>1</v>
          </cell>
          <cell r="AD185" t="str">
            <v>1</v>
          </cell>
          <cell r="AE185" t="str">
            <v>3</v>
          </cell>
          <cell r="AF185">
            <v>3100</v>
          </cell>
          <cell r="AG185">
            <v>17</v>
          </cell>
          <cell r="AH185">
            <v>1</v>
          </cell>
          <cell r="AI185">
            <v>0</v>
          </cell>
          <cell r="AJ185" t="str">
            <v>1</v>
          </cell>
          <cell r="AK185" t="str">
            <v>4</v>
          </cell>
          <cell r="AS185" t="str">
            <v>2</v>
          </cell>
          <cell r="AT185" t="str">
            <v>1</v>
          </cell>
          <cell r="AU185" t="str">
            <v>P248</v>
          </cell>
          <cell r="AZ185" t="str">
            <v>P248</v>
          </cell>
          <cell r="BB185" t="str">
            <v>404</v>
          </cell>
          <cell r="BC185" t="str">
            <v>2</v>
          </cell>
          <cell r="BD185" t="str">
            <v>03</v>
          </cell>
          <cell r="BE185" t="str">
            <v>02</v>
          </cell>
        </row>
        <row r="186">
          <cell r="A186" t="str">
            <v>A254680</v>
          </cell>
          <cell r="B186">
            <v>2</v>
          </cell>
          <cell r="C186" t="str">
            <v>2000</v>
          </cell>
          <cell r="D186" t="str">
            <v>04</v>
          </cell>
          <cell r="E186">
            <v>36645</v>
          </cell>
          <cell r="F186" t="str">
            <v>2</v>
          </cell>
          <cell r="G186" t="str">
            <v>17</v>
          </cell>
          <cell r="H186" t="str">
            <v>614</v>
          </cell>
          <cell r="J186" t="str">
            <v>3</v>
          </cell>
          <cell r="K186" t="str">
            <v>6</v>
          </cell>
          <cell r="N186" t="str">
            <v>1</v>
          </cell>
          <cell r="O186">
            <v>215</v>
          </cell>
          <cell r="Q186" t="str">
            <v>3</v>
          </cell>
          <cell r="S186" t="str">
            <v>17</v>
          </cell>
          <cell r="T186" t="str">
            <v>614</v>
          </cell>
          <cell r="U186" t="str">
            <v>3</v>
          </cell>
          <cell r="Z186" t="str">
            <v>1</v>
          </cell>
          <cell r="AA186" t="str">
            <v>2</v>
          </cell>
          <cell r="AB186" t="str">
            <v>3</v>
          </cell>
          <cell r="AC186" t="str">
            <v>1</v>
          </cell>
          <cell r="AD186" t="str">
            <v>1</v>
          </cell>
          <cell r="AE186" t="str">
            <v>3</v>
          </cell>
          <cell r="AF186">
            <v>9999</v>
          </cell>
          <cell r="AG186">
            <v>25</v>
          </cell>
          <cell r="AH186">
            <v>4</v>
          </cell>
          <cell r="AI186">
            <v>0</v>
          </cell>
          <cell r="AJ186" t="str">
            <v>4</v>
          </cell>
          <cell r="AK186" t="str">
            <v>2</v>
          </cell>
          <cell r="AS186" t="str">
            <v>4</v>
          </cell>
          <cell r="AT186" t="str">
            <v>2</v>
          </cell>
          <cell r="AU186" t="str">
            <v>P248</v>
          </cell>
          <cell r="AY186" t="str">
            <v>P239</v>
          </cell>
          <cell r="AZ186" t="str">
            <v>P248</v>
          </cell>
          <cell r="BB186" t="str">
            <v>404</v>
          </cell>
          <cell r="BC186" t="str">
            <v>2</v>
          </cell>
          <cell r="BD186" t="str">
            <v>04</v>
          </cell>
          <cell r="BE186" t="str">
            <v>02</v>
          </cell>
        </row>
        <row r="187">
          <cell r="A187" t="str">
            <v>A254250</v>
          </cell>
          <cell r="B187">
            <v>2</v>
          </cell>
          <cell r="C187" t="str">
            <v>2000</v>
          </cell>
          <cell r="D187" t="str">
            <v>06</v>
          </cell>
          <cell r="E187">
            <v>36688</v>
          </cell>
          <cell r="F187" t="str">
            <v>1</v>
          </cell>
          <cell r="G187" t="str">
            <v>17</v>
          </cell>
          <cell r="H187" t="str">
            <v>444</v>
          </cell>
          <cell r="J187" t="str">
            <v>1</v>
          </cell>
          <cell r="K187" t="str">
            <v>1</v>
          </cell>
          <cell r="L187" t="str">
            <v>1744400018</v>
          </cell>
          <cell r="M187" t="str">
            <v>HOSP. SAN CAYETANO</v>
          </cell>
          <cell r="N187" t="str">
            <v>1</v>
          </cell>
          <cell r="O187">
            <v>201</v>
          </cell>
          <cell r="Q187" t="str">
            <v>3</v>
          </cell>
          <cell r="S187" t="str">
            <v>17</v>
          </cell>
          <cell r="T187" t="str">
            <v>541</v>
          </cell>
          <cell r="U187" t="str">
            <v>3</v>
          </cell>
          <cell r="Z187" t="str">
            <v>1</v>
          </cell>
          <cell r="AA187" t="str">
            <v>3</v>
          </cell>
          <cell r="AB187" t="str">
            <v>3</v>
          </cell>
          <cell r="AC187" t="str">
            <v>1</v>
          </cell>
          <cell r="AD187" t="str">
            <v>1</v>
          </cell>
          <cell r="AE187" t="str">
            <v>3</v>
          </cell>
          <cell r="AF187">
            <v>3900</v>
          </cell>
          <cell r="AG187">
            <v>29</v>
          </cell>
          <cell r="AH187">
            <v>2</v>
          </cell>
          <cell r="AI187">
            <v>0</v>
          </cell>
          <cell r="AJ187" t="str">
            <v>2</v>
          </cell>
          <cell r="AK187" t="str">
            <v>3</v>
          </cell>
          <cell r="AS187" t="str">
            <v>2</v>
          </cell>
          <cell r="AT187" t="str">
            <v>1</v>
          </cell>
          <cell r="AU187" t="str">
            <v>P369</v>
          </cell>
          <cell r="AV187" t="str">
            <v>P249</v>
          </cell>
          <cell r="AZ187" t="str">
            <v>P249</v>
          </cell>
          <cell r="BB187" t="str">
            <v>404</v>
          </cell>
          <cell r="BC187" t="str">
            <v>2</v>
          </cell>
          <cell r="BD187" t="str">
            <v>03</v>
          </cell>
          <cell r="BE187" t="str">
            <v>02</v>
          </cell>
        </row>
        <row r="188">
          <cell r="A188" t="str">
            <v>A888223</v>
          </cell>
          <cell r="B188">
            <v>2</v>
          </cell>
          <cell r="C188" t="str">
            <v>2000</v>
          </cell>
          <cell r="D188" t="str">
            <v>11</v>
          </cell>
          <cell r="E188">
            <v>36834</v>
          </cell>
          <cell r="F188" t="str">
            <v>2</v>
          </cell>
          <cell r="G188" t="str">
            <v>17</v>
          </cell>
          <cell r="H188" t="str">
            <v>001</v>
          </cell>
          <cell r="J188" t="str">
            <v>1</v>
          </cell>
          <cell r="K188" t="str">
            <v>1</v>
          </cell>
          <cell r="L188" t="str">
            <v>1700100086</v>
          </cell>
          <cell r="M188" t="str">
            <v>H UNIVERSITARIO</v>
          </cell>
          <cell r="N188" t="str">
            <v>1</v>
          </cell>
          <cell r="O188">
            <v>227</v>
          </cell>
          <cell r="Q188" t="str">
            <v>2</v>
          </cell>
          <cell r="S188" t="str">
            <v>17</v>
          </cell>
          <cell r="T188" t="str">
            <v>174</v>
          </cell>
          <cell r="U188" t="str">
            <v>1</v>
          </cell>
          <cell r="Z188" t="str">
            <v>1</v>
          </cell>
          <cell r="AA188" t="str">
            <v>2</v>
          </cell>
          <cell r="AB188" t="str">
            <v>3</v>
          </cell>
          <cell r="AC188" t="str">
            <v>1</v>
          </cell>
          <cell r="AD188" t="str">
            <v>1</v>
          </cell>
          <cell r="AE188" t="str">
            <v>3</v>
          </cell>
          <cell r="AF188">
            <v>1550</v>
          </cell>
          <cell r="AG188">
            <v>23</v>
          </cell>
          <cell r="AH188">
            <v>2</v>
          </cell>
          <cell r="AI188">
            <v>0</v>
          </cell>
          <cell r="AJ188" t="str">
            <v>9</v>
          </cell>
          <cell r="AK188" t="str">
            <v>2</v>
          </cell>
          <cell r="AS188" t="str">
            <v>2</v>
          </cell>
          <cell r="AT188" t="str">
            <v>1</v>
          </cell>
          <cell r="AU188" t="str">
            <v>P285</v>
          </cell>
          <cell r="AV188" t="str">
            <v>P271</v>
          </cell>
          <cell r="AW188" t="str">
            <v>P220</v>
          </cell>
          <cell r="AX188" t="str">
            <v>P071</v>
          </cell>
          <cell r="AY188" t="str">
            <v>P369</v>
          </cell>
          <cell r="AZ188" t="str">
            <v>P271</v>
          </cell>
          <cell r="BB188" t="str">
            <v>404</v>
          </cell>
          <cell r="BC188" t="str">
            <v>2</v>
          </cell>
          <cell r="BD188" t="str">
            <v>04</v>
          </cell>
          <cell r="BE188" t="str">
            <v>02</v>
          </cell>
        </row>
        <row r="189">
          <cell r="A189" t="str">
            <v>A450882</v>
          </cell>
          <cell r="B189">
            <v>2</v>
          </cell>
          <cell r="C189" t="str">
            <v>2000</v>
          </cell>
          <cell r="D189" t="str">
            <v>02</v>
          </cell>
          <cell r="E189">
            <v>36583</v>
          </cell>
          <cell r="F189" t="str">
            <v>1</v>
          </cell>
          <cell r="G189" t="str">
            <v>17</v>
          </cell>
          <cell r="H189" t="str">
            <v>001</v>
          </cell>
          <cell r="J189" t="str">
            <v>1</v>
          </cell>
          <cell r="K189" t="str">
            <v>1</v>
          </cell>
          <cell r="N189" t="str">
            <v>1</v>
          </cell>
          <cell r="O189">
            <v>111</v>
          </cell>
          <cell r="Q189" t="str">
            <v>2</v>
          </cell>
          <cell r="S189" t="str">
            <v>17</v>
          </cell>
          <cell r="T189" t="str">
            <v>541</v>
          </cell>
          <cell r="U189" t="str">
            <v>2</v>
          </cell>
          <cell r="Y189" t="str">
            <v>011</v>
          </cell>
          <cell r="Z189" t="str">
            <v>1</v>
          </cell>
          <cell r="AA189" t="str">
            <v>2</v>
          </cell>
          <cell r="AB189" t="str">
            <v>3</v>
          </cell>
          <cell r="AC189" t="str">
            <v>2</v>
          </cell>
          <cell r="AD189" t="str">
            <v>1</v>
          </cell>
          <cell r="AE189" t="str">
            <v>3</v>
          </cell>
          <cell r="AF189">
            <v>1300</v>
          </cell>
          <cell r="AG189">
            <v>18</v>
          </cell>
          <cell r="AH189">
            <v>1</v>
          </cell>
          <cell r="AI189">
            <v>0</v>
          </cell>
          <cell r="AJ189" t="str">
            <v>4</v>
          </cell>
          <cell r="AK189" t="str">
            <v>8</v>
          </cell>
          <cell r="AS189" t="str">
            <v>2</v>
          </cell>
          <cell r="AT189" t="str">
            <v>1</v>
          </cell>
          <cell r="AU189" t="str">
            <v>P280</v>
          </cell>
          <cell r="AY189" t="str">
            <v>P071</v>
          </cell>
          <cell r="AZ189" t="str">
            <v>P280</v>
          </cell>
          <cell r="BB189" t="str">
            <v>404</v>
          </cell>
          <cell r="BC189" t="str">
            <v>2</v>
          </cell>
          <cell r="BD189" t="str">
            <v>02</v>
          </cell>
          <cell r="BE189" t="str">
            <v>02</v>
          </cell>
        </row>
        <row r="190">
          <cell r="A190" t="str">
            <v>A895718</v>
          </cell>
          <cell r="B190">
            <v>2</v>
          </cell>
          <cell r="C190" t="str">
            <v>2000</v>
          </cell>
          <cell r="D190" t="str">
            <v>08</v>
          </cell>
          <cell r="E190">
            <v>36768</v>
          </cell>
          <cell r="F190" t="str">
            <v>1</v>
          </cell>
          <cell r="G190" t="str">
            <v>17</v>
          </cell>
          <cell r="H190" t="str">
            <v>001</v>
          </cell>
          <cell r="J190" t="str">
            <v>1</v>
          </cell>
          <cell r="K190" t="str">
            <v>1</v>
          </cell>
          <cell r="L190" t="str">
            <v>1700100027</v>
          </cell>
          <cell r="M190" t="str">
            <v>CL MANIZALES</v>
          </cell>
          <cell r="N190" t="str">
            <v>1</v>
          </cell>
          <cell r="O190">
            <v>101</v>
          </cell>
          <cell r="Q190" t="str">
            <v>1</v>
          </cell>
          <cell r="S190" t="str">
            <v>17</v>
          </cell>
          <cell r="T190" t="str">
            <v>174</v>
          </cell>
          <cell r="U190" t="str">
            <v>1</v>
          </cell>
          <cell r="Z190" t="str">
            <v>1</v>
          </cell>
          <cell r="AA190" t="str">
            <v>1</v>
          </cell>
          <cell r="AB190" t="str">
            <v>3</v>
          </cell>
          <cell r="AC190" t="str">
            <v>2</v>
          </cell>
          <cell r="AD190" t="str">
            <v>1</v>
          </cell>
          <cell r="AE190" t="str">
            <v>3</v>
          </cell>
          <cell r="AF190">
            <v>1800</v>
          </cell>
          <cell r="AG190">
            <v>30</v>
          </cell>
          <cell r="AH190">
            <v>1</v>
          </cell>
          <cell r="AI190">
            <v>0</v>
          </cell>
          <cell r="AJ190" t="str">
            <v>2</v>
          </cell>
          <cell r="AK190" t="str">
            <v>7</v>
          </cell>
          <cell r="AS190" t="str">
            <v>2</v>
          </cell>
          <cell r="AT190" t="str">
            <v>1</v>
          </cell>
          <cell r="AU190" t="str">
            <v>P220</v>
          </cell>
          <cell r="AV190" t="str">
            <v>P280</v>
          </cell>
          <cell r="AW190" t="str">
            <v>P071</v>
          </cell>
          <cell r="AZ190" t="str">
            <v>P280</v>
          </cell>
          <cell r="BB190" t="str">
            <v>404</v>
          </cell>
          <cell r="BC190" t="str">
            <v>2</v>
          </cell>
          <cell r="BD190" t="str">
            <v>02</v>
          </cell>
          <cell r="BE190" t="str">
            <v>02</v>
          </cell>
        </row>
        <row r="191">
          <cell r="A191" t="str">
            <v>A695908</v>
          </cell>
          <cell r="B191">
            <v>2</v>
          </cell>
          <cell r="C191" t="str">
            <v>2000</v>
          </cell>
          <cell r="D191" t="str">
            <v>09</v>
          </cell>
          <cell r="E191">
            <v>36790</v>
          </cell>
          <cell r="F191" t="str">
            <v>1</v>
          </cell>
          <cell r="G191" t="str">
            <v>17</v>
          </cell>
          <cell r="H191" t="str">
            <v>174</v>
          </cell>
          <cell r="J191" t="str">
            <v>3</v>
          </cell>
          <cell r="K191" t="str">
            <v>9</v>
          </cell>
          <cell r="N191" t="str">
            <v>1</v>
          </cell>
          <cell r="O191">
            <v>100</v>
          </cell>
          <cell r="Q191" t="str">
            <v>2</v>
          </cell>
          <cell r="S191" t="str">
            <v>17</v>
          </cell>
          <cell r="T191" t="str">
            <v>174</v>
          </cell>
          <cell r="U191" t="str">
            <v>3</v>
          </cell>
          <cell r="Z191" t="str">
            <v>1</v>
          </cell>
          <cell r="AA191" t="str">
            <v>2</v>
          </cell>
          <cell r="AB191" t="str">
            <v>3</v>
          </cell>
          <cell r="AC191" t="str">
            <v>1</v>
          </cell>
          <cell r="AD191" t="str">
            <v>1</v>
          </cell>
          <cell r="AE191" t="str">
            <v>2</v>
          </cell>
          <cell r="AF191">
            <v>1203</v>
          </cell>
          <cell r="AG191">
            <v>30</v>
          </cell>
          <cell r="AH191">
            <v>4</v>
          </cell>
          <cell r="AI191">
            <v>2</v>
          </cell>
          <cell r="AJ191" t="str">
            <v>1</v>
          </cell>
          <cell r="AK191" t="str">
            <v>3</v>
          </cell>
          <cell r="AS191" t="str">
            <v>2</v>
          </cell>
          <cell r="AT191" t="str">
            <v>1</v>
          </cell>
          <cell r="AU191" t="str">
            <v>P219</v>
          </cell>
          <cell r="AV191" t="str">
            <v>P280</v>
          </cell>
          <cell r="AW191" t="str">
            <v>P071</v>
          </cell>
          <cell r="AZ191" t="str">
            <v>P280</v>
          </cell>
          <cell r="BB191" t="str">
            <v>404</v>
          </cell>
          <cell r="BC191" t="str">
            <v>2</v>
          </cell>
          <cell r="BD191" t="str">
            <v>02</v>
          </cell>
          <cell r="BE191" t="str">
            <v>02</v>
          </cell>
        </row>
        <row r="192">
          <cell r="A192" t="str">
            <v>A906098</v>
          </cell>
          <cell r="B192">
            <v>2</v>
          </cell>
          <cell r="C192" t="str">
            <v>2000</v>
          </cell>
          <cell r="D192" t="str">
            <v>10</v>
          </cell>
          <cell r="E192">
            <v>36816</v>
          </cell>
          <cell r="F192" t="str">
            <v>2</v>
          </cell>
          <cell r="G192" t="str">
            <v>17</v>
          </cell>
          <cell r="H192" t="str">
            <v>380</v>
          </cell>
          <cell r="J192" t="str">
            <v>1</v>
          </cell>
          <cell r="K192" t="str">
            <v>1</v>
          </cell>
          <cell r="L192" t="str">
            <v>1738000029</v>
          </cell>
          <cell r="M192" t="str">
            <v>HOSP. SAN FELIX</v>
          </cell>
          <cell r="N192" t="str">
            <v>1</v>
          </cell>
          <cell r="O192">
            <v>101</v>
          </cell>
          <cell r="Q192" t="str">
            <v>4</v>
          </cell>
          <cell r="S192" t="str">
            <v>17</v>
          </cell>
          <cell r="T192" t="str">
            <v>380</v>
          </cell>
          <cell r="U192" t="str">
            <v>1</v>
          </cell>
          <cell r="Z192" t="str">
            <v>1</v>
          </cell>
          <cell r="AA192" t="str">
            <v>1</v>
          </cell>
          <cell r="AB192" t="str">
            <v>3</v>
          </cell>
          <cell r="AC192" t="str">
            <v>1</v>
          </cell>
          <cell r="AD192" t="str">
            <v>1</v>
          </cell>
          <cell r="AE192" t="str">
            <v>1</v>
          </cell>
          <cell r="AF192">
            <v>900</v>
          </cell>
          <cell r="AG192">
            <v>99</v>
          </cell>
          <cell r="AH192">
            <v>99</v>
          </cell>
          <cell r="AI192">
            <v>2</v>
          </cell>
          <cell r="AJ192" t="str">
            <v>4</v>
          </cell>
          <cell r="AK192" t="str">
            <v>8</v>
          </cell>
          <cell r="AS192" t="str">
            <v>2</v>
          </cell>
          <cell r="AT192" t="str">
            <v>1</v>
          </cell>
          <cell r="AU192" t="str">
            <v>P220</v>
          </cell>
          <cell r="AV192" t="str">
            <v>P280</v>
          </cell>
          <cell r="AW192" t="str">
            <v>P070</v>
          </cell>
          <cell r="AZ192" t="str">
            <v>P280</v>
          </cell>
          <cell r="BB192" t="str">
            <v>404</v>
          </cell>
          <cell r="BC192" t="str">
            <v>2</v>
          </cell>
          <cell r="BD192" t="str">
            <v>02</v>
          </cell>
          <cell r="BE192" t="str">
            <v>02</v>
          </cell>
        </row>
        <row r="193">
          <cell r="A193" t="str">
            <v>A895171</v>
          </cell>
          <cell r="B193">
            <v>2</v>
          </cell>
          <cell r="C193" t="str">
            <v>2000</v>
          </cell>
          <cell r="D193" t="str">
            <v>07</v>
          </cell>
          <cell r="E193">
            <v>36714</v>
          </cell>
          <cell r="F193" t="str">
            <v>2</v>
          </cell>
          <cell r="G193" t="str">
            <v>17</v>
          </cell>
          <cell r="H193" t="str">
            <v>001</v>
          </cell>
          <cell r="J193" t="str">
            <v>1</v>
          </cell>
          <cell r="K193" t="str">
            <v>1</v>
          </cell>
          <cell r="N193" t="str">
            <v>1</v>
          </cell>
          <cell r="O193">
            <v>101</v>
          </cell>
          <cell r="Q193" t="str">
            <v>1</v>
          </cell>
          <cell r="S193" t="str">
            <v>17</v>
          </cell>
          <cell r="T193" t="str">
            <v>873</v>
          </cell>
          <cell r="U193" t="str">
            <v>1</v>
          </cell>
          <cell r="Z193" t="str">
            <v>1</v>
          </cell>
          <cell r="AA193" t="str">
            <v>1</v>
          </cell>
          <cell r="AB193" t="str">
            <v>3</v>
          </cell>
          <cell r="AC193" t="str">
            <v>1</v>
          </cell>
          <cell r="AD193" t="str">
            <v>2</v>
          </cell>
          <cell r="AE193" t="str">
            <v>2</v>
          </cell>
          <cell r="AF193">
            <v>500</v>
          </cell>
          <cell r="AG193">
            <v>23</v>
          </cell>
          <cell r="AH193">
            <v>2</v>
          </cell>
          <cell r="AI193">
            <v>0</v>
          </cell>
          <cell r="AJ193" t="str">
            <v>1</v>
          </cell>
          <cell r="AK193" t="str">
            <v>4</v>
          </cell>
          <cell r="AS193" t="str">
            <v>2</v>
          </cell>
          <cell r="AT193" t="str">
            <v>1</v>
          </cell>
          <cell r="AU193" t="str">
            <v>P285</v>
          </cell>
          <cell r="AV193" t="str">
            <v>P070</v>
          </cell>
          <cell r="AZ193" t="str">
            <v>P285</v>
          </cell>
          <cell r="BB193" t="str">
            <v>404</v>
          </cell>
          <cell r="BC193" t="str">
            <v>2</v>
          </cell>
          <cell r="BD193" t="str">
            <v>02</v>
          </cell>
          <cell r="BE193" t="str">
            <v>02</v>
          </cell>
        </row>
        <row r="194">
          <cell r="A194" t="str">
            <v>A895170</v>
          </cell>
          <cell r="B194">
            <v>2</v>
          </cell>
          <cell r="C194" t="str">
            <v>2000</v>
          </cell>
          <cell r="D194" t="str">
            <v>07</v>
          </cell>
          <cell r="E194">
            <v>36714</v>
          </cell>
          <cell r="F194" t="str">
            <v>2</v>
          </cell>
          <cell r="G194" t="str">
            <v>17</v>
          </cell>
          <cell r="H194" t="str">
            <v>001</v>
          </cell>
          <cell r="J194" t="str">
            <v>1</v>
          </cell>
          <cell r="K194" t="str">
            <v>1</v>
          </cell>
          <cell r="N194" t="str">
            <v>1</v>
          </cell>
          <cell r="O194">
            <v>101</v>
          </cell>
          <cell r="Q194" t="str">
            <v>1</v>
          </cell>
          <cell r="S194" t="str">
            <v>17</v>
          </cell>
          <cell r="T194" t="str">
            <v>873</v>
          </cell>
          <cell r="U194" t="str">
            <v>1</v>
          </cell>
          <cell r="Z194" t="str">
            <v>1</v>
          </cell>
          <cell r="AA194" t="str">
            <v>1</v>
          </cell>
          <cell r="AB194" t="str">
            <v>3</v>
          </cell>
          <cell r="AC194" t="str">
            <v>1</v>
          </cell>
          <cell r="AD194" t="str">
            <v>2</v>
          </cell>
          <cell r="AE194" t="str">
            <v>2</v>
          </cell>
          <cell r="AF194">
            <v>400</v>
          </cell>
          <cell r="AG194">
            <v>23</v>
          </cell>
          <cell r="AH194">
            <v>2</v>
          </cell>
          <cell r="AI194">
            <v>0</v>
          </cell>
          <cell r="AJ194" t="str">
            <v>1</v>
          </cell>
          <cell r="AK194" t="str">
            <v>4</v>
          </cell>
          <cell r="AS194" t="str">
            <v>2</v>
          </cell>
          <cell r="AT194" t="str">
            <v>1</v>
          </cell>
          <cell r="AU194" t="str">
            <v>P285</v>
          </cell>
          <cell r="AV194" t="str">
            <v>P070</v>
          </cell>
          <cell r="AZ194" t="str">
            <v>P285</v>
          </cell>
          <cell r="BB194" t="str">
            <v>404</v>
          </cell>
          <cell r="BC194" t="str">
            <v>2</v>
          </cell>
          <cell r="BD194" t="str">
            <v>02</v>
          </cell>
          <cell r="BE194" t="str">
            <v>02</v>
          </cell>
        </row>
        <row r="195">
          <cell r="A195" t="str">
            <v>A902659</v>
          </cell>
          <cell r="B195">
            <v>2</v>
          </cell>
          <cell r="C195" t="str">
            <v>2000</v>
          </cell>
          <cell r="D195" t="str">
            <v>09</v>
          </cell>
          <cell r="E195">
            <v>36787</v>
          </cell>
          <cell r="F195" t="str">
            <v>1</v>
          </cell>
          <cell r="G195" t="str">
            <v>66</v>
          </cell>
          <cell r="H195" t="str">
            <v>001</v>
          </cell>
          <cell r="J195" t="str">
            <v>1</v>
          </cell>
          <cell r="K195" t="str">
            <v>1</v>
          </cell>
          <cell r="L195" t="str">
            <v>6600100050</v>
          </cell>
          <cell r="M195" t="str">
            <v>H UNIVERS SAN JORGE</v>
          </cell>
          <cell r="N195" t="str">
            <v>1</v>
          </cell>
          <cell r="O195">
            <v>102</v>
          </cell>
          <cell r="Q195" t="str">
            <v>3</v>
          </cell>
          <cell r="S195" t="str">
            <v>17</v>
          </cell>
          <cell r="T195" t="str">
            <v>614</v>
          </cell>
          <cell r="U195" t="str">
            <v>3</v>
          </cell>
          <cell r="Z195" t="str">
            <v>1</v>
          </cell>
          <cell r="AA195" t="str">
            <v>2</v>
          </cell>
          <cell r="AB195" t="str">
            <v>3</v>
          </cell>
          <cell r="AC195" t="str">
            <v>2</v>
          </cell>
          <cell r="AD195" t="str">
            <v>1</v>
          </cell>
          <cell r="AE195" t="str">
            <v>3</v>
          </cell>
          <cell r="AF195">
            <v>1057</v>
          </cell>
          <cell r="AG195">
            <v>35</v>
          </cell>
          <cell r="AH195">
            <v>1</v>
          </cell>
          <cell r="AI195">
            <v>0</v>
          </cell>
          <cell r="AJ195" t="str">
            <v>1</v>
          </cell>
          <cell r="AK195" t="str">
            <v>3</v>
          </cell>
          <cell r="AS195" t="str">
            <v>2</v>
          </cell>
          <cell r="AT195" t="str">
            <v>1</v>
          </cell>
          <cell r="AU195" t="str">
            <v>P285</v>
          </cell>
          <cell r="AV195" t="str">
            <v>P071</v>
          </cell>
          <cell r="AZ195" t="str">
            <v>P285</v>
          </cell>
          <cell r="BB195" t="str">
            <v>404</v>
          </cell>
          <cell r="BC195" t="str">
            <v>2</v>
          </cell>
          <cell r="BD195" t="str">
            <v>02</v>
          </cell>
          <cell r="BE195" t="str">
            <v>02</v>
          </cell>
        </row>
        <row r="196">
          <cell r="A196" t="str">
            <v>A450876</v>
          </cell>
          <cell r="B196">
            <v>2</v>
          </cell>
          <cell r="C196" t="str">
            <v>2000</v>
          </cell>
          <cell r="D196" t="str">
            <v>02</v>
          </cell>
          <cell r="E196">
            <v>36584</v>
          </cell>
          <cell r="F196" t="str">
            <v>1</v>
          </cell>
          <cell r="G196" t="str">
            <v>17</v>
          </cell>
          <cell r="H196" t="str">
            <v>001</v>
          </cell>
          <cell r="J196" t="str">
            <v>1</v>
          </cell>
          <cell r="K196" t="str">
            <v>1</v>
          </cell>
          <cell r="N196" t="str">
            <v>1</v>
          </cell>
          <cell r="O196">
            <v>202</v>
          </cell>
          <cell r="Q196" t="str">
            <v>3</v>
          </cell>
          <cell r="S196" t="str">
            <v>17</v>
          </cell>
          <cell r="T196" t="str">
            <v>001</v>
          </cell>
          <cell r="U196" t="str">
            <v>1</v>
          </cell>
          <cell r="W196" t="str">
            <v>0507</v>
          </cell>
          <cell r="X196" t="str">
            <v>0</v>
          </cell>
          <cell r="Z196" t="str">
            <v>1</v>
          </cell>
          <cell r="AA196" t="str">
            <v>1</v>
          </cell>
          <cell r="AB196" t="str">
            <v>3</v>
          </cell>
          <cell r="AC196" t="str">
            <v>2</v>
          </cell>
          <cell r="AD196" t="str">
            <v>1</v>
          </cell>
          <cell r="AE196" t="str">
            <v>3</v>
          </cell>
          <cell r="AF196">
            <v>2680</v>
          </cell>
          <cell r="AG196">
            <v>28</v>
          </cell>
          <cell r="AH196">
            <v>2</v>
          </cell>
          <cell r="AI196">
            <v>0</v>
          </cell>
          <cell r="AJ196" t="str">
            <v>4</v>
          </cell>
          <cell r="AK196" t="str">
            <v>5</v>
          </cell>
          <cell r="AS196" t="str">
            <v>2</v>
          </cell>
          <cell r="AT196" t="str">
            <v>1</v>
          </cell>
          <cell r="AU196" t="str">
            <v>P210</v>
          </cell>
          <cell r="AV196" t="str">
            <v>P290</v>
          </cell>
          <cell r="AZ196" t="str">
            <v>P290</v>
          </cell>
          <cell r="BB196" t="str">
            <v>407</v>
          </cell>
          <cell r="BC196" t="str">
            <v>1</v>
          </cell>
          <cell r="BD196" t="str">
            <v>03</v>
          </cell>
          <cell r="BE196" t="str">
            <v>02</v>
          </cell>
        </row>
        <row r="197">
          <cell r="A197" t="str">
            <v>A694505</v>
          </cell>
          <cell r="B197">
            <v>2</v>
          </cell>
          <cell r="C197" t="str">
            <v>2000</v>
          </cell>
          <cell r="D197" t="str">
            <v>06</v>
          </cell>
          <cell r="E197">
            <v>36681</v>
          </cell>
          <cell r="F197" t="str">
            <v>1</v>
          </cell>
          <cell r="G197" t="str">
            <v>17</v>
          </cell>
          <cell r="H197" t="str">
            <v>662</v>
          </cell>
          <cell r="J197" t="str">
            <v>3</v>
          </cell>
          <cell r="K197" t="str">
            <v>3</v>
          </cell>
          <cell r="N197" t="str">
            <v>1</v>
          </cell>
          <cell r="O197">
            <v>101</v>
          </cell>
          <cell r="Q197" t="str">
            <v>9</v>
          </cell>
          <cell r="S197" t="str">
            <v>17</v>
          </cell>
          <cell r="T197" t="str">
            <v>662</v>
          </cell>
          <cell r="U197" t="str">
            <v>3</v>
          </cell>
          <cell r="Z197" t="str">
            <v>1</v>
          </cell>
          <cell r="AA197" t="str">
            <v>2</v>
          </cell>
          <cell r="AB197" t="str">
            <v>3</v>
          </cell>
          <cell r="AC197" t="str">
            <v>1</v>
          </cell>
          <cell r="AD197" t="str">
            <v>2</v>
          </cell>
          <cell r="AE197" t="str">
            <v>3</v>
          </cell>
          <cell r="AF197">
            <v>1600</v>
          </cell>
          <cell r="AG197">
            <v>20</v>
          </cell>
          <cell r="AH197">
            <v>2</v>
          </cell>
          <cell r="AI197">
            <v>0</v>
          </cell>
          <cell r="AJ197" t="str">
            <v>2</v>
          </cell>
          <cell r="AK197" t="str">
            <v>4</v>
          </cell>
          <cell r="AS197" t="str">
            <v>2</v>
          </cell>
          <cell r="AT197" t="str">
            <v>1</v>
          </cell>
          <cell r="AU197" t="str">
            <v>P071</v>
          </cell>
          <cell r="AV197" t="str">
            <v>P291</v>
          </cell>
          <cell r="AZ197" t="str">
            <v>P291</v>
          </cell>
          <cell r="BB197" t="str">
            <v>407</v>
          </cell>
          <cell r="BC197" t="str">
            <v>2</v>
          </cell>
          <cell r="BD197" t="str">
            <v>02</v>
          </cell>
          <cell r="BE197" t="str">
            <v>02</v>
          </cell>
        </row>
        <row r="198">
          <cell r="A198" t="str">
            <v>A894913</v>
          </cell>
          <cell r="B198">
            <v>2</v>
          </cell>
          <cell r="C198" t="str">
            <v>2000</v>
          </cell>
          <cell r="D198" t="str">
            <v>06</v>
          </cell>
          <cell r="E198">
            <v>36698</v>
          </cell>
          <cell r="F198" t="str">
            <v>1</v>
          </cell>
          <cell r="G198" t="str">
            <v>17</v>
          </cell>
          <cell r="H198" t="str">
            <v>001</v>
          </cell>
          <cell r="J198" t="str">
            <v>1</v>
          </cell>
          <cell r="K198" t="str">
            <v>1</v>
          </cell>
          <cell r="L198" t="str">
            <v>1700100086</v>
          </cell>
          <cell r="M198" t="str">
            <v>H UNIVERSITARIO</v>
          </cell>
          <cell r="N198" t="str">
            <v>1</v>
          </cell>
          <cell r="O198">
            <v>118</v>
          </cell>
          <cell r="Q198" t="str">
            <v>3</v>
          </cell>
          <cell r="S198" t="str">
            <v>17</v>
          </cell>
          <cell r="T198" t="str">
            <v>433</v>
          </cell>
          <cell r="U198" t="str">
            <v>2</v>
          </cell>
          <cell r="Y198" t="str">
            <v>006</v>
          </cell>
          <cell r="Z198" t="str">
            <v>1</v>
          </cell>
          <cell r="AA198" t="str">
            <v>1</v>
          </cell>
          <cell r="AB198" t="str">
            <v>3</v>
          </cell>
          <cell r="AC198" t="str">
            <v>1</v>
          </cell>
          <cell r="AD198" t="str">
            <v>1</v>
          </cell>
          <cell r="AE198" t="str">
            <v>3</v>
          </cell>
          <cell r="AF198">
            <v>2050</v>
          </cell>
          <cell r="AG198">
            <v>36</v>
          </cell>
          <cell r="AH198">
            <v>11</v>
          </cell>
          <cell r="AI198">
            <v>0</v>
          </cell>
          <cell r="AJ198" t="str">
            <v>4</v>
          </cell>
          <cell r="AK198" t="str">
            <v>8</v>
          </cell>
          <cell r="AS198" t="str">
            <v>2</v>
          </cell>
          <cell r="AT198" t="str">
            <v>1</v>
          </cell>
          <cell r="AU198" t="str">
            <v>P293</v>
          </cell>
          <cell r="AV198" t="str">
            <v>P219</v>
          </cell>
          <cell r="AZ198" t="str">
            <v>P293</v>
          </cell>
          <cell r="BB198" t="str">
            <v>407</v>
          </cell>
          <cell r="BC198" t="str">
            <v>1</v>
          </cell>
          <cell r="BD198" t="str">
            <v>02</v>
          </cell>
          <cell r="BE198" t="str">
            <v>02</v>
          </cell>
        </row>
        <row r="199">
          <cell r="A199" t="str">
            <v>A450627</v>
          </cell>
          <cell r="B199">
            <v>2</v>
          </cell>
          <cell r="C199" t="str">
            <v>2000</v>
          </cell>
          <cell r="D199" t="str">
            <v>01</v>
          </cell>
          <cell r="E199">
            <v>36546</v>
          </cell>
          <cell r="F199" t="str">
            <v>1</v>
          </cell>
          <cell r="G199" t="str">
            <v>17</v>
          </cell>
          <cell r="H199" t="str">
            <v>001</v>
          </cell>
          <cell r="J199" t="str">
            <v>1</v>
          </cell>
          <cell r="K199" t="str">
            <v>1</v>
          </cell>
          <cell r="N199" t="str">
            <v>1</v>
          </cell>
          <cell r="O199">
            <v>199</v>
          </cell>
          <cell r="Q199" t="str">
            <v>2</v>
          </cell>
          <cell r="S199" t="str">
            <v>17</v>
          </cell>
          <cell r="T199" t="str">
            <v>001</v>
          </cell>
          <cell r="U199" t="str">
            <v>3</v>
          </cell>
          <cell r="Z199" t="str">
            <v>1</v>
          </cell>
          <cell r="AA199" t="str">
            <v>1</v>
          </cell>
          <cell r="AB199" t="str">
            <v>3</v>
          </cell>
          <cell r="AC199" t="str">
            <v>1</v>
          </cell>
          <cell r="AD199" t="str">
            <v>2</v>
          </cell>
          <cell r="AE199" t="str">
            <v>3</v>
          </cell>
          <cell r="AF199">
            <v>1350</v>
          </cell>
          <cell r="AG199">
            <v>23</v>
          </cell>
          <cell r="AH199">
            <v>4</v>
          </cell>
          <cell r="AI199">
            <v>0</v>
          </cell>
          <cell r="AJ199" t="str">
            <v>4</v>
          </cell>
          <cell r="AK199" t="str">
            <v>3</v>
          </cell>
          <cell r="AS199" t="str">
            <v>2</v>
          </cell>
          <cell r="AT199" t="str">
            <v>1</v>
          </cell>
          <cell r="AU199" t="str">
            <v>P369</v>
          </cell>
          <cell r="AV199" t="str">
            <v>P071</v>
          </cell>
          <cell r="AZ199" t="str">
            <v>P369</v>
          </cell>
          <cell r="BB199" t="str">
            <v>405</v>
          </cell>
          <cell r="BC199" t="str">
            <v>2</v>
          </cell>
          <cell r="BD199" t="str">
            <v>02</v>
          </cell>
          <cell r="BE199" t="str">
            <v>02</v>
          </cell>
        </row>
        <row r="200">
          <cell r="A200" t="str">
            <v>A450457</v>
          </cell>
          <cell r="B200">
            <v>2</v>
          </cell>
          <cell r="C200" t="str">
            <v>2000</v>
          </cell>
          <cell r="D200" t="str">
            <v>01</v>
          </cell>
          <cell r="E200">
            <v>36556</v>
          </cell>
          <cell r="F200" t="str">
            <v>2</v>
          </cell>
          <cell r="G200" t="str">
            <v>17</v>
          </cell>
          <cell r="H200" t="str">
            <v>001</v>
          </cell>
          <cell r="J200" t="str">
            <v>1</v>
          </cell>
          <cell r="K200" t="str">
            <v>1</v>
          </cell>
          <cell r="N200" t="str">
            <v>1</v>
          </cell>
          <cell r="O200">
            <v>208</v>
          </cell>
          <cell r="Q200" t="str">
            <v>1</v>
          </cell>
          <cell r="S200" t="str">
            <v>17</v>
          </cell>
          <cell r="T200" t="str">
            <v>042</v>
          </cell>
          <cell r="U200" t="str">
            <v>1</v>
          </cell>
          <cell r="Z200" t="str">
            <v>1</v>
          </cell>
          <cell r="AA200" t="str">
            <v>2</v>
          </cell>
          <cell r="AB200" t="str">
            <v>3</v>
          </cell>
          <cell r="AC200" t="str">
            <v>9</v>
          </cell>
          <cell r="AD200" t="str">
            <v>9</v>
          </cell>
          <cell r="AE200" t="str">
            <v>9</v>
          </cell>
          <cell r="AF200">
            <v>9999</v>
          </cell>
          <cell r="AG200">
            <v>99</v>
          </cell>
          <cell r="AH200">
            <v>99</v>
          </cell>
          <cell r="AI200">
            <v>99</v>
          </cell>
          <cell r="AJ200" t="str">
            <v>9</v>
          </cell>
          <cell r="AK200" t="str">
            <v>9</v>
          </cell>
          <cell r="AS200" t="str">
            <v>2</v>
          </cell>
          <cell r="AT200" t="str">
            <v>1</v>
          </cell>
          <cell r="AU200" t="str">
            <v>P369</v>
          </cell>
          <cell r="AV200" t="str">
            <v>P269</v>
          </cell>
          <cell r="AW200" t="str">
            <v>P60X</v>
          </cell>
          <cell r="AY200" t="str">
            <v>T503</v>
          </cell>
          <cell r="AZ200" t="str">
            <v>Y149</v>
          </cell>
          <cell r="BB200" t="str">
            <v>514</v>
          </cell>
          <cell r="BC200" t="str">
            <v>2</v>
          </cell>
          <cell r="BD200" t="str">
            <v>04</v>
          </cell>
          <cell r="BE200" t="str">
            <v>02</v>
          </cell>
        </row>
        <row r="201">
          <cell r="A201" t="str">
            <v>A450813</v>
          </cell>
          <cell r="B201">
            <v>2</v>
          </cell>
          <cell r="C201" t="str">
            <v>2000</v>
          </cell>
          <cell r="D201" t="str">
            <v>02</v>
          </cell>
          <cell r="E201">
            <v>36566</v>
          </cell>
          <cell r="F201" t="str">
            <v>2</v>
          </cell>
          <cell r="G201" t="str">
            <v>17</v>
          </cell>
          <cell r="H201" t="str">
            <v>001</v>
          </cell>
          <cell r="J201" t="str">
            <v>1</v>
          </cell>
          <cell r="K201" t="str">
            <v>1</v>
          </cell>
          <cell r="N201" t="str">
            <v>1</v>
          </cell>
          <cell r="O201">
            <v>206</v>
          </cell>
          <cell r="Q201" t="str">
            <v>1</v>
          </cell>
          <cell r="S201" t="str">
            <v>17</v>
          </cell>
          <cell r="T201" t="str">
            <v>001</v>
          </cell>
          <cell r="U201" t="str">
            <v>1</v>
          </cell>
          <cell r="W201" t="str">
            <v>0301</v>
          </cell>
          <cell r="X201" t="str">
            <v>1</v>
          </cell>
          <cell r="Z201" t="str">
            <v>1</v>
          </cell>
          <cell r="AA201" t="str">
            <v>1</v>
          </cell>
          <cell r="AB201" t="str">
            <v>3</v>
          </cell>
          <cell r="AC201" t="str">
            <v>1</v>
          </cell>
          <cell r="AD201" t="str">
            <v>1</v>
          </cell>
          <cell r="AE201" t="str">
            <v>2</v>
          </cell>
          <cell r="AF201">
            <v>810</v>
          </cell>
          <cell r="AG201">
            <v>38</v>
          </cell>
          <cell r="AH201">
            <v>6</v>
          </cell>
          <cell r="AI201">
            <v>0</v>
          </cell>
          <cell r="AJ201" t="str">
            <v>2</v>
          </cell>
          <cell r="AK201" t="str">
            <v>2</v>
          </cell>
          <cell r="AS201" t="str">
            <v>2</v>
          </cell>
          <cell r="AT201" t="str">
            <v>1</v>
          </cell>
          <cell r="AU201" t="str">
            <v>P369</v>
          </cell>
          <cell r="AY201" t="str">
            <v>P070</v>
          </cell>
          <cell r="AZ201" t="str">
            <v>P369</v>
          </cell>
          <cell r="BB201" t="str">
            <v>405</v>
          </cell>
          <cell r="BC201" t="str">
            <v>1</v>
          </cell>
          <cell r="BD201" t="str">
            <v>03</v>
          </cell>
          <cell r="BE201" t="str">
            <v>02</v>
          </cell>
        </row>
        <row r="202">
          <cell r="A202" t="str">
            <v>A450864</v>
          </cell>
          <cell r="B202">
            <v>2</v>
          </cell>
          <cell r="C202" t="str">
            <v>2000</v>
          </cell>
          <cell r="D202" t="str">
            <v>02</v>
          </cell>
          <cell r="E202">
            <v>36578</v>
          </cell>
          <cell r="F202" t="str">
            <v>2</v>
          </cell>
          <cell r="G202" t="str">
            <v>17</v>
          </cell>
          <cell r="H202" t="str">
            <v>001</v>
          </cell>
          <cell r="J202" t="str">
            <v>1</v>
          </cell>
          <cell r="K202" t="str">
            <v>1</v>
          </cell>
          <cell r="N202" t="str">
            <v>1</v>
          </cell>
          <cell r="O202">
            <v>204</v>
          </cell>
          <cell r="Q202" t="str">
            <v>2</v>
          </cell>
          <cell r="S202" t="str">
            <v>17</v>
          </cell>
          <cell r="T202" t="str">
            <v>388</v>
          </cell>
          <cell r="U202" t="str">
            <v>1</v>
          </cell>
          <cell r="Z202" t="str">
            <v>1</v>
          </cell>
          <cell r="AA202" t="str">
            <v>1</v>
          </cell>
          <cell r="AB202" t="str">
            <v>3</v>
          </cell>
          <cell r="AC202" t="str">
            <v>2</v>
          </cell>
          <cell r="AD202" t="str">
            <v>1</v>
          </cell>
          <cell r="AE202" t="str">
            <v>3</v>
          </cell>
          <cell r="AF202">
            <v>1350</v>
          </cell>
          <cell r="AG202">
            <v>39</v>
          </cell>
          <cell r="AH202">
            <v>5</v>
          </cell>
          <cell r="AI202">
            <v>2</v>
          </cell>
          <cell r="AJ202" t="str">
            <v>9</v>
          </cell>
          <cell r="AK202" t="str">
            <v>9</v>
          </cell>
          <cell r="AS202" t="str">
            <v>2</v>
          </cell>
          <cell r="AT202" t="str">
            <v>1</v>
          </cell>
          <cell r="AU202" t="str">
            <v>P369</v>
          </cell>
          <cell r="AV202" t="str">
            <v>P071</v>
          </cell>
          <cell r="AY202" t="str">
            <v>P220</v>
          </cell>
          <cell r="AZ202" t="str">
            <v>P369</v>
          </cell>
          <cell r="BB202" t="str">
            <v>405</v>
          </cell>
          <cell r="BC202" t="str">
            <v>1</v>
          </cell>
          <cell r="BD202" t="str">
            <v>03</v>
          </cell>
          <cell r="BE202" t="str">
            <v>02</v>
          </cell>
        </row>
        <row r="203">
          <cell r="A203" t="str">
            <v>A450842</v>
          </cell>
          <cell r="B203">
            <v>2</v>
          </cell>
          <cell r="C203" t="str">
            <v>2000</v>
          </cell>
          <cell r="D203" t="str">
            <v>02</v>
          </cell>
          <cell r="E203">
            <v>36566</v>
          </cell>
          <cell r="F203" t="str">
            <v>1</v>
          </cell>
          <cell r="G203" t="str">
            <v>17</v>
          </cell>
          <cell r="H203" t="str">
            <v>001</v>
          </cell>
          <cell r="J203" t="str">
            <v>1</v>
          </cell>
          <cell r="K203" t="str">
            <v>1</v>
          </cell>
          <cell r="N203" t="str">
            <v>1</v>
          </cell>
          <cell r="O203">
            <v>224</v>
          </cell>
          <cell r="Q203" t="str">
            <v>3</v>
          </cell>
          <cell r="S203" t="str">
            <v>17</v>
          </cell>
          <cell r="T203" t="str">
            <v>614</v>
          </cell>
          <cell r="U203" t="str">
            <v>3</v>
          </cell>
          <cell r="Z203" t="str">
            <v>1</v>
          </cell>
          <cell r="AA203" t="str">
            <v>1</v>
          </cell>
          <cell r="AB203" t="str">
            <v>3</v>
          </cell>
          <cell r="AC203" t="str">
            <v>1</v>
          </cell>
          <cell r="AD203" t="str">
            <v>1</v>
          </cell>
          <cell r="AE203" t="str">
            <v>3</v>
          </cell>
          <cell r="AF203">
            <v>1550</v>
          </cell>
          <cell r="AG203">
            <v>18</v>
          </cell>
          <cell r="AH203">
            <v>3</v>
          </cell>
          <cell r="AI203">
            <v>99</v>
          </cell>
          <cell r="AJ203" t="str">
            <v>1</v>
          </cell>
          <cell r="AK203" t="str">
            <v>3</v>
          </cell>
          <cell r="AS203" t="str">
            <v>2</v>
          </cell>
          <cell r="AT203" t="str">
            <v>1</v>
          </cell>
          <cell r="AU203" t="str">
            <v>P369</v>
          </cell>
          <cell r="AY203" t="str">
            <v>P071</v>
          </cell>
          <cell r="AZ203" t="str">
            <v>P369</v>
          </cell>
          <cell r="BB203" t="str">
            <v>405</v>
          </cell>
          <cell r="BC203" t="str">
            <v>2</v>
          </cell>
          <cell r="BD203" t="str">
            <v>04</v>
          </cell>
          <cell r="BE203" t="str">
            <v>02</v>
          </cell>
        </row>
        <row r="204">
          <cell r="A204" t="str">
            <v>A894980</v>
          </cell>
          <cell r="B204">
            <v>2</v>
          </cell>
          <cell r="C204" t="str">
            <v>2000</v>
          </cell>
          <cell r="D204" t="str">
            <v>07</v>
          </cell>
          <cell r="E204">
            <v>36714</v>
          </cell>
          <cell r="F204" t="str">
            <v>1</v>
          </cell>
          <cell r="G204" t="str">
            <v>17</v>
          </cell>
          <cell r="H204" t="str">
            <v>001</v>
          </cell>
          <cell r="J204" t="str">
            <v>1</v>
          </cell>
          <cell r="K204" t="str">
            <v>1</v>
          </cell>
          <cell r="L204" t="str">
            <v>1700100086</v>
          </cell>
          <cell r="M204" t="str">
            <v>H UNIVERSITARIO</v>
          </cell>
          <cell r="N204" t="str">
            <v>1</v>
          </cell>
          <cell r="O204">
            <v>205</v>
          </cell>
          <cell r="Q204" t="str">
            <v>2</v>
          </cell>
          <cell r="S204" t="str">
            <v>17</v>
          </cell>
          <cell r="T204" t="str">
            <v>777</v>
          </cell>
          <cell r="U204" t="str">
            <v>3</v>
          </cell>
          <cell r="Z204" t="str">
            <v>1</v>
          </cell>
          <cell r="AA204" t="str">
            <v>1</v>
          </cell>
          <cell r="AB204" t="str">
            <v>3</v>
          </cell>
          <cell r="AC204" t="str">
            <v>1</v>
          </cell>
          <cell r="AD204" t="str">
            <v>1</v>
          </cell>
          <cell r="AE204" t="str">
            <v>3</v>
          </cell>
          <cell r="AF204">
            <v>1800</v>
          </cell>
          <cell r="AG204">
            <v>18</v>
          </cell>
          <cell r="AH204">
            <v>1</v>
          </cell>
          <cell r="AI204">
            <v>0</v>
          </cell>
          <cell r="AJ204" t="str">
            <v>2</v>
          </cell>
          <cell r="AK204" t="str">
            <v>3</v>
          </cell>
          <cell r="AS204" t="str">
            <v>2</v>
          </cell>
          <cell r="AT204" t="str">
            <v>1</v>
          </cell>
          <cell r="AU204" t="str">
            <v>P369</v>
          </cell>
          <cell r="AV204" t="str">
            <v>P071</v>
          </cell>
          <cell r="AZ204" t="str">
            <v>P369</v>
          </cell>
          <cell r="BB204" t="str">
            <v>405</v>
          </cell>
          <cell r="BC204" t="str">
            <v>2</v>
          </cell>
          <cell r="BD204" t="str">
            <v>03</v>
          </cell>
          <cell r="BE204" t="str">
            <v>02</v>
          </cell>
        </row>
        <row r="205">
          <cell r="A205" t="str">
            <v>A895779</v>
          </cell>
          <cell r="B205">
            <v>2</v>
          </cell>
          <cell r="C205" t="str">
            <v>2000</v>
          </cell>
          <cell r="D205" t="str">
            <v>08</v>
          </cell>
          <cell r="E205">
            <v>36769</v>
          </cell>
          <cell r="F205" t="str">
            <v>2</v>
          </cell>
          <cell r="G205" t="str">
            <v>17</v>
          </cell>
          <cell r="H205" t="str">
            <v>001</v>
          </cell>
          <cell r="J205" t="str">
            <v>1</v>
          </cell>
          <cell r="K205" t="str">
            <v>1</v>
          </cell>
          <cell r="L205" t="str">
            <v>1700100086</v>
          </cell>
          <cell r="M205" t="str">
            <v>H UNIVERSITARIO</v>
          </cell>
          <cell r="N205" t="str">
            <v>1</v>
          </cell>
          <cell r="O205">
            <v>210</v>
          </cell>
          <cell r="Q205" t="str">
            <v>3</v>
          </cell>
          <cell r="S205" t="str">
            <v>17</v>
          </cell>
          <cell r="T205" t="str">
            <v>001</v>
          </cell>
          <cell r="U205" t="str">
            <v>3</v>
          </cell>
          <cell r="Z205" t="str">
            <v>1</v>
          </cell>
          <cell r="AA205" t="str">
            <v>1</v>
          </cell>
          <cell r="AB205" t="str">
            <v>3</v>
          </cell>
          <cell r="AC205" t="str">
            <v>1</v>
          </cell>
          <cell r="AD205" t="str">
            <v>1</v>
          </cell>
          <cell r="AE205" t="str">
            <v>3</v>
          </cell>
          <cell r="AF205">
            <v>1390</v>
          </cell>
          <cell r="AG205">
            <v>30</v>
          </cell>
          <cell r="AH205">
            <v>4</v>
          </cell>
          <cell r="AI205">
            <v>0</v>
          </cell>
          <cell r="AJ205" t="str">
            <v>2</v>
          </cell>
          <cell r="AK205" t="str">
            <v>2</v>
          </cell>
          <cell r="AS205" t="str">
            <v>2</v>
          </cell>
          <cell r="AT205" t="str">
            <v>1</v>
          </cell>
          <cell r="AU205" t="str">
            <v>P369</v>
          </cell>
          <cell r="AY205" t="str">
            <v>P071</v>
          </cell>
          <cell r="AZ205" t="str">
            <v>P369</v>
          </cell>
          <cell r="BB205" t="str">
            <v>405</v>
          </cell>
          <cell r="BC205" t="str">
            <v>1</v>
          </cell>
          <cell r="BD205" t="str">
            <v>04</v>
          </cell>
          <cell r="BE205" t="str">
            <v>02</v>
          </cell>
        </row>
        <row r="206">
          <cell r="A206" t="str">
            <v>A895771</v>
          </cell>
          <cell r="B206">
            <v>2</v>
          </cell>
          <cell r="C206" t="str">
            <v>2000</v>
          </cell>
          <cell r="D206" t="str">
            <v>08</v>
          </cell>
          <cell r="E206">
            <v>36755</v>
          </cell>
          <cell r="F206" t="str">
            <v>1</v>
          </cell>
          <cell r="G206" t="str">
            <v>17</v>
          </cell>
          <cell r="H206" t="str">
            <v>001</v>
          </cell>
          <cell r="J206" t="str">
            <v>1</v>
          </cell>
          <cell r="K206" t="str">
            <v>1</v>
          </cell>
          <cell r="L206" t="str">
            <v>1700100086</v>
          </cell>
          <cell r="M206" t="str">
            <v>H UNIVERSITARIO</v>
          </cell>
          <cell r="N206" t="str">
            <v>1</v>
          </cell>
          <cell r="O206">
            <v>205</v>
          </cell>
          <cell r="Q206" t="str">
            <v>1</v>
          </cell>
          <cell r="S206" t="str">
            <v>17</v>
          </cell>
          <cell r="T206" t="str">
            <v>614</v>
          </cell>
          <cell r="U206" t="str">
            <v>1</v>
          </cell>
          <cell r="Z206" t="str">
            <v>1</v>
          </cell>
          <cell r="AA206" t="str">
            <v>1</v>
          </cell>
          <cell r="AB206" t="str">
            <v>3</v>
          </cell>
          <cell r="AC206" t="str">
            <v>2</v>
          </cell>
          <cell r="AD206" t="str">
            <v>1</v>
          </cell>
          <cell r="AE206" t="str">
            <v>3</v>
          </cell>
          <cell r="AF206">
            <v>1340</v>
          </cell>
          <cell r="AG206">
            <v>27</v>
          </cell>
          <cell r="AH206">
            <v>3</v>
          </cell>
          <cell r="AI206">
            <v>0</v>
          </cell>
          <cell r="AJ206" t="str">
            <v>4</v>
          </cell>
          <cell r="AK206" t="str">
            <v>5</v>
          </cell>
          <cell r="AS206" t="str">
            <v>2</v>
          </cell>
          <cell r="AT206" t="str">
            <v>1</v>
          </cell>
          <cell r="AU206" t="str">
            <v>P369</v>
          </cell>
          <cell r="AY206" t="str">
            <v>P071</v>
          </cell>
          <cell r="AZ206" t="str">
            <v>P369</v>
          </cell>
          <cell r="BB206" t="str">
            <v>405</v>
          </cell>
          <cell r="BC206" t="str">
            <v>2</v>
          </cell>
          <cell r="BD206" t="str">
            <v>03</v>
          </cell>
          <cell r="BE206" t="str">
            <v>02</v>
          </cell>
        </row>
        <row r="207">
          <cell r="A207" t="str">
            <v>A449531</v>
          </cell>
          <cell r="B207">
            <v>2</v>
          </cell>
          <cell r="C207" t="str">
            <v>2000</v>
          </cell>
          <cell r="D207" t="str">
            <v>09</v>
          </cell>
          <cell r="E207">
            <v>36795</v>
          </cell>
          <cell r="F207" t="str">
            <v>2</v>
          </cell>
          <cell r="G207" t="str">
            <v>17</v>
          </cell>
          <cell r="H207" t="str">
            <v>001</v>
          </cell>
          <cell r="J207" t="str">
            <v>1</v>
          </cell>
          <cell r="K207" t="str">
            <v>1</v>
          </cell>
          <cell r="L207" t="str">
            <v>1700100051</v>
          </cell>
          <cell r="M207" t="str">
            <v>CL ISS</v>
          </cell>
          <cell r="N207" t="str">
            <v>1</v>
          </cell>
          <cell r="O207">
            <v>208</v>
          </cell>
          <cell r="Q207" t="str">
            <v>1</v>
          </cell>
          <cell r="S207" t="str">
            <v>17</v>
          </cell>
          <cell r="T207" t="str">
            <v>050</v>
          </cell>
          <cell r="U207" t="str">
            <v>1</v>
          </cell>
          <cell r="Z207" t="str">
            <v>1</v>
          </cell>
          <cell r="AA207" t="str">
            <v>1</v>
          </cell>
          <cell r="AB207" t="str">
            <v>3</v>
          </cell>
          <cell r="AC207" t="str">
            <v>1</v>
          </cell>
          <cell r="AD207" t="str">
            <v>1</v>
          </cell>
          <cell r="AE207" t="str">
            <v>3</v>
          </cell>
          <cell r="AF207">
            <v>3060</v>
          </cell>
          <cell r="AG207">
            <v>25</v>
          </cell>
          <cell r="AH207">
            <v>1</v>
          </cell>
          <cell r="AI207">
            <v>99</v>
          </cell>
          <cell r="AJ207" t="str">
            <v>1</v>
          </cell>
          <cell r="AK207" t="str">
            <v>4</v>
          </cell>
          <cell r="AS207" t="str">
            <v>2</v>
          </cell>
          <cell r="AT207" t="str">
            <v>1</v>
          </cell>
          <cell r="AU207" t="str">
            <v>P369</v>
          </cell>
          <cell r="AZ207" t="str">
            <v>P369</v>
          </cell>
          <cell r="BB207" t="str">
            <v>405</v>
          </cell>
          <cell r="BC207" t="str">
            <v>2</v>
          </cell>
          <cell r="BD207" t="str">
            <v>04</v>
          </cell>
          <cell r="BE207" t="str">
            <v>02</v>
          </cell>
        </row>
        <row r="208">
          <cell r="A208" t="str">
            <v>A888775</v>
          </cell>
          <cell r="B208">
            <v>2</v>
          </cell>
          <cell r="C208" t="str">
            <v>2000</v>
          </cell>
          <cell r="D208" t="str">
            <v>12</v>
          </cell>
          <cell r="E208">
            <v>36882</v>
          </cell>
          <cell r="F208" t="str">
            <v>1</v>
          </cell>
          <cell r="G208" t="str">
            <v>17</v>
          </cell>
          <cell r="H208" t="str">
            <v>001</v>
          </cell>
          <cell r="J208" t="str">
            <v>1</v>
          </cell>
          <cell r="K208" t="str">
            <v>1</v>
          </cell>
          <cell r="L208" t="str">
            <v>1700100086</v>
          </cell>
          <cell r="M208" t="str">
            <v>H UNIVERSITARIO</v>
          </cell>
          <cell r="N208" t="str">
            <v>1</v>
          </cell>
          <cell r="O208">
            <v>207</v>
          </cell>
          <cell r="Q208" t="str">
            <v>3</v>
          </cell>
          <cell r="S208" t="str">
            <v>17</v>
          </cell>
          <cell r="T208" t="str">
            <v>001</v>
          </cell>
          <cell r="U208" t="str">
            <v>1</v>
          </cell>
          <cell r="W208" t="str">
            <v>0405</v>
          </cell>
          <cell r="X208" t="str">
            <v>0</v>
          </cell>
          <cell r="Z208" t="str">
            <v>1</v>
          </cell>
          <cell r="AA208" t="str">
            <v>2</v>
          </cell>
          <cell r="AB208" t="str">
            <v>3</v>
          </cell>
          <cell r="AC208" t="str">
            <v>3</v>
          </cell>
          <cell r="AD208" t="str">
            <v>1</v>
          </cell>
          <cell r="AE208" t="str">
            <v>3</v>
          </cell>
          <cell r="AF208">
            <v>2300</v>
          </cell>
          <cell r="AG208">
            <v>19</v>
          </cell>
          <cell r="AH208">
            <v>1</v>
          </cell>
          <cell r="AI208">
            <v>1</v>
          </cell>
          <cell r="AJ208" t="str">
            <v>1</v>
          </cell>
          <cell r="AK208" t="str">
            <v>7</v>
          </cell>
          <cell r="AS208" t="str">
            <v>2</v>
          </cell>
          <cell r="AT208" t="str">
            <v>1</v>
          </cell>
          <cell r="AU208" t="str">
            <v>P369</v>
          </cell>
          <cell r="AZ208" t="str">
            <v>P369</v>
          </cell>
          <cell r="BB208" t="str">
            <v>405</v>
          </cell>
          <cell r="BC208" t="str">
            <v>2</v>
          </cell>
          <cell r="BD208" t="str">
            <v>04</v>
          </cell>
          <cell r="BE208" t="str">
            <v>02</v>
          </cell>
        </row>
        <row r="209">
          <cell r="A209" t="str">
            <v>A888704</v>
          </cell>
          <cell r="B209">
            <v>2</v>
          </cell>
          <cell r="C209" t="str">
            <v>2000</v>
          </cell>
          <cell r="D209" t="str">
            <v>12</v>
          </cell>
          <cell r="E209">
            <v>36862</v>
          </cell>
          <cell r="F209" t="str">
            <v>1</v>
          </cell>
          <cell r="G209" t="str">
            <v>17</v>
          </cell>
          <cell r="H209" t="str">
            <v>001</v>
          </cell>
          <cell r="J209" t="str">
            <v>1</v>
          </cell>
          <cell r="K209" t="str">
            <v>1</v>
          </cell>
          <cell r="L209" t="str">
            <v>1700100086</v>
          </cell>
          <cell r="M209" t="str">
            <v>H UNIVERSITARIO</v>
          </cell>
          <cell r="N209" t="str">
            <v>1</v>
          </cell>
          <cell r="O209">
            <v>208</v>
          </cell>
          <cell r="Q209" t="str">
            <v>3</v>
          </cell>
          <cell r="S209" t="str">
            <v>17</v>
          </cell>
          <cell r="T209" t="str">
            <v>616</v>
          </cell>
          <cell r="U209" t="str">
            <v>3</v>
          </cell>
          <cell r="Z209" t="str">
            <v>1</v>
          </cell>
          <cell r="AA209" t="str">
            <v>2</v>
          </cell>
          <cell r="AB209" t="str">
            <v>3</v>
          </cell>
          <cell r="AC209" t="str">
            <v>1</v>
          </cell>
          <cell r="AD209" t="str">
            <v>1</v>
          </cell>
          <cell r="AE209" t="str">
            <v>3</v>
          </cell>
          <cell r="AF209">
            <v>1810</v>
          </cell>
          <cell r="AG209">
            <v>19</v>
          </cell>
          <cell r="AH209">
            <v>1</v>
          </cell>
          <cell r="AI209">
            <v>0</v>
          </cell>
          <cell r="AJ209" t="str">
            <v>4</v>
          </cell>
          <cell r="AK209" t="str">
            <v>3</v>
          </cell>
          <cell r="AS209" t="str">
            <v>2</v>
          </cell>
          <cell r="AT209" t="str">
            <v>1</v>
          </cell>
          <cell r="AU209" t="str">
            <v>P919</v>
          </cell>
          <cell r="AV209" t="str">
            <v>P369</v>
          </cell>
          <cell r="AY209" t="str">
            <v>P071</v>
          </cell>
          <cell r="AZ209" t="str">
            <v>P369</v>
          </cell>
          <cell r="BB209" t="str">
            <v>405</v>
          </cell>
          <cell r="BC209" t="str">
            <v>2</v>
          </cell>
          <cell r="BD209" t="str">
            <v>04</v>
          </cell>
          <cell r="BE209" t="str">
            <v>02</v>
          </cell>
        </row>
        <row r="210">
          <cell r="A210" t="str">
            <v>A449840</v>
          </cell>
          <cell r="B210">
            <v>2</v>
          </cell>
          <cell r="C210" t="str">
            <v>2000</v>
          </cell>
          <cell r="D210" t="str">
            <v>01</v>
          </cell>
          <cell r="E210">
            <v>36552</v>
          </cell>
          <cell r="F210" t="str">
            <v>2</v>
          </cell>
          <cell r="G210" t="str">
            <v>17</v>
          </cell>
          <cell r="H210" t="str">
            <v>001</v>
          </cell>
          <cell r="J210" t="str">
            <v>1</v>
          </cell>
          <cell r="K210" t="str">
            <v>1</v>
          </cell>
          <cell r="N210" t="str">
            <v>1</v>
          </cell>
          <cell r="O210">
            <v>301</v>
          </cell>
          <cell r="Q210" t="str">
            <v>2</v>
          </cell>
          <cell r="S210" t="str">
            <v>17</v>
          </cell>
          <cell r="T210" t="str">
            <v>486</v>
          </cell>
          <cell r="U210" t="str">
            <v>3</v>
          </cell>
          <cell r="Z210" t="str">
            <v>1</v>
          </cell>
          <cell r="AA210" t="str">
            <v>1</v>
          </cell>
          <cell r="AB210" t="str">
            <v>3</v>
          </cell>
          <cell r="AC210" t="str">
            <v>1</v>
          </cell>
          <cell r="AD210" t="str">
            <v>1</v>
          </cell>
          <cell r="AE210" t="str">
            <v>3</v>
          </cell>
          <cell r="AF210">
            <v>9999</v>
          </cell>
          <cell r="AG210">
            <v>26</v>
          </cell>
          <cell r="AH210">
            <v>4</v>
          </cell>
          <cell r="AI210">
            <v>99</v>
          </cell>
          <cell r="AJ210" t="str">
            <v>4</v>
          </cell>
          <cell r="AK210" t="str">
            <v>3</v>
          </cell>
          <cell r="AS210" t="str">
            <v>2</v>
          </cell>
          <cell r="AT210" t="str">
            <v>1</v>
          </cell>
          <cell r="AU210" t="str">
            <v>P371</v>
          </cell>
          <cell r="AV210" t="str">
            <v>P292</v>
          </cell>
          <cell r="AY210" t="str">
            <v>P90X</v>
          </cell>
          <cell r="AZ210" t="str">
            <v>P371</v>
          </cell>
          <cell r="BB210" t="str">
            <v>407</v>
          </cell>
          <cell r="BC210" t="str">
            <v>1</v>
          </cell>
          <cell r="BD210" t="str">
            <v>06</v>
          </cell>
          <cell r="BE210" t="str">
            <v>02</v>
          </cell>
        </row>
        <row r="211">
          <cell r="A211" t="str">
            <v>A449838</v>
          </cell>
          <cell r="B211">
            <v>2</v>
          </cell>
          <cell r="C211" t="str">
            <v>2000</v>
          </cell>
          <cell r="D211" t="str">
            <v>01</v>
          </cell>
          <cell r="E211">
            <v>36538</v>
          </cell>
          <cell r="F211" t="str">
            <v>2</v>
          </cell>
          <cell r="G211" t="str">
            <v>17</v>
          </cell>
          <cell r="H211" t="str">
            <v>001</v>
          </cell>
          <cell r="J211" t="str">
            <v>1</v>
          </cell>
          <cell r="K211" t="str">
            <v>1</v>
          </cell>
          <cell r="N211" t="str">
            <v>1</v>
          </cell>
          <cell r="O211">
            <v>207</v>
          </cell>
          <cell r="Q211" t="str">
            <v>1</v>
          </cell>
          <cell r="S211" t="str">
            <v>17</v>
          </cell>
          <cell r="T211" t="str">
            <v>001</v>
          </cell>
          <cell r="U211" t="str">
            <v>1</v>
          </cell>
          <cell r="W211" t="str">
            <v>1014</v>
          </cell>
          <cell r="X211" t="str">
            <v>1</v>
          </cell>
          <cell r="Z211" t="str">
            <v>1</v>
          </cell>
          <cell r="AA211" t="str">
            <v>2</v>
          </cell>
          <cell r="AB211" t="str">
            <v>3</v>
          </cell>
          <cell r="AC211" t="str">
            <v>3</v>
          </cell>
          <cell r="AD211" t="str">
            <v>1</v>
          </cell>
          <cell r="AE211" t="str">
            <v>3</v>
          </cell>
          <cell r="AF211">
            <v>3200</v>
          </cell>
          <cell r="AG211">
            <v>28</v>
          </cell>
          <cell r="AH211">
            <v>1</v>
          </cell>
          <cell r="AI211">
            <v>0</v>
          </cell>
          <cell r="AJ211" t="str">
            <v>9</v>
          </cell>
          <cell r="AK211" t="str">
            <v>9</v>
          </cell>
          <cell r="AS211" t="str">
            <v>2</v>
          </cell>
          <cell r="AT211" t="str">
            <v>1</v>
          </cell>
          <cell r="AU211" t="str">
            <v>P369</v>
          </cell>
          <cell r="AV211" t="str">
            <v>P394</v>
          </cell>
          <cell r="AW211" t="str">
            <v>P38X</v>
          </cell>
          <cell r="AZ211" t="str">
            <v>P38X</v>
          </cell>
          <cell r="BB211" t="str">
            <v>407</v>
          </cell>
          <cell r="BC211" t="str">
            <v>1</v>
          </cell>
          <cell r="BD211" t="str">
            <v>04</v>
          </cell>
          <cell r="BE211" t="str">
            <v>02</v>
          </cell>
        </row>
        <row r="212">
          <cell r="A212" t="str">
            <v>A894777</v>
          </cell>
          <cell r="B212">
            <v>2</v>
          </cell>
          <cell r="C212" t="str">
            <v>2000</v>
          </cell>
          <cell r="D212" t="str">
            <v>06</v>
          </cell>
          <cell r="E212">
            <v>36686</v>
          </cell>
          <cell r="F212" t="str">
            <v>1</v>
          </cell>
          <cell r="G212" t="str">
            <v>17</v>
          </cell>
          <cell r="H212" t="str">
            <v>001</v>
          </cell>
          <cell r="J212" t="str">
            <v>1</v>
          </cell>
          <cell r="K212" t="str">
            <v>1</v>
          </cell>
          <cell r="L212" t="str">
            <v>1700100086</v>
          </cell>
          <cell r="M212" t="str">
            <v>H UNIVERSITARIO</v>
          </cell>
          <cell r="N212" t="str">
            <v>1</v>
          </cell>
          <cell r="O212">
            <v>202</v>
          </cell>
          <cell r="Q212" t="str">
            <v>2</v>
          </cell>
          <cell r="S212" t="str">
            <v>17</v>
          </cell>
          <cell r="T212" t="str">
            <v>001</v>
          </cell>
          <cell r="U212" t="str">
            <v>1</v>
          </cell>
          <cell r="W212" t="str">
            <v>1103</v>
          </cell>
          <cell r="X212" t="str">
            <v>0</v>
          </cell>
          <cell r="Z212" t="str">
            <v>1</v>
          </cell>
          <cell r="AA212" t="str">
            <v>1</v>
          </cell>
          <cell r="AB212" t="str">
            <v>3</v>
          </cell>
          <cell r="AC212" t="str">
            <v>1</v>
          </cell>
          <cell r="AD212" t="str">
            <v>1</v>
          </cell>
          <cell r="AE212" t="str">
            <v>3</v>
          </cell>
          <cell r="AF212">
            <v>980</v>
          </cell>
          <cell r="AG212">
            <v>17</v>
          </cell>
          <cell r="AH212">
            <v>2</v>
          </cell>
          <cell r="AI212">
            <v>0</v>
          </cell>
          <cell r="AJ212" t="str">
            <v>4</v>
          </cell>
          <cell r="AK212" t="str">
            <v>3</v>
          </cell>
          <cell r="AS212" t="str">
            <v>2</v>
          </cell>
          <cell r="AT212" t="str">
            <v>1</v>
          </cell>
          <cell r="AU212" t="str">
            <v>P523</v>
          </cell>
          <cell r="AV212" t="str">
            <v>P070</v>
          </cell>
          <cell r="AZ212" t="str">
            <v>P523</v>
          </cell>
          <cell r="BB212" t="str">
            <v>407</v>
          </cell>
          <cell r="BC212" t="str">
            <v>1</v>
          </cell>
          <cell r="BD212" t="str">
            <v>03</v>
          </cell>
          <cell r="BE212" t="str">
            <v>02</v>
          </cell>
        </row>
        <row r="213">
          <cell r="A213" t="str">
            <v>A895376</v>
          </cell>
          <cell r="B213">
            <v>2</v>
          </cell>
          <cell r="C213" t="str">
            <v>2000</v>
          </cell>
          <cell r="D213" t="str">
            <v>07</v>
          </cell>
          <cell r="E213">
            <v>36729</v>
          </cell>
          <cell r="F213" t="str">
            <v>1</v>
          </cell>
          <cell r="G213" t="str">
            <v>17</v>
          </cell>
          <cell r="H213" t="str">
            <v>001</v>
          </cell>
          <cell r="J213" t="str">
            <v>1</v>
          </cell>
          <cell r="K213" t="str">
            <v>1</v>
          </cell>
          <cell r="L213" t="str">
            <v>1700100086</v>
          </cell>
          <cell r="M213" t="str">
            <v>H UNIVERSITARIO</v>
          </cell>
          <cell r="N213" t="str">
            <v>1</v>
          </cell>
          <cell r="O213">
            <v>202</v>
          </cell>
          <cell r="Q213" t="str">
            <v>1</v>
          </cell>
          <cell r="S213" t="str">
            <v>17</v>
          </cell>
          <cell r="T213" t="str">
            <v>001</v>
          </cell>
          <cell r="U213" t="str">
            <v>1</v>
          </cell>
          <cell r="W213" t="str">
            <v>0606</v>
          </cell>
          <cell r="X213" t="str">
            <v>0</v>
          </cell>
          <cell r="Z213" t="str">
            <v>1</v>
          </cell>
          <cell r="AA213" t="str">
            <v>1</v>
          </cell>
          <cell r="AB213" t="str">
            <v>3</v>
          </cell>
          <cell r="AC213" t="str">
            <v>2</v>
          </cell>
          <cell r="AD213" t="str">
            <v>1</v>
          </cell>
          <cell r="AE213" t="str">
            <v>2</v>
          </cell>
          <cell r="AF213">
            <v>570</v>
          </cell>
          <cell r="AG213">
            <v>25</v>
          </cell>
          <cell r="AH213">
            <v>1</v>
          </cell>
          <cell r="AI213">
            <v>0</v>
          </cell>
          <cell r="AJ213" t="str">
            <v>4</v>
          </cell>
          <cell r="AK213" t="str">
            <v>7</v>
          </cell>
          <cell r="AS213" t="str">
            <v>2</v>
          </cell>
          <cell r="AT213" t="str">
            <v>1</v>
          </cell>
          <cell r="AU213" t="str">
            <v>P220</v>
          </cell>
          <cell r="AV213" t="str">
            <v>P070</v>
          </cell>
          <cell r="AY213" t="str">
            <v>P523</v>
          </cell>
          <cell r="AZ213" t="str">
            <v>P523</v>
          </cell>
          <cell r="BB213" t="str">
            <v>407</v>
          </cell>
          <cell r="BC213" t="str">
            <v>2</v>
          </cell>
          <cell r="BD213" t="str">
            <v>03</v>
          </cell>
          <cell r="BE213" t="str">
            <v>02</v>
          </cell>
        </row>
        <row r="214">
          <cell r="A214" t="str">
            <v>A450678</v>
          </cell>
          <cell r="B214">
            <v>2</v>
          </cell>
          <cell r="C214" t="str">
            <v>2000</v>
          </cell>
          <cell r="D214" t="str">
            <v>02</v>
          </cell>
          <cell r="E214">
            <v>36559</v>
          </cell>
          <cell r="F214" t="str">
            <v>1</v>
          </cell>
          <cell r="G214" t="str">
            <v>17</v>
          </cell>
          <cell r="H214" t="str">
            <v>001</v>
          </cell>
          <cell r="J214" t="str">
            <v>1</v>
          </cell>
          <cell r="K214" t="str">
            <v>1</v>
          </cell>
          <cell r="N214" t="str">
            <v>1</v>
          </cell>
          <cell r="O214">
            <v>205</v>
          </cell>
          <cell r="Q214" t="str">
            <v>3</v>
          </cell>
          <cell r="S214" t="str">
            <v>17</v>
          </cell>
          <cell r="T214" t="str">
            <v>380</v>
          </cell>
          <cell r="U214" t="str">
            <v>1</v>
          </cell>
          <cell r="Z214" t="str">
            <v>1</v>
          </cell>
          <cell r="AA214" t="str">
            <v>1</v>
          </cell>
          <cell r="AB214" t="str">
            <v>3</v>
          </cell>
          <cell r="AC214" t="str">
            <v>1</v>
          </cell>
          <cell r="AD214" t="str">
            <v>1</v>
          </cell>
          <cell r="AE214" t="str">
            <v>3</v>
          </cell>
          <cell r="AF214">
            <v>1370</v>
          </cell>
          <cell r="AG214">
            <v>22</v>
          </cell>
          <cell r="AH214">
            <v>1</v>
          </cell>
          <cell r="AI214">
            <v>0</v>
          </cell>
          <cell r="AJ214" t="str">
            <v>4</v>
          </cell>
          <cell r="AK214" t="str">
            <v>2</v>
          </cell>
          <cell r="AS214" t="str">
            <v>2</v>
          </cell>
          <cell r="AT214" t="str">
            <v>1</v>
          </cell>
          <cell r="AU214" t="str">
            <v>P524</v>
          </cell>
          <cell r="AV214" t="str">
            <v>P220</v>
          </cell>
          <cell r="AW214" t="str">
            <v>P285</v>
          </cell>
          <cell r="AX214" t="str">
            <v>P071</v>
          </cell>
          <cell r="AZ214" t="str">
            <v>P524</v>
          </cell>
          <cell r="BB214" t="str">
            <v>407</v>
          </cell>
          <cell r="BC214" t="str">
            <v>2</v>
          </cell>
          <cell r="BD214" t="str">
            <v>03</v>
          </cell>
          <cell r="BE214" t="str">
            <v>02</v>
          </cell>
        </row>
        <row r="215">
          <cell r="A215" t="str">
            <v>A694391</v>
          </cell>
          <cell r="B215">
            <v>2</v>
          </cell>
          <cell r="C215" t="str">
            <v>2000</v>
          </cell>
          <cell r="D215" t="str">
            <v>02</v>
          </cell>
          <cell r="E215">
            <v>36565</v>
          </cell>
          <cell r="F215" t="str">
            <v>1</v>
          </cell>
          <cell r="G215" t="str">
            <v>17</v>
          </cell>
          <cell r="H215" t="str">
            <v>174</v>
          </cell>
          <cell r="J215" t="str">
            <v>3</v>
          </cell>
          <cell r="K215" t="str">
            <v>3</v>
          </cell>
          <cell r="N215" t="str">
            <v>1</v>
          </cell>
          <cell r="O215">
            <v>201</v>
          </cell>
          <cell r="Q215" t="str">
            <v>3</v>
          </cell>
          <cell r="S215" t="str">
            <v>17</v>
          </cell>
          <cell r="T215" t="str">
            <v>174</v>
          </cell>
          <cell r="U215" t="str">
            <v>3</v>
          </cell>
          <cell r="Z215" t="str">
            <v>1</v>
          </cell>
          <cell r="AA215" t="str">
            <v>1</v>
          </cell>
          <cell r="AB215" t="str">
            <v>3</v>
          </cell>
          <cell r="AC215" t="str">
            <v>1</v>
          </cell>
          <cell r="AD215" t="str">
            <v>1</v>
          </cell>
          <cell r="AE215" t="str">
            <v>3</v>
          </cell>
          <cell r="AF215">
            <v>1790</v>
          </cell>
          <cell r="AG215">
            <v>38</v>
          </cell>
          <cell r="AH215">
            <v>8</v>
          </cell>
          <cell r="AI215">
            <v>1</v>
          </cell>
          <cell r="AJ215" t="str">
            <v>4</v>
          </cell>
          <cell r="AK215" t="str">
            <v>3</v>
          </cell>
          <cell r="AS215" t="str">
            <v>2</v>
          </cell>
          <cell r="AT215" t="str">
            <v>1</v>
          </cell>
          <cell r="AU215" t="str">
            <v>P529</v>
          </cell>
          <cell r="AV215" t="str">
            <v>P051</v>
          </cell>
          <cell r="AZ215" t="str">
            <v>P529</v>
          </cell>
          <cell r="BB215" t="str">
            <v>407</v>
          </cell>
          <cell r="BC215" t="str">
            <v>2</v>
          </cell>
          <cell r="BD215" t="str">
            <v>03</v>
          </cell>
          <cell r="BE215" t="str">
            <v>02</v>
          </cell>
        </row>
        <row r="216">
          <cell r="A216" t="str">
            <v>A894922</v>
          </cell>
          <cell r="B216">
            <v>2</v>
          </cell>
          <cell r="C216" t="str">
            <v>2000</v>
          </cell>
          <cell r="D216" t="str">
            <v>06</v>
          </cell>
          <cell r="E216">
            <v>36706</v>
          </cell>
          <cell r="F216" t="str">
            <v>1</v>
          </cell>
          <cell r="G216" t="str">
            <v>17</v>
          </cell>
          <cell r="H216" t="str">
            <v>001</v>
          </cell>
          <cell r="J216" t="str">
            <v>1</v>
          </cell>
          <cell r="K216" t="str">
            <v>1</v>
          </cell>
          <cell r="L216" t="str">
            <v>1700100086</v>
          </cell>
          <cell r="M216" t="str">
            <v>H UNIVERSITARIO</v>
          </cell>
          <cell r="N216" t="str">
            <v>1</v>
          </cell>
          <cell r="O216">
            <v>204</v>
          </cell>
          <cell r="Q216" t="str">
            <v>3</v>
          </cell>
          <cell r="S216" t="str">
            <v>17</v>
          </cell>
          <cell r="T216" t="str">
            <v>001</v>
          </cell>
          <cell r="U216" t="str">
            <v>1</v>
          </cell>
          <cell r="W216" t="str">
            <v>0506</v>
          </cell>
          <cell r="X216" t="str">
            <v>0</v>
          </cell>
          <cell r="Z216" t="str">
            <v>1</v>
          </cell>
          <cell r="AA216" t="str">
            <v>1</v>
          </cell>
          <cell r="AB216" t="str">
            <v>3</v>
          </cell>
          <cell r="AC216" t="str">
            <v>2</v>
          </cell>
          <cell r="AD216" t="str">
            <v>2</v>
          </cell>
          <cell r="AE216" t="str">
            <v>3</v>
          </cell>
          <cell r="AF216">
            <v>1200</v>
          </cell>
          <cell r="AG216">
            <v>99</v>
          </cell>
          <cell r="AH216">
            <v>3</v>
          </cell>
          <cell r="AI216">
            <v>0</v>
          </cell>
          <cell r="AJ216" t="str">
            <v>9</v>
          </cell>
          <cell r="AK216" t="str">
            <v>4</v>
          </cell>
          <cell r="AS216" t="str">
            <v>2</v>
          </cell>
          <cell r="AT216" t="str">
            <v>1</v>
          </cell>
          <cell r="AU216" t="str">
            <v>P529</v>
          </cell>
          <cell r="AV216" t="str">
            <v>P220</v>
          </cell>
          <cell r="AW216" t="str">
            <v>P071</v>
          </cell>
          <cell r="AY216" t="str">
            <v>P251</v>
          </cell>
          <cell r="AZ216" t="str">
            <v>P220</v>
          </cell>
          <cell r="BB216" t="str">
            <v>404</v>
          </cell>
          <cell r="BC216" t="str">
            <v>2</v>
          </cell>
          <cell r="BD216" t="str">
            <v>03</v>
          </cell>
          <cell r="BE216" t="str">
            <v>02</v>
          </cell>
        </row>
        <row r="217">
          <cell r="A217" t="str">
            <v>A894993</v>
          </cell>
          <cell r="B217">
            <v>2</v>
          </cell>
          <cell r="C217" t="str">
            <v>2000</v>
          </cell>
          <cell r="D217" t="str">
            <v>07</v>
          </cell>
          <cell r="E217">
            <v>36733</v>
          </cell>
          <cell r="F217" t="str">
            <v>2</v>
          </cell>
          <cell r="G217" t="str">
            <v>17</v>
          </cell>
          <cell r="H217" t="str">
            <v>001</v>
          </cell>
          <cell r="J217" t="str">
            <v>1</v>
          </cell>
          <cell r="K217" t="str">
            <v>1</v>
          </cell>
          <cell r="L217" t="str">
            <v>1700100060</v>
          </cell>
          <cell r="M217" t="str">
            <v>H INFANTIL</v>
          </cell>
          <cell r="N217" t="str">
            <v>1</v>
          </cell>
          <cell r="O217">
            <v>305</v>
          </cell>
          <cell r="Q217" t="str">
            <v>2</v>
          </cell>
          <cell r="S217" t="str">
            <v>17</v>
          </cell>
          <cell r="T217" t="str">
            <v>001</v>
          </cell>
          <cell r="U217" t="str">
            <v>2</v>
          </cell>
          <cell r="Y217" t="str">
            <v>027</v>
          </cell>
          <cell r="Z217" t="str">
            <v>1</v>
          </cell>
          <cell r="AA217" t="str">
            <v>1</v>
          </cell>
          <cell r="AB217" t="str">
            <v>3</v>
          </cell>
          <cell r="AC217" t="str">
            <v>1</v>
          </cell>
          <cell r="AD217" t="str">
            <v>1</v>
          </cell>
          <cell r="AE217" t="str">
            <v>4</v>
          </cell>
          <cell r="AF217">
            <v>9999</v>
          </cell>
          <cell r="AG217">
            <v>22</v>
          </cell>
          <cell r="AH217">
            <v>3</v>
          </cell>
          <cell r="AI217">
            <v>0</v>
          </cell>
          <cell r="AJ217" t="str">
            <v>9</v>
          </cell>
          <cell r="AK217" t="str">
            <v>9</v>
          </cell>
          <cell r="AS217" t="str">
            <v>2</v>
          </cell>
          <cell r="AT217" t="str">
            <v>1</v>
          </cell>
          <cell r="AU217" t="str">
            <v>G473</v>
          </cell>
          <cell r="AV217" t="str">
            <v>P90X</v>
          </cell>
          <cell r="AW217" t="str">
            <v>P704</v>
          </cell>
          <cell r="AZ217" t="str">
            <v>P704</v>
          </cell>
          <cell r="BB217" t="str">
            <v>407</v>
          </cell>
          <cell r="BC217" t="str">
            <v>1</v>
          </cell>
          <cell r="BD217" t="str">
            <v>06</v>
          </cell>
          <cell r="BE217" t="str">
            <v>02</v>
          </cell>
        </row>
        <row r="218">
          <cell r="A218" t="str">
            <v>A895782</v>
          </cell>
          <cell r="B218">
            <v>2</v>
          </cell>
          <cell r="C218" t="str">
            <v>2000</v>
          </cell>
          <cell r="D218" t="str">
            <v>09</v>
          </cell>
          <cell r="E218">
            <v>36772</v>
          </cell>
          <cell r="F218" t="str">
            <v>2</v>
          </cell>
          <cell r="G218" t="str">
            <v>17</v>
          </cell>
          <cell r="H218" t="str">
            <v>001</v>
          </cell>
          <cell r="J218" t="str">
            <v>1</v>
          </cell>
          <cell r="K218" t="str">
            <v>1</v>
          </cell>
          <cell r="L218" t="str">
            <v>1700100086</v>
          </cell>
          <cell r="M218" t="str">
            <v>H UNIVERSITARIO</v>
          </cell>
          <cell r="N218" t="str">
            <v>1</v>
          </cell>
          <cell r="O218">
            <v>204</v>
          </cell>
          <cell r="Q218" t="str">
            <v>2</v>
          </cell>
          <cell r="S218" t="str">
            <v>17</v>
          </cell>
          <cell r="T218" t="str">
            <v>013</v>
          </cell>
          <cell r="U218" t="str">
            <v>1</v>
          </cell>
          <cell r="Z218" t="str">
            <v>1</v>
          </cell>
          <cell r="AA218" t="str">
            <v>1</v>
          </cell>
          <cell r="AB218" t="str">
            <v>3</v>
          </cell>
          <cell r="AC218" t="str">
            <v>1</v>
          </cell>
          <cell r="AD218" t="str">
            <v>1</v>
          </cell>
          <cell r="AE218" t="str">
            <v>3</v>
          </cell>
          <cell r="AF218">
            <v>1820</v>
          </cell>
          <cell r="AG218">
            <v>35</v>
          </cell>
          <cell r="AH218">
            <v>3</v>
          </cell>
          <cell r="AI218">
            <v>0</v>
          </cell>
          <cell r="AJ218" t="str">
            <v>2</v>
          </cell>
          <cell r="AK218" t="str">
            <v>3</v>
          </cell>
          <cell r="AS218" t="str">
            <v>2</v>
          </cell>
          <cell r="AT218" t="str">
            <v>1</v>
          </cell>
          <cell r="AU218" t="str">
            <v>P369</v>
          </cell>
          <cell r="AV218" t="str">
            <v>P704</v>
          </cell>
          <cell r="AW218" t="str">
            <v>P071</v>
          </cell>
          <cell r="AZ218" t="str">
            <v>P369</v>
          </cell>
          <cell r="BB218" t="str">
            <v>405</v>
          </cell>
          <cell r="BC218" t="str">
            <v>2</v>
          </cell>
          <cell r="BD218" t="str">
            <v>03</v>
          </cell>
          <cell r="BE218" t="str">
            <v>02</v>
          </cell>
        </row>
        <row r="219">
          <cell r="A219" t="str">
            <v>A894435</v>
          </cell>
          <cell r="B219">
            <v>2</v>
          </cell>
          <cell r="C219" t="str">
            <v>2000</v>
          </cell>
          <cell r="D219" t="str">
            <v>04</v>
          </cell>
          <cell r="E219">
            <v>36641</v>
          </cell>
          <cell r="F219" t="str">
            <v>1</v>
          </cell>
          <cell r="G219" t="str">
            <v>17</v>
          </cell>
          <cell r="H219" t="str">
            <v>001</v>
          </cell>
          <cell r="J219" t="str">
            <v>1</v>
          </cell>
          <cell r="K219" t="str">
            <v>1</v>
          </cell>
          <cell r="L219" t="str">
            <v>1700100086</v>
          </cell>
          <cell r="M219" t="str">
            <v>H UNIVERSITARIO</v>
          </cell>
          <cell r="N219" t="str">
            <v>1</v>
          </cell>
          <cell r="O219">
            <v>211</v>
          </cell>
          <cell r="Q219" t="str">
            <v>2</v>
          </cell>
          <cell r="S219" t="str">
            <v>17</v>
          </cell>
          <cell r="T219" t="str">
            <v>541</v>
          </cell>
          <cell r="U219" t="str">
            <v>2</v>
          </cell>
          <cell r="Y219" t="str">
            <v>015</v>
          </cell>
          <cell r="Z219" t="str">
            <v>1</v>
          </cell>
          <cell r="AA219" t="str">
            <v>1</v>
          </cell>
          <cell r="AB219" t="str">
            <v>3</v>
          </cell>
          <cell r="AC219" t="str">
            <v>1</v>
          </cell>
          <cell r="AD219" t="str">
            <v>1</v>
          </cell>
          <cell r="AE219" t="str">
            <v>3</v>
          </cell>
          <cell r="AF219">
            <v>3900</v>
          </cell>
          <cell r="AG219">
            <v>31</v>
          </cell>
          <cell r="AH219">
            <v>99</v>
          </cell>
          <cell r="AI219">
            <v>99</v>
          </cell>
          <cell r="AJ219" t="str">
            <v>4</v>
          </cell>
          <cell r="AK219" t="str">
            <v>4</v>
          </cell>
          <cell r="AS219" t="str">
            <v>2</v>
          </cell>
          <cell r="AT219" t="str">
            <v>1</v>
          </cell>
          <cell r="AU219" t="str">
            <v>P708</v>
          </cell>
          <cell r="AZ219" t="str">
            <v>P708</v>
          </cell>
          <cell r="BB219" t="str">
            <v>407</v>
          </cell>
          <cell r="BC219" t="str">
            <v>2</v>
          </cell>
          <cell r="BD219" t="str">
            <v>04</v>
          </cell>
          <cell r="BE219" t="str">
            <v>02</v>
          </cell>
        </row>
        <row r="220">
          <cell r="A220" t="str">
            <v>A888780</v>
          </cell>
          <cell r="B220">
            <v>2</v>
          </cell>
          <cell r="C220" t="str">
            <v>2000</v>
          </cell>
          <cell r="D220" t="str">
            <v>12</v>
          </cell>
          <cell r="E220">
            <v>36889</v>
          </cell>
          <cell r="F220" t="str">
            <v>2</v>
          </cell>
          <cell r="G220" t="str">
            <v>17</v>
          </cell>
          <cell r="H220" t="str">
            <v>001</v>
          </cell>
          <cell r="J220" t="str">
            <v>1</v>
          </cell>
          <cell r="K220" t="str">
            <v>1</v>
          </cell>
          <cell r="L220" t="str">
            <v>1700100086</v>
          </cell>
          <cell r="M220" t="str">
            <v>H UNIVERSITARIO</v>
          </cell>
          <cell r="N220" t="str">
            <v>1</v>
          </cell>
          <cell r="O220">
            <v>205</v>
          </cell>
          <cell r="Q220" t="str">
            <v>3</v>
          </cell>
          <cell r="S220" t="str">
            <v>17</v>
          </cell>
          <cell r="T220" t="str">
            <v>662</v>
          </cell>
          <cell r="U220" t="str">
            <v>2</v>
          </cell>
          <cell r="Y220" t="str">
            <v>003</v>
          </cell>
          <cell r="Z220" t="str">
            <v>1</v>
          </cell>
          <cell r="AA220" t="str">
            <v>1</v>
          </cell>
          <cell r="AB220" t="str">
            <v>3</v>
          </cell>
          <cell r="AC220" t="str">
            <v>1</v>
          </cell>
          <cell r="AD220" t="str">
            <v>1</v>
          </cell>
          <cell r="AE220" t="str">
            <v>3</v>
          </cell>
          <cell r="AF220">
            <v>3350</v>
          </cell>
          <cell r="AG220">
            <v>35</v>
          </cell>
          <cell r="AH220">
            <v>1</v>
          </cell>
          <cell r="AI220">
            <v>0</v>
          </cell>
          <cell r="AJ220" t="str">
            <v>4</v>
          </cell>
          <cell r="AK220" t="str">
            <v>6</v>
          </cell>
          <cell r="AS220" t="str">
            <v>2</v>
          </cell>
          <cell r="AT220" t="str">
            <v>1</v>
          </cell>
          <cell r="AU220" t="str">
            <v>P919</v>
          </cell>
          <cell r="AV220" t="str">
            <v>P708</v>
          </cell>
          <cell r="AZ220" t="str">
            <v>P708</v>
          </cell>
          <cell r="BB220" t="str">
            <v>407</v>
          </cell>
          <cell r="BC220" t="str">
            <v>2</v>
          </cell>
          <cell r="BD220" t="str">
            <v>03</v>
          </cell>
          <cell r="BE220" t="str">
            <v>02</v>
          </cell>
        </row>
        <row r="221">
          <cell r="A221" t="str">
            <v>A895475</v>
          </cell>
          <cell r="B221">
            <v>2</v>
          </cell>
          <cell r="C221" t="str">
            <v>2000</v>
          </cell>
          <cell r="D221" t="str">
            <v>12</v>
          </cell>
          <cell r="E221">
            <v>36876</v>
          </cell>
          <cell r="F221" t="str">
            <v>1</v>
          </cell>
          <cell r="G221" t="str">
            <v>17</v>
          </cell>
          <cell r="H221" t="str">
            <v>001</v>
          </cell>
          <cell r="J221" t="str">
            <v>1</v>
          </cell>
          <cell r="K221" t="str">
            <v>1</v>
          </cell>
          <cell r="L221" t="str">
            <v>1700100060</v>
          </cell>
          <cell r="M221" t="str">
            <v>H INFANTIL</v>
          </cell>
          <cell r="N221" t="str">
            <v>1</v>
          </cell>
          <cell r="O221">
            <v>224</v>
          </cell>
          <cell r="Q221" t="str">
            <v>1</v>
          </cell>
          <cell r="S221" t="str">
            <v>17</v>
          </cell>
          <cell r="T221" t="str">
            <v>873</v>
          </cell>
          <cell r="U221" t="str">
            <v>1</v>
          </cell>
          <cell r="Z221" t="str">
            <v>1</v>
          </cell>
          <cell r="AA221" t="str">
            <v>1</v>
          </cell>
          <cell r="AB221" t="str">
            <v>3</v>
          </cell>
          <cell r="AC221" t="str">
            <v>2</v>
          </cell>
          <cell r="AD221" t="str">
            <v>1</v>
          </cell>
          <cell r="AE221" t="str">
            <v>3</v>
          </cell>
          <cell r="AF221">
            <v>2110</v>
          </cell>
          <cell r="AG221">
            <v>42</v>
          </cell>
          <cell r="AH221">
            <v>5</v>
          </cell>
          <cell r="AI221">
            <v>0</v>
          </cell>
          <cell r="AJ221" t="str">
            <v>5</v>
          </cell>
          <cell r="AK221" t="str">
            <v>5</v>
          </cell>
          <cell r="AS221" t="str">
            <v>2</v>
          </cell>
          <cell r="AT221" t="str">
            <v>1</v>
          </cell>
          <cell r="AU221" t="str">
            <v>P369</v>
          </cell>
          <cell r="AV221" t="str">
            <v>P769</v>
          </cell>
          <cell r="AY221" t="str">
            <v>Q249</v>
          </cell>
          <cell r="AZ221" t="str">
            <v>P769</v>
          </cell>
          <cell r="BB221" t="str">
            <v>407</v>
          </cell>
          <cell r="BC221" t="str">
            <v>1</v>
          </cell>
          <cell r="BD221" t="str">
            <v>04</v>
          </cell>
          <cell r="BE221" t="str">
            <v>02</v>
          </cell>
        </row>
        <row r="222">
          <cell r="A222" t="str">
            <v>A894195</v>
          </cell>
          <cell r="B222">
            <v>2</v>
          </cell>
          <cell r="C222" t="str">
            <v>2000</v>
          </cell>
          <cell r="D222" t="str">
            <v>06</v>
          </cell>
          <cell r="E222">
            <v>36700</v>
          </cell>
          <cell r="F222" t="str">
            <v>1</v>
          </cell>
          <cell r="G222" t="str">
            <v>17</v>
          </cell>
          <cell r="H222" t="str">
            <v>001</v>
          </cell>
          <cell r="J222" t="str">
            <v>1</v>
          </cell>
          <cell r="K222" t="str">
            <v>1</v>
          </cell>
          <cell r="L222" t="str">
            <v>1700100060</v>
          </cell>
          <cell r="M222" t="str">
            <v>H INFANTIL</v>
          </cell>
          <cell r="N222" t="str">
            <v>1</v>
          </cell>
          <cell r="O222">
            <v>202</v>
          </cell>
          <cell r="Q222" t="str">
            <v>3</v>
          </cell>
          <cell r="S222" t="str">
            <v>17</v>
          </cell>
          <cell r="T222" t="str">
            <v>777</v>
          </cell>
          <cell r="U222" t="str">
            <v>1</v>
          </cell>
          <cell r="Z222" t="str">
            <v>1</v>
          </cell>
          <cell r="AA222" t="str">
            <v>1</v>
          </cell>
          <cell r="AB222" t="str">
            <v>3</v>
          </cell>
          <cell r="AC222" t="str">
            <v>1</v>
          </cell>
          <cell r="AD222" t="str">
            <v>2</v>
          </cell>
          <cell r="AE222" t="str">
            <v>3</v>
          </cell>
          <cell r="AF222">
            <v>9999</v>
          </cell>
          <cell r="AG222">
            <v>22</v>
          </cell>
          <cell r="AH222">
            <v>3</v>
          </cell>
          <cell r="AI222">
            <v>0</v>
          </cell>
          <cell r="AJ222" t="str">
            <v>9</v>
          </cell>
          <cell r="AK222" t="str">
            <v>9</v>
          </cell>
          <cell r="AS222" t="str">
            <v>2</v>
          </cell>
          <cell r="AT222" t="str">
            <v>1</v>
          </cell>
          <cell r="AU222" t="str">
            <v>P369</v>
          </cell>
          <cell r="AV222" t="str">
            <v>P780</v>
          </cell>
          <cell r="AW222" t="str">
            <v>P77X</v>
          </cell>
          <cell r="AX222" t="str">
            <v>J189</v>
          </cell>
          <cell r="AZ222" t="str">
            <v>P77X</v>
          </cell>
          <cell r="BB222" t="str">
            <v>407</v>
          </cell>
          <cell r="BC222" t="str">
            <v>1</v>
          </cell>
          <cell r="BD222" t="str">
            <v>03</v>
          </cell>
          <cell r="BE222" t="str">
            <v>02</v>
          </cell>
        </row>
        <row r="223">
          <cell r="A223" t="str">
            <v>A894946</v>
          </cell>
          <cell r="B223">
            <v>2</v>
          </cell>
          <cell r="C223" t="str">
            <v>2000</v>
          </cell>
          <cell r="D223" t="str">
            <v>06</v>
          </cell>
          <cell r="E223">
            <v>36701</v>
          </cell>
          <cell r="F223" t="str">
            <v>1</v>
          </cell>
          <cell r="G223" t="str">
            <v>17</v>
          </cell>
          <cell r="H223" t="str">
            <v>001</v>
          </cell>
          <cell r="J223" t="str">
            <v>1</v>
          </cell>
          <cell r="K223" t="str">
            <v>1</v>
          </cell>
          <cell r="L223" t="str">
            <v>1700100086</v>
          </cell>
          <cell r="M223" t="str">
            <v>H UNIVERSITARIO</v>
          </cell>
          <cell r="N223" t="str">
            <v>1</v>
          </cell>
          <cell r="O223">
            <v>204</v>
          </cell>
          <cell r="Q223" t="str">
            <v>1</v>
          </cell>
          <cell r="S223" t="str">
            <v>17</v>
          </cell>
          <cell r="T223" t="str">
            <v>001</v>
          </cell>
          <cell r="U223" t="str">
            <v>1</v>
          </cell>
          <cell r="W223" t="str">
            <v>0505</v>
          </cell>
          <cell r="X223" t="str">
            <v>0</v>
          </cell>
          <cell r="Z223" t="str">
            <v>1</v>
          </cell>
          <cell r="AA223" t="str">
            <v>1</v>
          </cell>
          <cell r="AB223" t="str">
            <v>3</v>
          </cell>
          <cell r="AC223" t="str">
            <v>2</v>
          </cell>
          <cell r="AD223" t="str">
            <v>1</v>
          </cell>
          <cell r="AE223" t="str">
            <v>2</v>
          </cell>
          <cell r="AF223">
            <v>1050</v>
          </cell>
          <cell r="AG223">
            <v>30</v>
          </cell>
          <cell r="AH223">
            <v>4</v>
          </cell>
          <cell r="AI223">
            <v>0</v>
          </cell>
          <cell r="AJ223" t="str">
            <v>9</v>
          </cell>
          <cell r="AK223" t="str">
            <v>5</v>
          </cell>
          <cell r="AS223" t="str">
            <v>2</v>
          </cell>
          <cell r="AT223" t="str">
            <v>1</v>
          </cell>
          <cell r="AU223" t="str">
            <v>P77X</v>
          </cell>
          <cell r="AV223" t="str">
            <v>P071</v>
          </cell>
          <cell r="AY223" t="str">
            <v>P220</v>
          </cell>
          <cell r="AZ223" t="str">
            <v>P77X</v>
          </cell>
          <cell r="BB223" t="str">
            <v>407</v>
          </cell>
          <cell r="BC223" t="str">
            <v>2</v>
          </cell>
          <cell r="BD223" t="str">
            <v>03</v>
          </cell>
          <cell r="BE223" t="str">
            <v>02</v>
          </cell>
        </row>
        <row r="224">
          <cell r="A224" t="str">
            <v>A894999</v>
          </cell>
          <cell r="B224">
            <v>2</v>
          </cell>
          <cell r="C224" t="str">
            <v>2000</v>
          </cell>
          <cell r="D224" t="str">
            <v>07</v>
          </cell>
          <cell r="E224">
            <v>36734</v>
          </cell>
          <cell r="F224" t="str">
            <v>2</v>
          </cell>
          <cell r="G224" t="str">
            <v>17</v>
          </cell>
          <cell r="H224" t="str">
            <v>001</v>
          </cell>
          <cell r="J224" t="str">
            <v>1</v>
          </cell>
          <cell r="K224" t="str">
            <v>1</v>
          </cell>
          <cell r="L224" t="str">
            <v>1700100060</v>
          </cell>
          <cell r="M224" t="str">
            <v>H INFANTIL</v>
          </cell>
          <cell r="N224" t="str">
            <v>1</v>
          </cell>
          <cell r="O224">
            <v>210</v>
          </cell>
          <cell r="Q224" t="str">
            <v>3</v>
          </cell>
          <cell r="S224" t="str">
            <v>17</v>
          </cell>
          <cell r="T224" t="str">
            <v>001</v>
          </cell>
          <cell r="U224" t="str">
            <v>1</v>
          </cell>
          <cell r="W224" t="str">
            <v>1013</v>
          </cell>
          <cell r="X224" t="str">
            <v>1</v>
          </cell>
          <cell r="Z224" t="str">
            <v>1</v>
          </cell>
          <cell r="AA224" t="str">
            <v>1</v>
          </cell>
          <cell r="AB224" t="str">
            <v>3</v>
          </cell>
          <cell r="AC224" t="str">
            <v>1</v>
          </cell>
          <cell r="AD224" t="str">
            <v>1</v>
          </cell>
          <cell r="AE224" t="str">
            <v>3</v>
          </cell>
          <cell r="AF224">
            <v>2930</v>
          </cell>
          <cell r="AG224">
            <v>14</v>
          </cell>
          <cell r="AH224">
            <v>1</v>
          </cell>
          <cell r="AI224">
            <v>0</v>
          </cell>
          <cell r="AJ224" t="str">
            <v>4</v>
          </cell>
          <cell r="AK224" t="str">
            <v>2</v>
          </cell>
          <cell r="AS224" t="str">
            <v>2</v>
          </cell>
          <cell r="AT224" t="str">
            <v>1</v>
          </cell>
          <cell r="AU224" t="str">
            <v>P549</v>
          </cell>
          <cell r="AV224" t="str">
            <v>P788</v>
          </cell>
          <cell r="AW224" t="str">
            <v>P60X</v>
          </cell>
          <cell r="AX224" t="str">
            <v>P77X</v>
          </cell>
          <cell r="AZ224" t="str">
            <v>P77X</v>
          </cell>
          <cell r="BB224" t="str">
            <v>407</v>
          </cell>
          <cell r="BC224" t="str">
            <v>1</v>
          </cell>
          <cell r="BD224" t="str">
            <v>04</v>
          </cell>
          <cell r="BE224" t="str">
            <v>02</v>
          </cell>
        </row>
        <row r="225">
          <cell r="A225" t="str">
            <v>A888059</v>
          </cell>
          <cell r="B225">
            <v>2</v>
          </cell>
          <cell r="C225" t="str">
            <v>2000</v>
          </cell>
          <cell r="D225" t="str">
            <v>09</v>
          </cell>
          <cell r="E225">
            <v>36797</v>
          </cell>
          <cell r="F225" t="str">
            <v>2</v>
          </cell>
          <cell r="G225" t="str">
            <v>17</v>
          </cell>
          <cell r="H225" t="str">
            <v>001</v>
          </cell>
          <cell r="J225" t="str">
            <v>1</v>
          </cell>
          <cell r="K225" t="str">
            <v>1</v>
          </cell>
          <cell r="L225" t="str">
            <v>1700100086</v>
          </cell>
          <cell r="M225" t="str">
            <v>H UNIVERSITARIO</v>
          </cell>
          <cell r="N225" t="str">
            <v>1</v>
          </cell>
          <cell r="O225">
            <v>206</v>
          </cell>
          <cell r="Q225" t="str">
            <v>3</v>
          </cell>
          <cell r="S225" t="str">
            <v>17</v>
          </cell>
          <cell r="T225" t="str">
            <v>042</v>
          </cell>
          <cell r="U225" t="str">
            <v>1</v>
          </cell>
          <cell r="Z225" t="str">
            <v>1</v>
          </cell>
          <cell r="AA225" t="str">
            <v>1</v>
          </cell>
          <cell r="AB225" t="str">
            <v>3</v>
          </cell>
          <cell r="AC225" t="str">
            <v>1</v>
          </cell>
          <cell r="AD225" t="str">
            <v>1</v>
          </cell>
          <cell r="AE225" t="str">
            <v>3</v>
          </cell>
          <cell r="AF225">
            <v>1080</v>
          </cell>
          <cell r="AG225">
            <v>26</v>
          </cell>
          <cell r="AH225">
            <v>6</v>
          </cell>
          <cell r="AI225">
            <v>0</v>
          </cell>
          <cell r="AJ225" t="str">
            <v>4</v>
          </cell>
          <cell r="AK225" t="str">
            <v>8</v>
          </cell>
          <cell r="AS225" t="str">
            <v>2</v>
          </cell>
          <cell r="AT225" t="str">
            <v>1</v>
          </cell>
          <cell r="AU225" t="str">
            <v>P77X</v>
          </cell>
          <cell r="AV225" t="str">
            <v>P071</v>
          </cell>
          <cell r="AZ225" t="str">
            <v>P77X</v>
          </cell>
          <cell r="BB225" t="str">
            <v>407</v>
          </cell>
          <cell r="BC225" t="str">
            <v>2</v>
          </cell>
          <cell r="BD225" t="str">
            <v>03</v>
          </cell>
          <cell r="BE225" t="str">
            <v>02</v>
          </cell>
        </row>
        <row r="226">
          <cell r="A226" t="str">
            <v>A894987</v>
          </cell>
          <cell r="B226">
            <v>2</v>
          </cell>
          <cell r="C226" t="str">
            <v>2000</v>
          </cell>
          <cell r="D226" t="str">
            <v>06</v>
          </cell>
          <cell r="E226">
            <v>36706</v>
          </cell>
          <cell r="F226" t="str">
            <v>2</v>
          </cell>
          <cell r="G226" t="str">
            <v>17</v>
          </cell>
          <cell r="H226" t="str">
            <v>001</v>
          </cell>
          <cell r="J226" t="str">
            <v>1</v>
          </cell>
          <cell r="K226" t="str">
            <v>1</v>
          </cell>
          <cell r="L226" t="str">
            <v>1700100060</v>
          </cell>
          <cell r="M226" t="str">
            <v>H INFANTIL</v>
          </cell>
          <cell r="N226" t="str">
            <v>1</v>
          </cell>
          <cell r="O226">
            <v>229</v>
          </cell>
          <cell r="Q226" t="str">
            <v>2</v>
          </cell>
          <cell r="S226" t="str">
            <v>17</v>
          </cell>
          <cell r="T226" t="str">
            <v>541</v>
          </cell>
          <cell r="U226" t="str">
            <v>2</v>
          </cell>
          <cell r="Y226" t="str">
            <v>001</v>
          </cell>
          <cell r="Z226" t="str">
            <v>1</v>
          </cell>
          <cell r="AA226" t="str">
            <v>1</v>
          </cell>
          <cell r="AB226" t="str">
            <v>3</v>
          </cell>
          <cell r="AC226" t="str">
            <v>2</v>
          </cell>
          <cell r="AD226" t="str">
            <v>1</v>
          </cell>
          <cell r="AE226" t="str">
            <v>3</v>
          </cell>
          <cell r="AF226">
            <v>9999</v>
          </cell>
          <cell r="AG226">
            <v>35</v>
          </cell>
          <cell r="AH226">
            <v>5</v>
          </cell>
          <cell r="AI226">
            <v>0</v>
          </cell>
          <cell r="AJ226" t="str">
            <v>4</v>
          </cell>
          <cell r="AK226" t="str">
            <v>9</v>
          </cell>
          <cell r="AS226" t="str">
            <v>2</v>
          </cell>
          <cell r="AT226" t="str">
            <v>1</v>
          </cell>
          <cell r="AU226" t="str">
            <v>P369</v>
          </cell>
          <cell r="AV226" t="str">
            <v>P77X</v>
          </cell>
          <cell r="AW226" t="str">
            <v>P789</v>
          </cell>
          <cell r="AZ226" t="str">
            <v>P77X</v>
          </cell>
          <cell r="BB226" t="str">
            <v>407</v>
          </cell>
          <cell r="BC226" t="str">
            <v>1</v>
          </cell>
          <cell r="BD226" t="str">
            <v>05</v>
          </cell>
          <cell r="BE226" t="str">
            <v>02</v>
          </cell>
        </row>
        <row r="227">
          <cell r="A227" t="str">
            <v>A450866</v>
          </cell>
          <cell r="B227">
            <v>2</v>
          </cell>
          <cell r="C227" t="str">
            <v>2000</v>
          </cell>
          <cell r="D227" t="str">
            <v>02</v>
          </cell>
          <cell r="E227">
            <v>36579</v>
          </cell>
          <cell r="F227" t="str">
            <v>2</v>
          </cell>
          <cell r="G227" t="str">
            <v>17</v>
          </cell>
          <cell r="H227" t="str">
            <v>001</v>
          </cell>
          <cell r="J227" t="str">
            <v>1</v>
          </cell>
          <cell r="K227" t="str">
            <v>1</v>
          </cell>
          <cell r="L227" t="str">
            <v>1700100086</v>
          </cell>
          <cell r="M227" t="str">
            <v>H UNIVERSITARIO</v>
          </cell>
          <cell r="N227" t="str">
            <v>1</v>
          </cell>
          <cell r="O227">
            <v>101</v>
          </cell>
          <cell r="Q227" t="str">
            <v>3</v>
          </cell>
          <cell r="S227" t="str">
            <v>17</v>
          </cell>
          <cell r="T227" t="str">
            <v>873</v>
          </cell>
          <cell r="U227" t="str">
            <v>3</v>
          </cell>
          <cell r="Z227" t="str">
            <v>1</v>
          </cell>
          <cell r="AA227" t="str">
            <v>2</v>
          </cell>
          <cell r="AB227" t="str">
            <v>3</v>
          </cell>
          <cell r="AC227" t="str">
            <v>2</v>
          </cell>
          <cell r="AD227" t="str">
            <v>1</v>
          </cell>
          <cell r="AE227" t="str">
            <v>3</v>
          </cell>
          <cell r="AF227">
            <v>9999</v>
          </cell>
          <cell r="AG227">
            <v>99</v>
          </cell>
          <cell r="AH227">
            <v>1</v>
          </cell>
          <cell r="AI227">
            <v>1</v>
          </cell>
          <cell r="AJ227" t="str">
            <v>4</v>
          </cell>
          <cell r="AK227" t="str">
            <v>2</v>
          </cell>
          <cell r="AS227" t="str">
            <v>2</v>
          </cell>
          <cell r="AT227" t="str">
            <v>1</v>
          </cell>
          <cell r="AU227" t="str">
            <v>P969</v>
          </cell>
          <cell r="AZ227" t="str">
            <v>P969</v>
          </cell>
          <cell r="BB227" t="str">
            <v>407</v>
          </cell>
          <cell r="BC227" t="str">
            <v>2</v>
          </cell>
          <cell r="BD227" t="str">
            <v>02</v>
          </cell>
          <cell r="BE227" t="str">
            <v>02</v>
          </cell>
        </row>
        <row r="228">
          <cell r="A228" t="str">
            <v>A694726</v>
          </cell>
          <cell r="B228">
            <v>2</v>
          </cell>
          <cell r="C228" t="str">
            <v>2000</v>
          </cell>
          <cell r="D228" t="str">
            <v>02</v>
          </cell>
          <cell r="E228">
            <v>36575</v>
          </cell>
          <cell r="F228" t="str">
            <v>1</v>
          </cell>
          <cell r="G228" t="str">
            <v>17</v>
          </cell>
          <cell r="H228" t="str">
            <v>614</v>
          </cell>
          <cell r="I228" t="str">
            <v>006</v>
          </cell>
          <cell r="J228" t="str">
            <v>2</v>
          </cell>
          <cell r="K228" t="str">
            <v>2</v>
          </cell>
          <cell r="L228" t="str">
            <v>1761400143</v>
          </cell>
          <cell r="M228" t="str">
            <v>CS SAN LORENZO</v>
          </cell>
          <cell r="N228" t="str">
            <v>1</v>
          </cell>
          <cell r="O228">
            <v>218</v>
          </cell>
          <cell r="Q228" t="str">
            <v>3</v>
          </cell>
          <cell r="S228" t="str">
            <v>17</v>
          </cell>
          <cell r="T228" t="str">
            <v>614</v>
          </cell>
          <cell r="U228" t="str">
            <v>3</v>
          </cell>
          <cell r="Z228" t="str">
            <v>1</v>
          </cell>
          <cell r="AA228" t="str">
            <v>2</v>
          </cell>
          <cell r="AB228" t="str">
            <v>3</v>
          </cell>
          <cell r="AC228" t="str">
            <v>1</v>
          </cell>
          <cell r="AD228" t="str">
            <v>1</v>
          </cell>
          <cell r="AE228" t="str">
            <v>3</v>
          </cell>
          <cell r="AF228">
            <v>3500</v>
          </cell>
          <cell r="AG228">
            <v>28</v>
          </cell>
          <cell r="AH228">
            <v>3</v>
          </cell>
          <cell r="AI228">
            <v>0</v>
          </cell>
          <cell r="AJ228" t="str">
            <v>1</v>
          </cell>
          <cell r="AK228" t="str">
            <v>2</v>
          </cell>
          <cell r="AS228" t="str">
            <v>4</v>
          </cell>
          <cell r="AT228" t="str">
            <v>1</v>
          </cell>
          <cell r="AU228" t="str">
            <v>P969</v>
          </cell>
          <cell r="AZ228" t="str">
            <v>P969</v>
          </cell>
          <cell r="BB228" t="str">
            <v>407</v>
          </cell>
          <cell r="BC228" t="str">
            <v>2</v>
          </cell>
          <cell r="BD228" t="str">
            <v>04</v>
          </cell>
          <cell r="BE228" t="str">
            <v>02</v>
          </cell>
        </row>
        <row r="229">
          <cell r="A229" t="str">
            <v>A254404</v>
          </cell>
          <cell r="B229">
            <v>2</v>
          </cell>
          <cell r="C229" t="str">
            <v>2000</v>
          </cell>
          <cell r="D229" t="str">
            <v>03</v>
          </cell>
          <cell r="E229">
            <v>36601</v>
          </cell>
          <cell r="F229" t="str">
            <v>1</v>
          </cell>
          <cell r="G229" t="str">
            <v>17</v>
          </cell>
          <cell r="H229" t="str">
            <v>380</v>
          </cell>
          <cell r="J229" t="str">
            <v>1</v>
          </cell>
          <cell r="K229" t="str">
            <v>1</v>
          </cell>
          <cell r="L229" t="str">
            <v>1738000029</v>
          </cell>
          <cell r="M229" t="str">
            <v>HOSP. SAN FELIX</v>
          </cell>
          <cell r="N229" t="str">
            <v>1</v>
          </cell>
          <cell r="O229">
            <v>100</v>
          </cell>
          <cell r="Q229" t="str">
            <v>9</v>
          </cell>
          <cell r="S229" t="str">
            <v>17</v>
          </cell>
          <cell r="T229" t="str">
            <v>380</v>
          </cell>
          <cell r="U229" t="str">
            <v>1</v>
          </cell>
          <cell r="Z229" t="str">
            <v>1</v>
          </cell>
          <cell r="AA229" t="str">
            <v>1</v>
          </cell>
          <cell r="AB229" t="str">
            <v>3</v>
          </cell>
          <cell r="AC229" t="str">
            <v>1</v>
          </cell>
          <cell r="AD229" t="str">
            <v>1</v>
          </cell>
          <cell r="AE229" t="str">
            <v>2</v>
          </cell>
          <cell r="AF229">
            <v>400</v>
          </cell>
          <cell r="AG229">
            <v>18</v>
          </cell>
          <cell r="AH229">
            <v>1</v>
          </cell>
          <cell r="AI229">
            <v>2</v>
          </cell>
          <cell r="AJ229" t="str">
            <v>4</v>
          </cell>
          <cell r="AK229" t="str">
            <v>2</v>
          </cell>
          <cell r="AS229" t="str">
            <v>2</v>
          </cell>
          <cell r="AT229" t="str">
            <v>1</v>
          </cell>
          <cell r="AU229" t="str">
            <v>P969</v>
          </cell>
          <cell r="AZ229" t="str">
            <v>P969</v>
          </cell>
          <cell r="BB229" t="str">
            <v>407</v>
          </cell>
          <cell r="BC229" t="str">
            <v>2</v>
          </cell>
          <cell r="BD229" t="str">
            <v>02</v>
          </cell>
          <cell r="BE229" t="str">
            <v>02</v>
          </cell>
        </row>
        <row r="230">
          <cell r="A230" t="str">
            <v>A713825</v>
          </cell>
          <cell r="B230">
            <v>2</v>
          </cell>
          <cell r="C230" t="str">
            <v>2000</v>
          </cell>
          <cell r="D230" t="str">
            <v>07</v>
          </cell>
          <cell r="E230">
            <v>36729</v>
          </cell>
          <cell r="F230" t="str">
            <v>1</v>
          </cell>
          <cell r="G230" t="str">
            <v>17</v>
          </cell>
          <cell r="H230" t="str">
            <v>524</v>
          </cell>
          <cell r="I230" t="str">
            <v>001</v>
          </cell>
          <cell r="J230" t="str">
            <v>2</v>
          </cell>
          <cell r="K230" t="str">
            <v>3</v>
          </cell>
          <cell r="N230" t="str">
            <v>1</v>
          </cell>
          <cell r="O230">
            <v>120</v>
          </cell>
          <cell r="Q230" t="str">
            <v>4</v>
          </cell>
          <cell r="S230" t="str">
            <v>17</v>
          </cell>
          <cell r="T230" t="str">
            <v>524</v>
          </cell>
          <cell r="U230" t="str">
            <v>2</v>
          </cell>
          <cell r="Y230" t="str">
            <v>001</v>
          </cell>
          <cell r="Z230" t="str">
            <v>1</v>
          </cell>
          <cell r="AA230" t="str">
            <v>3</v>
          </cell>
          <cell r="AB230" t="str">
            <v>3</v>
          </cell>
          <cell r="AC230" t="str">
            <v>1</v>
          </cell>
          <cell r="AD230" t="str">
            <v>1</v>
          </cell>
          <cell r="AE230" t="str">
            <v>3</v>
          </cell>
          <cell r="AF230">
            <v>9999</v>
          </cell>
          <cell r="AG230">
            <v>24</v>
          </cell>
          <cell r="AH230">
            <v>2</v>
          </cell>
          <cell r="AI230">
            <v>1</v>
          </cell>
          <cell r="AJ230" t="str">
            <v>4</v>
          </cell>
          <cell r="AK230" t="str">
            <v>9</v>
          </cell>
          <cell r="AS230" t="str">
            <v>4</v>
          </cell>
          <cell r="AT230" t="str">
            <v>2</v>
          </cell>
          <cell r="AU230" t="str">
            <v>P969</v>
          </cell>
          <cell r="AZ230" t="str">
            <v>P969</v>
          </cell>
          <cell r="BB230" t="str">
            <v>407</v>
          </cell>
          <cell r="BC230" t="str">
            <v>2</v>
          </cell>
          <cell r="BD230" t="str">
            <v>02</v>
          </cell>
          <cell r="BE230" t="str">
            <v>02</v>
          </cell>
        </row>
        <row r="231">
          <cell r="A231" t="str">
            <v>A713458</v>
          </cell>
          <cell r="B231">
            <v>2</v>
          </cell>
          <cell r="C231" t="str">
            <v>2000</v>
          </cell>
          <cell r="D231" t="str">
            <v>10</v>
          </cell>
          <cell r="E231">
            <v>36800</v>
          </cell>
          <cell r="F231" t="str">
            <v>2</v>
          </cell>
          <cell r="G231" t="str">
            <v>17</v>
          </cell>
          <cell r="H231" t="str">
            <v>486</v>
          </cell>
          <cell r="J231" t="str">
            <v>1</v>
          </cell>
          <cell r="K231" t="str">
            <v>3</v>
          </cell>
          <cell r="N231" t="str">
            <v>1</v>
          </cell>
          <cell r="O231">
            <v>201</v>
          </cell>
          <cell r="Q231" t="str">
            <v>3</v>
          </cell>
          <cell r="S231" t="str">
            <v>17</v>
          </cell>
          <cell r="T231" t="str">
            <v>486</v>
          </cell>
          <cell r="U231" t="str">
            <v>2</v>
          </cell>
          <cell r="Y231" t="str">
            <v>008</v>
          </cell>
          <cell r="Z231" t="str">
            <v>1</v>
          </cell>
          <cell r="AA231" t="str">
            <v>1</v>
          </cell>
          <cell r="AB231" t="str">
            <v>3</v>
          </cell>
          <cell r="AC231" t="str">
            <v>1</v>
          </cell>
          <cell r="AD231" t="str">
            <v>1</v>
          </cell>
          <cell r="AE231" t="str">
            <v>3</v>
          </cell>
          <cell r="AF231">
            <v>2700</v>
          </cell>
          <cell r="AG231">
            <v>22</v>
          </cell>
          <cell r="AH231">
            <v>2</v>
          </cell>
          <cell r="AI231">
            <v>0</v>
          </cell>
          <cell r="AJ231" t="str">
            <v>2</v>
          </cell>
          <cell r="AK231" t="str">
            <v>2</v>
          </cell>
          <cell r="AS231" t="str">
            <v>2</v>
          </cell>
          <cell r="AT231" t="str">
            <v>1</v>
          </cell>
          <cell r="AU231" t="str">
            <v>P969</v>
          </cell>
          <cell r="AZ231" t="str">
            <v>P969</v>
          </cell>
          <cell r="BB231" t="str">
            <v>407</v>
          </cell>
          <cell r="BC231" t="str">
            <v>2</v>
          </cell>
          <cell r="BD231" t="str">
            <v>03</v>
          </cell>
          <cell r="BE231" t="str">
            <v>02</v>
          </cell>
        </row>
        <row r="232">
          <cell r="A232" t="str">
            <v>A695828</v>
          </cell>
          <cell r="B232">
            <v>2</v>
          </cell>
          <cell r="C232" t="str">
            <v>2000</v>
          </cell>
          <cell r="D232" t="str">
            <v>06</v>
          </cell>
          <cell r="E232">
            <v>36703</v>
          </cell>
          <cell r="F232" t="str">
            <v>2</v>
          </cell>
          <cell r="G232" t="str">
            <v>17</v>
          </cell>
          <cell r="H232" t="str">
            <v>174</v>
          </cell>
          <cell r="I232" t="str">
            <v>007</v>
          </cell>
          <cell r="J232" t="str">
            <v>2</v>
          </cell>
          <cell r="K232" t="str">
            <v>3</v>
          </cell>
          <cell r="N232" t="str">
            <v>1</v>
          </cell>
          <cell r="O232">
            <v>301</v>
          </cell>
          <cell r="Q232" t="str">
            <v>1</v>
          </cell>
          <cell r="S232" t="str">
            <v>17</v>
          </cell>
          <cell r="T232" t="str">
            <v>174</v>
          </cell>
          <cell r="U232" t="str">
            <v>2</v>
          </cell>
          <cell r="Y232" t="str">
            <v>007</v>
          </cell>
          <cell r="Z232" t="str">
            <v>1</v>
          </cell>
          <cell r="AA232" t="str">
            <v>2</v>
          </cell>
          <cell r="AB232" t="str">
            <v>3</v>
          </cell>
          <cell r="AC232" t="str">
            <v>2</v>
          </cell>
          <cell r="AD232" t="str">
            <v>1</v>
          </cell>
          <cell r="AE232" t="str">
            <v>2</v>
          </cell>
          <cell r="AF232">
            <v>2700</v>
          </cell>
          <cell r="AG232">
            <v>18</v>
          </cell>
          <cell r="AH232">
            <v>1</v>
          </cell>
          <cell r="AI232">
            <v>0</v>
          </cell>
          <cell r="AJ232" t="str">
            <v>1</v>
          </cell>
          <cell r="AK232" t="str">
            <v>5</v>
          </cell>
          <cell r="AS232" t="str">
            <v>4</v>
          </cell>
          <cell r="AT232" t="str">
            <v>2</v>
          </cell>
          <cell r="AU232" t="str">
            <v>T175</v>
          </cell>
          <cell r="AV232" t="str">
            <v>J690</v>
          </cell>
          <cell r="AY232" t="str">
            <v>Q000</v>
          </cell>
          <cell r="AZ232" t="str">
            <v>J690</v>
          </cell>
          <cell r="BB232" t="str">
            <v>607</v>
          </cell>
          <cell r="BC232" t="str">
            <v>2</v>
          </cell>
          <cell r="BD232" t="str">
            <v>06</v>
          </cell>
          <cell r="BE232" t="str">
            <v>02</v>
          </cell>
        </row>
        <row r="233">
          <cell r="A233" t="str">
            <v>A695539</v>
          </cell>
          <cell r="B233">
            <v>2</v>
          </cell>
          <cell r="C233" t="str">
            <v>2000</v>
          </cell>
          <cell r="D233" t="str">
            <v>05</v>
          </cell>
          <cell r="E233">
            <v>36648</v>
          </cell>
          <cell r="F233" t="str">
            <v>1</v>
          </cell>
          <cell r="G233" t="str">
            <v>17</v>
          </cell>
          <cell r="H233" t="str">
            <v>433</v>
          </cell>
          <cell r="J233" t="str">
            <v>1</v>
          </cell>
          <cell r="K233" t="str">
            <v>3</v>
          </cell>
          <cell r="N233" t="str">
            <v>1</v>
          </cell>
          <cell r="O233">
            <v>209</v>
          </cell>
          <cell r="Q233" t="str">
            <v>2</v>
          </cell>
          <cell r="S233" t="str">
            <v>17</v>
          </cell>
          <cell r="T233" t="str">
            <v>433</v>
          </cell>
          <cell r="U233" t="str">
            <v>1</v>
          </cell>
          <cell r="Z233" t="str">
            <v>1</v>
          </cell>
          <cell r="AA233" t="str">
            <v>2</v>
          </cell>
          <cell r="AB233" t="str">
            <v>3</v>
          </cell>
          <cell r="AC233" t="str">
            <v>2</v>
          </cell>
          <cell r="AD233" t="str">
            <v>1</v>
          </cell>
          <cell r="AE233" t="str">
            <v>3</v>
          </cell>
          <cell r="AF233">
            <v>4100</v>
          </cell>
          <cell r="AG233">
            <v>19</v>
          </cell>
          <cell r="AH233">
            <v>1</v>
          </cell>
          <cell r="AI233">
            <v>0</v>
          </cell>
          <cell r="AJ233" t="str">
            <v>1</v>
          </cell>
          <cell r="AK233" t="str">
            <v>5</v>
          </cell>
          <cell r="AS233" t="str">
            <v>2</v>
          </cell>
          <cell r="AT233" t="str">
            <v>1</v>
          </cell>
          <cell r="AU233" t="str">
            <v>P219</v>
          </cell>
          <cell r="AV233" t="str">
            <v>Q000</v>
          </cell>
          <cell r="AZ233" t="str">
            <v>Q000</v>
          </cell>
          <cell r="BB233" t="str">
            <v>615</v>
          </cell>
          <cell r="BC233" t="str">
            <v>2</v>
          </cell>
          <cell r="BD233" t="str">
            <v>04</v>
          </cell>
          <cell r="BE233" t="str">
            <v>02</v>
          </cell>
        </row>
        <row r="234">
          <cell r="A234" t="str">
            <v>A254153</v>
          </cell>
          <cell r="B234">
            <v>2</v>
          </cell>
          <cell r="C234" t="str">
            <v>2000</v>
          </cell>
          <cell r="D234" t="str">
            <v>12</v>
          </cell>
          <cell r="E234">
            <v>36864</v>
          </cell>
          <cell r="F234" t="str">
            <v>1</v>
          </cell>
          <cell r="G234" t="str">
            <v>17</v>
          </cell>
          <cell r="H234" t="str">
            <v>013</v>
          </cell>
          <cell r="J234" t="str">
            <v>1</v>
          </cell>
          <cell r="K234" t="str">
            <v>1</v>
          </cell>
          <cell r="L234" t="str">
            <v>1701300014</v>
          </cell>
          <cell r="M234" t="str">
            <v>HOSP. SAN JOSE</v>
          </cell>
          <cell r="N234" t="str">
            <v>1</v>
          </cell>
          <cell r="O234">
            <v>102</v>
          </cell>
          <cell r="Q234" t="str">
            <v>3</v>
          </cell>
          <cell r="S234" t="str">
            <v>17</v>
          </cell>
          <cell r="T234" t="str">
            <v>013</v>
          </cell>
          <cell r="U234" t="str">
            <v>3</v>
          </cell>
          <cell r="Z234" t="str">
            <v>1</v>
          </cell>
          <cell r="AA234" t="str">
            <v>1</v>
          </cell>
          <cell r="AB234" t="str">
            <v>3</v>
          </cell>
          <cell r="AC234" t="str">
            <v>1</v>
          </cell>
          <cell r="AD234" t="str">
            <v>1</v>
          </cell>
          <cell r="AE234" t="str">
            <v>3</v>
          </cell>
          <cell r="AF234">
            <v>9999</v>
          </cell>
          <cell r="AG234">
            <v>99</v>
          </cell>
          <cell r="AH234">
            <v>99</v>
          </cell>
          <cell r="AI234">
            <v>99</v>
          </cell>
          <cell r="AJ234" t="str">
            <v>9</v>
          </cell>
          <cell r="AK234" t="str">
            <v>9</v>
          </cell>
          <cell r="AS234" t="str">
            <v>2</v>
          </cell>
          <cell r="AT234" t="str">
            <v>1</v>
          </cell>
          <cell r="AU234" t="str">
            <v>P968</v>
          </cell>
          <cell r="AV234" t="str">
            <v>Q000</v>
          </cell>
          <cell r="AW234" t="str">
            <v>Q897</v>
          </cell>
          <cell r="AZ234" t="str">
            <v>Q000</v>
          </cell>
          <cell r="BB234" t="str">
            <v>615</v>
          </cell>
          <cell r="BC234" t="str">
            <v>2</v>
          </cell>
          <cell r="BD234" t="str">
            <v>02</v>
          </cell>
          <cell r="BE234" t="str">
            <v>02</v>
          </cell>
        </row>
        <row r="235">
          <cell r="A235" t="str">
            <v>A449860</v>
          </cell>
          <cell r="B235">
            <v>2</v>
          </cell>
          <cell r="C235" t="str">
            <v>2000</v>
          </cell>
          <cell r="D235" t="str">
            <v>03</v>
          </cell>
          <cell r="E235">
            <v>36608</v>
          </cell>
          <cell r="F235" t="str">
            <v>1</v>
          </cell>
          <cell r="G235" t="str">
            <v>17</v>
          </cell>
          <cell r="H235" t="str">
            <v>001</v>
          </cell>
          <cell r="J235" t="str">
            <v>1</v>
          </cell>
          <cell r="K235" t="str">
            <v>1</v>
          </cell>
          <cell r="N235" t="str">
            <v>1</v>
          </cell>
          <cell r="O235">
            <v>310</v>
          </cell>
          <cell r="Q235" t="str">
            <v>2</v>
          </cell>
          <cell r="S235" t="str">
            <v>17</v>
          </cell>
          <cell r="T235" t="str">
            <v>001</v>
          </cell>
          <cell r="U235" t="str">
            <v>1</v>
          </cell>
          <cell r="W235" t="str">
            <v>0502</v>
          </cell>
          <cell r="X235" t="str">
            <v>0</v>
          </cell>
          <cell r="Z235" t="str">
            <v>1</v>
          </cell>
          <cell r="AA235" t="str">
            <v>1</v>
          </cell>
          <cell r="AB235" t="str">
            <v>3</v>
          </cell>
          <cell r="AC235" t="str">
            <v>2</v>
          </cell>
          <cell r="AD235" t="str">
            <v>1</v>
          </cell>
          <cell r="AE235" t="str">
            <v>3</v>
          </cell>
          <cell r="AF235">
            <v>2520</v>
          </cell>
          <cell r="AG235">
            <v>21</v>
          </cell>
          <cell r="AH235">
            <v>1</v>
          </cell>
          <cell r="AI235">
            <v>0</v>
          </cell>
          <cell r="AJ235" t="str">
            <v>2</v>
          </cell>
          <cell r="AK235" t="str">
            <v>4</v>
          </cell>
          <cell r="AS235" t="str">
            <v>2</v>
          </cell>
          <cell r="AT235" t="str">
            <v>1</v>
          </cell>
          <cell r="AU235" t="str">
            <v>G319</v>
          </cell>
          <cell r="AV235" t="str">
            <v>Q019</v>
          </cell>
          <cell r="AY235" t="str">
            <v>J189</v>
          </cell>
          <cell r="AZ235" t="str">
            <v>Q019</v>
          </cell>
          <cell r="BB235" t="str">
            <v>615</v>
          </cell>
          <cell r="BC235" t="str">
            <v>1</v>
          </cell>
          <cell r="BD235" t="str">
            <v>07</v>
          </cell>
          <cell r="BE235" t="str">
            <v>02</v>
          </cell>
        </row>
        <row r="236">
          <cell r="A236" t="str">
            <v>A449859</v>
          </cell>
          <cell r="B236">
            <v>2</v>
          </cell>
          <cell r="C236" t="str">
            <v>2000</v>
          </cell>
          <cell r="D236" t="str">
            <v>02</v>
          </cell>
          <cell r="E236">
            <v>36571</v>
          </cell>
          <cell r="F236" t="str">
            <v>1</v>
          </cell>
          <cell r="G236" t="str">
            <v>17</v>
          </cell>
          <cell r="H236" t="str">
            <v>001</v>
          </cell>
          <cell r="J236" t="str">
            <v>1</v>
          </cell>
          <cell r="K236" t="str">
            <v>1</v>
          </cell>
          <cell r="N236" t="str">
            <v>1</v>
          </cell>
          <cell r="O236">
            <v>215</v>
          </cell>
          <cell r="Q236" t="str">
            <v>9</v>
          </cell>
          <cell r="S236" t="str">
            <v>17</v>
          </cell>
          <cell r="T236" t="str">
            <v>495</v>
          </cell>
          <cell r="U236" t="str">
            <v>9</v>
          </cell>
          <cell r="Z236" t="str">
            <v>1</v>
          </cell>
          <cell r="AA236" t="str">
            <v>1</v>
          </cell>
          <cell r="AB236" t="str">
            <v>3</v>
          </cell>
          <cell r="AC236" t="str">
            <v>1</v>
          </cell>
          <cell r="AD236" t="str">
            <v>1</v>
          </cell>
          <cell r="AE236" t="str">
            <v>3</v>
          </cell>
          <cell r="AF236">
            <v>3500</v>
          </cell>
          <cell r="AG236">
            <v>99</v>
          </cell>
          <cell r="AH236">
            <v>99</v>
          </cell>
          <cell r="AI236">
            <v>99</v>
          </cell>
          <cell r="AJ236" t="str">
            <v>9</v>
          </cell>
          <cell r="AK236" t="str">
            <v>9</v>
          </cell>
          <cell r="AS236" t="str">
            <v>2</v>
          </cell>
          <cell r="AT236" t="str">
            <v>1</v>
          </cell>
          <cell r="AU236" t="str">
            <v>P369</v>
          </cell>
          <cell r="AV236" t="str">
            <v>G009</v>
          </cell>
          <cell r="AW236" t="str">
            <v>Q019</v>
          </cell>
          <cell r="AZ236" t="str">
            <v>Q019</v>
          </cell>
          <cell r="BB236" t="str">
            <v>615</v>
          </cell>
          <cell r="BC236" t="str">
            <v>1</v>
          </cell>
          <cell r="BD236" t="str">
            <v>04</v>
          </cell>
          <cell r="BE236" t="str">
            <v>02</v>
          </cell>
        </row>
        <row r="237">
          <cell r="A237" t="str">
            <v>A895760</v>
          </cell>
          <cell r="B237">
            <v>2</v>
          </cell>
          <cell r="C237" t="str">
            <v>2000</v>
          </cell>
          <cell r="D237" t="str">
            <v>08</v>
          </cell>
          <cell r="E237">
            <v>36747</v>
          </cell>
          <cell r="F237" t="str">
            <v>2</v>
          </cell>
          <cell r="G237" t="str">
            <v>17</v>
          </cell>
          <cell r="H237" t="str">
            <v>001</v>
          </cell>
          <cell r="J237" t="str">
            <v>1</v>
          </cell>
          <cell r="K237" t="str">
            <v>1</v>
          </cell>
          <cell r="L237" t="str">
            <v>1700100086</v>
          </cell>
          <cell r="M237" t="str">
            <v>H UNIVERSITARIO</v>
          </cell>
          <cell r="N237" t="str">
            <v>1</v>
          </cell>
          <cell r="O237">
            <v>204</v>
          </cell>
          <cell r="Q237" t="str">
            <v>3</v>
          </cell>
          <cell r="S237" t="str">
            <v>17</v>
          </cell>
          <cell r="T237" t="str">
            <v>001</v>
          </cell>
          <cell r="U237" t="str">
            <v>9</v>
          </cell>
          <cell r="Z237" t="str">
            <v>1</v>
          </cell>
          <cell r="AA237" t="str">
            <v>1</v>
          </cell>
          <cell r="AB237" t="str">
            <v>3</v>
          </cell>
          <cell r="AC237" t="str">
            <v>2</v>
          </cell>
          <cell r="AD237" t="str">
            <v>1</v>
          </cell>
          <cell r="AE237" t="str">
            <v>3</v>
          </cell>
          <cell r="AF237">
            <v>3180</v>
          </cell>
          <cell r="AG237">
            <v>99</v>
          </cell>
          <cell r="AH237">
            <v>1</v>
          </cell>
          <cell r="AI237">
            <v>0</v>
          </cell>
          <cell r="AJ237" t="str">
            <v>9</v>
          </cell>
          <cell r="AK237" t="str">
            <v>9</v>
          </cell>
          <cell r="AS237" t="str">
            <v>2</v>
          </cell>
          <cell r="AT237" t="str">
            <v>1</v>
          </cell>
          <cell r="AU237" t="str">
            <v>P284</v>
          </cell>
          <cell r="AV237" t="str">
            <v>Q039</v>
          </cell>
          <cell r="AZ237" t="str">
            <v>Q039</v>
          </cell>
          <cell r="BB237" t="str">
            <v>615</v>
          </cell>
          <cell r="BC237" t="str">
            <v>2</v>
          </cell>
          <cell r="BD237" t="str">
            <v>03</v>
          </cell>
          <cell r="BE237" t="str">
            <v>02</v>
          </cell>
        </row>
        <row r="238">
          <cell r="A238" t="str">
            <v>A895826</v>
          </cell>
          <cell r="B238">
            <v>2</v>
          </cell>
          <cell r="C238" t="str">
            <v>2000</v>
          </cell>
          <cell r="D238" t="str">
            <v>09</v>
          </cell>
          <cell r="E238">
            <v>36778</v>
          </cell>
          <cell r="F238" t="str">
            <v>1</v>
          </cell>
          <cell r="G238" t="str">
            <v>17</v>
          </cell>
          <cell r="H238" t="str">
            <v>001</v>
          </cell>
          <cell r="J238" t="str">
            <v>1</v>
          </cell>
          <cell r="K238" t="str">
            <v>1</v>
          </cell>
          <cell r="L238" t="str">
            <v>1700100086</v>
          </cell>
          <cell r="M238" t="str">
            <v>H UNIVERSITARIO</v>
          </cell>
          <cell r="N238" t="str">
            <v>1</v>
          </cell>
          <cell r="O238">
            <v>112</v>
          </cell>
          <cell r="Q238" t="str">
            <v>2</v>
          </cell>
          <cell r="S238" t="str">
            <v>17</v>
          </cell>
          <cell r="T238" t="str">
            <v>486</v>
          </cell>
          <cell r="U238" t="str">
            <v>1</v>
          </cell>
          <cell r="Z238" t="str">
            <v>1</v>
          </cell>
          <cell r="AA238" t="str">
            <v>2</v>
          </cell>
          <cell r="AB238" t="str">
            <v>3</v>
          </cell>
          <cell r="AC238" t="str">
            <v>2</v>
          </cell>
          <cell r="AD238" t="str">
            <v>1</v>
          </cell>
          <cell r="AE238" t="str">
            <v>3</v>
          </cell>
          <cell r="AF238">
            <v>2070</v>
          </cell>
          <cell r="AG238">
            <v>17</v>
          </cell>
          <cell r="AH238">
            <v>2</v>
          </cell>
          <cell r="AI238">
            <v>0</v>
          </cell>
          <cell r="AJ238" t="str">
            <v>4</v>
          </cell>
          <cell r="AK238" t="str">
            <v>2</v>
          </cell>
          <cell r="AS238" t="str">
            <v>2</v>
          </cell>
          <cell r="AT238" t="str">
            <v>1</v>
          </cell>
          <cell r="AU238" t="str">
            <v>P220</v>
          </cell>
          <cell r="AV238" t="str">
            <v>P071</v>
          </cell>
          <cell r="AY238" t="str">
            <v>Q039</v>
          </cell>
          <cell r="AZ238" t="str">
            <v>Q039</v>
          </cell>
          <cell r="BB238" t="str">
            <v>615</v>
          </cell>
          <cell r="BC238" t="str">
            <v>1</v>
          </cell>
          <cell r="BD238" t="str">
            <v>02</v>
          </cell>
          <cell r="BE238" t="str">
            <v>02</v>
          </cell>
        </row>
        <row r="239">
          <cell r="A239" t="str">
            <v>A895369</v>
          </cell>
          <cell r="B239">
            <v>2</v>
          </cell>
          <cell r="C239" t="str">
            <v>2000</v>
          </cell>
          <cell r="D239" t="str">
            <v>07</v>
          </cell>
          <cell r="E239">
            <v>36723</v>
          </cell>
          <cell r="F239" t="str">
            <v>2</v>
          </cell>
          <cell r="G239" t="str">
            <v>17</v>
          </cell>
          <cell r="H239" t="str">
            <v>001</v>
          </cell>
          <cell r="J239" t="str">
            <v>1</v>
          </cell>
          <cell r="K239" t="str">
            <v>1</v>
          </cell>
          <cell r="L239" t="str">
            <v>1700100086</v>
          </cell>
          <cell r="M239" t="str">
            <v>H UNIVERSITARIO</v>
          </cell>
          <cell r="N239" t="str">
            <v>1</v>
          </cell>
          <cell r="O239">
            <v>226</v>
          </cell>
          <cell r="Q239" t="str">
            <v>3</v>
          </cell>
          <cell r="S239" t="str">
            <v>17</v>
          </cell>
          <cell r="T239" t="str">
            <v>013</v>
          </cell>
          <cell r="U239" t="str">
            <v>2</v>
          </cell>
          <cell r="Y239" t="str">
            <v>004</v>
          </cell>
          <cell r="Z239" t="str">
            <v>1</v>
          </cell>
          <cell r="AA239" t="str">
            <v>1</v>
          </cell>
          <cell r="AB239" t="str">
            <v>3</v>
          </cell>
          <cell r="AC239" t="str">
            <v>1</v>
          </cell>
          <cell r="AD239" t="str">
            <v>1</v>
          </cell>
          <cell r="AE239" t="str">
            <v>3</v>
          </cell>
          <cell r="AF239">
            <v>1650</v>
          </cell>
          <cell r="AG239">
            <v>19</v>
          </cell>
          <cell r="AH239">
            <v>2</v>
          </cell>
          <cell r="AI239">
            <v>0</v>
          </cell>
          <cell r="AJ239" t="str">
            <v>1</v>
          </cell>
          <cell r="AK239" t="str">
            <v>5</v>
          </cell>
          <cell r="AS239" t="str">
            <v>2</v>
          </cell>
          <cell r="AT239" t="str">
            <v>1</v>
          </cell>
          <cell r="AU239" t="str">
            <v>P284</v>
          </cell>
          <cell r="AV239" t="str">
            <v>Q043</v>
          </cell>
          <cell r="AZ239" t="str">
            <v>Q043</v>
          </cell>
          <cell r="BB239" t="str">
            <v>615</v>
          </cell>
          <cell r="BC239" t="str">
            <v>2</v>
          </cell>
          <cell r="BD239" t="str">
            <v>04</v>
          </cell>
          <cell r="BE239" t="str">
            <v>02</v>
          </cell>
        </row>
        <row r="240">
          <cell r="A240" t="str">
            <v>A295479</v>
          </cell>
          <cell r="B240">
            <v>2</v>
          </cell>
          <cell r="C240" t="str">
            <v>2000</v>
          </cell>
          <cell r="D240" t="str">
            <v>07</v>
          </cell>
          <cell r="E240">
            <v>36733</v>
          </cell>
          <cell r="F240" t="str">
            <v>2</v>
          </cell>
          <cell r="G240" t="str">
            <v>17</v>
          </cell>
          <cell r="H240" t="str">
            <v>001</v>
          </cell>
          <cell r="J240" t="str">
            <v>1</v>
          </cell>
          <cell r="K240" t="str">
            <v>1</v>
          </cell>
          <cell r="L240" t="str">
            <v>1700100051</v>
          </cell>
          <cell r="M240" t="str">
            <v>CL ISS</v>
          </cell>
          <cell r="N240" t="str">
            <v>1</v>
          </cell>
          <cell r="O240">
            <v>199</v>
          </cell>
          <cell r="Q240" t="str">
            <v>1</v>
          </cell>
          <cell r="S240" t="str">
            <v>17</v>
          </cell>
          <cell r="T240" t="str">
            <v>001</v>
          </cell>
          <cell r="U240" t="str">
            <v>1</v>
          </cell>
          <cell r="W240" t="str">
            <v>0708</v>
          </cell>
          <cell r="X240" t="str">
            <v>0</v>
          </cell>
          <cell r="Z240" t="str">
            <v>1</v>
          </cell>
          <cell r="AA240" t="str">
            <v>2</v>
          </cell>
          <cell r="AB240" t="str">
            <v>3</v>
          </cell>
          <cell r="AC240" t="str">
            <v>2</v>
          </cell>
          <cell r="AD240" t="str">
            <v>1</v>
          </cell>
          <cell r="AE240" t="str">
            <v>3</v>
          </cell>
          <cell r="AF240">
            <v>9999</v>
          </cell>
          <cell r="AG240">
            <v>23</v>
          </cell>
          <cell r="AH240">
            <v>1</v>
          </cell>
          <cell r="AI240">
            <v>0</v>
          </cell>
          <cell r="AJ240" t="str">
            <v>2</v>
          </cell>
          <cell r="AK240" t="str">
            <v>7</v>
          </cell>
          <cell r="AS240" t="str">
            <v>2</v>
          </cell>
          <cell r="AT240" t="str">
            <v>1</v>
          </cell>
          <cell r="AU240" t="str">
            <v>Q043</v>
          </cell>
          <cell r="AZ240" t="str">
            <v>Q043</v>
          </cell>
          <cell r="BB240" t="str">
            <v>615</v>
          </cell>
          <cell r="BC240" t="str">
            <v>2</v>
          </cell>
          <cell r="BD240" t="str">
            <v>02</v>
          </cell>
          <cell r="BE240" t="str">
            <v>02</v>
          </cell>
        </row>
        <row r="241">
          <cell r="A241" t="str">
            <v>A695318</v>
          </cell>
          <cell r="B241">
            <v>2</v>
          </cell>
          <cell r="C241" t="str">
            <v>2000</v>
          </cell>
          <cell r="D241" t="str">
            <v>05</v>
          </cell>
          <cell r="E241">
            <v>36651</v>
          </cell>
          <cell r="F241" t="str">
            <v>1</v>
          </cell>
          <cell r="G241" t="str">
            <v>17</v>
          </cell>
          <cell r="H241" t="str">
            <v>042</v>
          </cell>
          <cell r="J241" t="str">
            <v>1</v>
          </cell>
          <cell r="K241" t="str">
            <v>1</v>
          </cell>
          <cell r="L241" t="str">
            <v>1704200012</v>
          </cell>
          <cell r="M241" t="str">
            <v>H. SAN VICENTE DE PAUL</v>
          </cell>
          <cell r="N241" t="str">
            <v>1</v>
          </cell>
          <cell r="O241">
            <v>301</v>
          </cell>
          <cell r="Q241" t="str">
            <v>1</v>
          </cell>
          <cell r="S241" t="str">
            <v>17</v>
          </cell>
          <cell r="T241" t="str">
            <v>042</v>
          </cell>
          <cell r="U241" t="str">
            <v>1</v>
          </cell>
          <cell r="Z241" t="str">
            <v>1</v>
          </cell>
          <cell r="AA241" t="str">
            <v>1</v>
          </cell>
          <cell r="AB241" t="str">
            <v>3</v>
          </cell>
          <cell r="AC241" t="str">
            <v>2</v>
          </cell>
          <cell r="AD241" t="str">
            <v>1</v>
          </cell>
          <cell r="AE241" t="str">
            <v>3</v>
          </cell>
          <cell r="AF241">
            <v>9999</v>
          </cell>
          <cell r="AG241">
            <v>20</v>
          </cell>
          <cell r="AH241">
            <v>1</v>
          </cell>
          <cell r="AI241">
            <v>0</v>
          </cell>
          <cell r="AJ241" t="str">
            <v>4</v>
          </cell>
          <cell r="AK241" t="str">
            <v>5</v>
          </cell>
          <cell r="AS241" t="str">
            <v>2</v>
          </cell>
          <cell r="AT241" t="str">
            <v>1</v>
          </cell>
          <cell r="AU241" t="str">
            <v>Q054</v>
          </cell>
          <cell r="AZ241" t="str">
            <v>Q054</v>
          </cell>
          <cell r="BB241" t="str">
            <v>615</v>
          </cell>
          <cell r="BC241" t="str">
            <v>2</v>
          </cell>
          <cell r="BD241" t="str">
            <v>06</v>
          </cell>
          <cell r="BE241" t="str">
            <v>02</v>
          </cell>
        </row>
        <row r="242">
          <cell r="A242" t="str">
            <v>A450661</v>
          </cell>
          <cell r="B242">
            <v>2</v>
          </cell>
          <cell r="C242" t="str">
            <v>2000</v>
          </cell>
          <cell r="D242" t="str">
            <v>01</v>
          </cell>
          <cell r="E242">
            <v>36554</v>
          </cell>
          <cell r="F242" t="str">
            <v>1</v>
          </cell>
          <cell r="G242" t="str">
            <v>17</v>
          </cell>
          <cell r="H242" t="str">
            <v>001</v>
          </cell>
          <cell r="J242" t="str">
            <v>1</v>
          </cell>
          <cell r="K242" t="str">
            <v>1</v>
          </cell>
          <cell r="N242" t="str">
            <v>1</v>
          </cell>
          <cell r="O242">
            <v>215</v>
          </cell>
          <cell r="Q242" t="str">
            <v>2</v>
          </cell>
          <cell r="S242" t="str">
            <v>17</v>
          </cell>
          <cell r="T242" t="str">
            <v>380</v>
          </cell>
          <cell r="U242" t="str">
            <v>1</v>
          </cell>
          <cell r="Z242" t="str">
            <v>1</v>
          </cell>
          <cell r="AA242" t="str">
            <v>1</v>
          </cell>
          <cell r="AB242" t="str">
            <v>3</v>
          </cell>
          <cell r="AC242" t="str">
            <v>1</v>
          </cell>
          <cell r="AD242" t="str">
            <v>1</v>
          </cell>
          <cell r="AE242" t="str">
            <v>3</v>
          </cell>
          <cell r="AF242">
            <v>2950</v>
          </cell>
          <cell r="AG242">
            <v>28</v>
          </cell>
          <cell r="AH242">
            <v>1</v>
          </cell>
          <cell r="AI242">
            <v>0</v>
          </cell>
          <cell r="AJ242" t="str">
            <v>1</v>
          </cell>
          <cell r="AK242" t="str">
            <v>5</v>
          </cell>
          <cell r="AS242" t="str">
            <v>2</v>
          </cell>
          <cell r="AT242" t="str">
            <v>1</v>
          </cell>
          <cell r="AU242" t="str">
            <v>P968</v>
          </cell>
          <cell r="AV242" t="str">
            <v>Q203</v>
          </cell>
          <cell r="AZ242" t="str">
            <v>Q203</v>
          </cell>
          <cell r="BB242" t="str">
            <v>615</v>
          </cell>
          <cell r="BC242" t="str">
            <v>2</v>
          </cell>
          <cell r="BD242" t="str">
            <v>04</v>
          </cell>
          <cell r="BE242" t="str">
            <v>02</v>
          </cell>
        </row>
        <row r="243">
          <cell r="A243" t="str">
            <v>A895441</v>
          </cell>
          <cell r="B243">
            <v>2</v>
          </cell>
          <cell r="C243" t="str">
            <v>2000</v>
          </cell>
          <cell r="D243" t="str">
            <v>08</v>
          </cell>
          <cell r="E243">
            <v>36767</v>
          </cell>
          <cell r="F243" t="str">
            <v>2</v>
          </cell>
          <cell r="G243" t="str">
            <v>17</v>
          </cell>
          <cell r="H243" t="str">
            <v>001</v>
          </cell>
          <cell r="J243" t="str">
            <v>1</v>
          </cell>
          <cell r="K243" t="str">
            <v>1</v>
          </cell>
          <cell r="L243" t="str">
            <v>1700100060</v>
          </cell>
          <cell r="M243" t="str">
            <v>H INFANTIL</v>
          </cell>
          <cell r="N243" t="str">
            <v>1</v>
          </cell>
          <cell r="O243">
            <v>303</v>
          </cell>
          <cell r="Q243" t="str">
            <v>2</v>
          </cell>
          <cell r="S243" t="str">
            <v>17</v>
          </cell>
          <cell r="T243" t="str">
            <v>616</v>
          </cell>
          <cell r="U243" t="str">
            <v>3</v>
          </cell>
          <cell r="Z243" t="str">
            <v>1</v>
          </cell>
          <cell r="AA243" t="str">
            <v>1</v>
          </cell>
          <cell r="AB243" t="str">
            <v>3</v>
          </cell>
          <cell r="AC243" t="str">
            <v>1</v>
          </cell>
          <cell r="AD243" t="str">
            <v>1</v>
          </cell>
          <cell r="AE243" t="str">
            <v>3</v>
          </cell>
          <cell r="AF243">
            <v>3000</v>
          </cell>
          <cell r="AG243">
            <v>32</v>
          </cell>
          <cell r="AH243">
            <v>3</v>
          </cell>
          <cell r="AI243">
            <v>0</v>
          </cell>
          <cell r="AJ243" t="str">
            <v>2</v>
          </cell>
          <cell r="AK243" t="str">
            <v>3</v>
          </cell>
          <cell r="AS243" t="str">
            <v>2</v>
          </cell>
          <cell r="AT243" t="str">
            <v>1</v>
          </cell>
          <cell r="AU243" t="str">
            <v>I270</v>
          </cell>
          <cell r="AV243" t="str">
            <v>Q205</v>
          </cell>
          <cell r="AY243" t="str">
            <v>J189</v>
          </cell>
          <cell r="AZ243" t="str">
            <v>Q205</v>
          </cell>
          <cell r="BB243" t="str">
            <v>615</v>
          </cell>
          <cell r="BC243" t="str">
            <v>1</v>
          </cell>
          <cell r="BD243" t="str">
            <v>06</v>
          </cell>
          <cell r="BE243" t="str">
            <v>02</v>
          </cell>
        </row>
        <row r="244">
          <cell r="A244" t="str">
            <v>A450551</v>
          </cell>
          <cell r="B244">
            <v>2</v>
          </cell>
          <cell r="C244" t="str">
            <v>2000</v>
          </cell>
          <cell r="D244" t="str">
            <v>01</v>
          </cell>
          <cell r="E244">
            <v>36545</v>
          </cell>
          <cell r="F244" t="str">
            <v>1</v>
          </cell>
          <cell r="G244" t="str">
            <v>17</v>
          </cell>
          <cell r="H244" t="str">
            <v>001</v>
          </cell>
          <cell r="J244" t="str">
            <v>1</v>
          </cell>
          <cell r="K244" t="str">
            <v>3</v>
          </cell>
          <cell r="N244" t="str">
            <v>1</v>
          </cell>
          <cell r="O244">
            <v>203</v>
          </cell>
          <cell r="Q244" t="str">
            <v>1</v>
          </cell>
          <cell r="S244" t="str">
            <v>17</v>
          </cell>
          <cell r="T244" t="str">
            <v>001</v>
          </cell>
          <cell r="U244" t="str">
            <v>1</v>
          </cell>
          <cell r="W244" t="str">
            <v>0402</v>
          </cell>
          <cell r="X244" t="str">
            <v>0</v>
          </cell>
          <cell r="Z244" t="str">
            <v>1</v>
          </cell>
          <cell r="AA244" t="str">
            <v>3</v>
          </cell>
          <cell r="AB244" t="str">
            <v>3</v>
          </cell>
          <cell r="AC244" t="str">
            <v>2</v>
          </cell>
          <cell r="AD244" t="str">
            <v>1</v>
          </cell>
          <cell r="AE244" t="str">
            <v>3</v>
          </cell>
          <cell r="AF244">
            <v>2100</v>
          </cell>
          <cell r="AG244">
            <v>40</v>
          </cell>
          <cell r="AH244">
            <v>1</v>
          </cell>
          <cell r="AI244">
            <v>0</v>
          </cell>
          <cell r="AJ244" t="str">
            <v>2</v>
          </cell>
          <cell r="AK244" t="str">
            <v>3</v>
          </cell>
          <cell r="AS244" t="str">
            <v>1</v>
          </cell>
          <cell r="AT244" t="str">
            <v>2</v>
          </cell>
          <cell r="AU244" t="str">
            <v>P288</v>
          </cell>
          <cell r="AV244" t="str">
            <v>Q210</v>
          </cell>
          <cell r="AY244" t="str">
            <v>P071</v>
          </cell>
          <cell r="AZ244" t="str">
            <v>Q210</v>
          </cell>
          <cell r="BB244" t="str">
            <v>615</v>
          </cell>
          <cell r="BC244" t="str">
            <v>2</v>
          </cell>
          <cell r="BD244" t="str">
            <v>03</v>
          </cell>
          <cell r="BE244" t="str">
            <v>02</v>
          </cell>
        </row>
        <row r="245">
          <cell r="A245" t="str">
            <v>A895539</v>
          </cell>
          <cell r="B245">
            <v>2</v>
          </cell>
          <cell r="C245" t="str">
            <v>2000</v>
          </cell>
          <cell r="D245" t="str">
            <v>07</v>
          </cell>
          <cell r="E245">
            <v>36737</v>
          </cell>
          <cell r="F245" t="str">
            <v>2</v>
          </cell>
          <cell r="G245" t="str">
            <v>17</v>
          </cell>
          <cell r="H245" t="str">
            <v>001</v>
          </cell>
          <cell r="J245" t="str">
            <v>1</v>
          </cell>
          <cell r="K245" t="str">
            <v>3</v>
          </cell>
          <cell r="N245" t="str">
            <v>1</v>
          </cell>
          <cell r="O245">
            <v>301</v>
          </cell>
          <cell r="Q245" t="str">
            <v>3</v>
          </cell>
          <cell r="S245" t="str">
            <v>17</v>
          </cell>
          <cell r="T245" t="str">
            <v>001</v>
          </cell>
          <cell r="U245" t="str">
            <v>1</v>
          </cell>
          <cell r="W245" t="str">
            <v>0204</v>
          </cell>
          <cell r="X245" t="str">
            <v>0</v>
          </cell>
          <cell r="Z245" t="str">
            <v>1</v>
          </cell>
          <cell r="AA245" t="str">
            <v>3</v>
          </cell>
          <cell r="AB245" t="str">
            <v>3</v>
          </cell>
          <cell r="AC245" t="str">
            <v>1</v>
          </cell>
          <cell r="AD245" t="str">
            <v>1</v>
          </cell>
          <cell r="AE245" t="str">
            <v>3</v>
          </cell>
          <cell r="AF245">
            <v>3000</v>
          </cell>
          <cell r="AG245">
            <v>19</v>
          </cell>
          <cell r="AH245">
            <v>3</v>
          </cell>
          <cell r="AI245">
            <v>0</v>
          </cell>
          <cell r="AJ245" t="str">
            <v>4</v>
          </cell>
          <cell r="AK245" t="str">
            <v>2</v>
          </cell>
          <cell r="AS245" t="str">
            <v>1</v>
          </cell>
          <cell r="AT245" t="str">
            <v>2</v>
          </cell>
          <cell r="AU245" t="str">
            <v>J81X</v>
          </cell>
          <cell r="AV245" t="str">
            <v>Q211</v>
          </cell>
          <cell r="AZ245" t="str">
            <v>Q211</v>
          </cell>
          <cell r="BB245" t="str">
            <v>615</v>
          </cell>
          <cell r="BC245" t="str">
            <v>2</v>
          </cell>
          <cell r="BD245" t="str">
            <v>06</v>
          </cell>
          <cell r="BE245" t="str">
            <v>02</v>
          </cell>
        </row>
        <row r="246">
          <cell r="A246" t="str">
            <v>A894165</v>
          </cell>
          <cell r="B246">
            <v>2</v>
          </cell>
          <cell r="C246" t="str">
            <v>2000</v>
          </cell>
          <cell r="D246" t="str">
            <v>04</v>
          </cell>
          <cell r="E246">
            <v>36635</v>
          </cell>
          <cell r="F246" t="str">
            <v>2</v>
          </cell>
          <cell r="G246" t="str">
            <v>17</v>
          </cell>
          <cell r="H246" t="str">
            <v>001</v>
          </cell>
          <cell r="J246" t="str">
            <v>1</v>
          </cell>
          <cell r="K246" t="str">
            <v>1</v>
          </cell>
          <cell r="L246" t="str">
            <v>1700100060</v>
          </cell>
          <cell r="M246" t="str">
            <v>H INFANTIL</v>
          </cell>
          <cell r="N246" t="str">
            <v>1</v>
          </cell>
          <cell r="O246">
            <v>305</v>
          </cell>
          <cell r="Q246" t="str">
            <v>1</v>
          </cell>
          <cell r="S246" t="str">
            <v>17</v>
          </cell>
          <cell r="T246" t="str">
            <v>001</v>
          </cell>
          <cell r="U246" t="str">
            <v>1</v>
          </cell>
          <cell r="W246" t="str">
            <v>0904</v>
          </cell>
          <cell r="X246" t="str">
            <v>0</v>
          </cell>
          <cell r="Z246" t="str">
            <v>1</v>
          </cell>
          <cell r="AA246" t="str">
            <v>1</v>
          </cell>
          <cell r="AB246" t="str">
            <v>3</v>
          </cell>
          <cell r="AC246" t="str">
            <v>1</v>
          </cell>
          <cell r="AD246" t="str">
            <v>1</v>
          </cell>
          <cell r="AE246" t="str">
            <v>3</v>
          </cell>
          <cell r="AF246">
            <v>3140</v>
          </cell>
          <cell r="AG246">
            <v>22</v>
          </cell>
          <cell r="AH246">
            <v>1</v>
          </cell>
          <cell r="AI246">
            <v>99</v>
          </cell>
          <cell r="AJ246" t="str">
            <v>1</v>
          </cell>
          <cell r="AK246" t="str">
            <v>5</v>
          </cell>
          <cell r="AS246" t="str">
            <v>2</v>
          </cell>
          <cell r="AT246" t="str">
            <v>1</v>
          </cell>
          <cell r="AU246" t="str">
            <v>I270</v>
          </cell>
          <cell r="AV246" t="str">
            <v>Q248</v>
          </cell>
          <cell r="AW246" t="str">
            <v>P378</v>
          </cell>
          <cell r="AY246" t="str">
            <v>Q120</v>
          </cell>
          <cell r="AZ246" t="str">
            <v>Q248</v>
          </cell>
          <cell r="BB246" t="str">
            <v>615</v>
          </cell>
          <cell r="BC246" t="str">
            <v>1</v>
          </cell>
          <cell r="BD246" t="str">
            <v>06</v>
          </cell>
          <cell r="BE246" t="str">
            <v>02</v>
          </cell>
        </row>
        <row r="247">
          <cell r="A247" t="str">
            <v>A894385</v>
          </cell>
          <cell r="B247">
            <v>2</v>
          </cell>
          <cell r="C247" t="str">
            <v>2000</v>
          </cell>
          <cell r="D247" t="str">
            <v>04</v>
          </cell>
          <cell r="E247">
            <v>36625</v>
          </cell>
          <cell r="F247" t="str">
            <v>2</v>
          </cell>
          <cell r="G247" t="str">
            <v>17</v>
          </cell>
          <cell r="H247" t="str">
            <v>001</v>
          </cell>
          <cell r="J247" t="str">
            <v>1</v>
          </cell>
          <cell r="K247" t="str">
            <v>1</v>
          </cell>
          <cell r="L247" t="str">
            <v>1700100086</v>
          </cell>
          <cell r="M247" t="str">
            <v>H UNIVERSITARIO</v>
          </cell>
          <cell r="N247" t="str">
            <v>1</v>
          </cell>
          <cell r="O247">
            <v>301</v>
          </cell>
          <cell r="Q247" t="str">
            <v>3</v>
          </cell>
          <cell r="S247" t="str">
            <v>17</v>
          </cell>
          <cell r="T247" t="str">
            <v>873</v>
          </cell>
          <cell r="U247" t="str">
            <v>3</v>
          </cell>
          <cell r="Z247" t="str">
            <v>1</v>
          </cell>
          <cell r="AA247" t="str">
            <v>1</v>
          </cell>
          <cell r="AB247" t="str">
            <v>3</v>
          </cell>
          <cell r="AC247" t="str">
            <v>2</v>
          </cell>
          <cell r="AD247" t="str">
            <v>1</v>
          </cell>
          <cell r="AE247" t="str">
            <v>3</v>
          </cell>
          <cell r="AF247">
            <v>1410</v>
          </cell>
          <cell r="AG247">
            <v>18</v>
          </cell>
          <cell r="AH247">
            <v>2</v>
          </cell>
          <cell r="AI247">
            <v>0</v>
          </cell>
          <cell r="AJ247" t="str">
            <v>4</v>
          </cell>
          <cell r="AK247" t="str">
            <v>3</v>
          </cell>
          <cell r="AS247" t="str">
            <v>2</v>
          </cell>
          <cell r="AT247" t="str">
            <v>1</v>
          </cell>
          <cell r="AU247" t="str">
            <v>Q248</v>
          </cell>
          <cell r="AY247" t="str">
            <v>Q040</v>
          </cell>
          <cell r="AZ247" t="str">
            <v>Q248</v>
          </cell>
          <cell r="BB247" t="str">
            <v>615</v>
          </cell>
          <cell r="BC247" t="str">
            <v>1</v>
          </cell>
          <cell r="BD247" t="str">
            <v>06</v>
          </cell>
          <cell r="BE247" t="str">
            <v>02</v>
          </cell>
        </row>
        <row r="248">
          <cell r="A248" t="str">
            <v>A449856</v>
          </cell>
          <cell r="B248">
            <v>2</v>
          </cell>
          <cell r="C248" t="str">
            <v>2000</v>
          </cell>
          <cell r="D248" t="str">
            <v>02</v>
          </cell>
          <cell r="E248">
            <v>36564</v>
          </cell>
          <cell r="F248" t="str">
            <v>1</v>
          </cell>
          <cell r="G248" t="str">
            <v>17</v>
          </cell>
          <cell r="H248" t="str">
            <v>001</v>
          </cell>
          <cell r="J248" t="str">
            <v>1</v>
          </cell>
          <cell r="K248" t="str">
            <v>1</v>
          </cell>
          <cell r="N248" t="str">
            <v>1</v>
          </cell>
          <cell r="O248">
            <v>304</v>
          </cell>
          <cell r="Q248" t="str">
            <v>3</v>
          </cell>
          <cell r="S248" t="str">
            <v>17</v>
          </cell>
          <cell r="T248" t="str">
            <v>088</v>
          </cell>
          <cell r="U248" t="str">
            <v>2</v>
          </cell>
          <cell r="Y248" t="str">
            <v>007</v>
          </cell>
          <cell r="Z248" t="str">
            <v>1</v>
          </cell>
          <cell r="AA248" t="str">
            <v>1</v>
          </cell>
          <cell r="AB248" t="str">
            <v>3</v>
          </cell>
          <cell r="AC248" t="str">
            <v>1</v>
          </cell>
          <cell r="AD248" t="str">
            <v>1</v>
          </cell>
          <cell r="AE248" t="str">
            <v>4</v>
          </cell>
          <cell r="AF248">
            <v>9999</v>
          </cell>
          <cell r="AG248">
            <v>99</v>
          </cell>
          <cell r="AH248">
            <v>1</v>
          </cell>
          <cell r="AI248">
            <v>0</v>
          </cell>
          <cell r="AJ248" t="str">
            <v>9</v>
          </cell>
          <cell r="AK248" t="str">
            <v>9</v>
          </cell>
          <cell r="AS248" t="str">
            <v>2</v>
          </cell>
          <cell r="AT248" t="str">
            <v>1</v>
          </cell>
          <cell r="AU248" t="str">
            <v>A419</v>
          </cell>
          <cell r="AV248" t="str">
            <v>J181</v>
          </cell>
          <cell r="AY248" t="str">
            <v>Q249</v>
          </cell>
          <cell r="AZ248" t="str">
            <v>Q249</v>
          </cell>
          <cell r="BB248" t="str">
            <v>615</v>
          </cell>
          <cell r="BC248" t="str">
            <v>1</v>
          </cell>
          <cell r="BD248" t="str">
            <v>06</v>
          </cell>
          <cell r="BE248" t="str">
            <v>02</v>
          </cell>
        </row>
        <row r="249">
          <cell r="A249" t="str">
            <v>A449858</v>
          </cell>
          <cell r="B249">
            <v>2</v>
          </cell>
          <cell r="C249" t="str">
            <v>2000</v>
          </cell>
          <cell r="D249" t="str">
            <v>02</v>
          </cell>
          <cell r="E249">
            <v>36570</v>
          </cell>
          <cell r="F249" t="str">
            <v>1</v>
          </cell>
          <cell r="G249" t="str">
            <v>17</v>
          </cell>
          <cell r="H249" t="str">
            <v>001</v>
          </cell>
          <cell r="J249" t="str">
            <v>1</v>
          </cell>
          <cell r="K249" t="str">
            <v>1</v>
          </cell>
          <cell r="N249" t="str">
            <v>1</v>
          </cell>
          <cell r="O249">
            <v>304</v>
          </cell>
          <cell r="Q249" t="str">
            <v>2</v>
          </cell>
          <cell r="S249" t="str">
            <v>17</v>
          </cell>
          <cell r="T249" t="str">
            <v>001</v>
          </cell>
          <cell r="U249" t="str">
            <v>3</v>
          </cell>
          <cell r="Z249" t="str">
            <v>1</v>
          </cell>
          <cell r="AA249" t="str">
            <v>1</v>
          </cell>
          <cell r="AB249" t="str">
            <v>3</v>
          </cell>
          <cell r="AC249" t="str">
            <v>1</v>
          </cell>
          <cell r="AD249" t="str">
            <v>2</v>
          </cell>
          <cell r="AE249" t="str">
            <v>3</v>
          </cell>
          <cell r="AF249">
            <v>9999</v>
          </cell>
          <cell r="AG249">
            <v>99</v>
          </cell>
          <cell r="AH249">
            <v>2</v>
          </cell>
          <cell r="AI249">
            <v>0</v>
          </cell>
          <cell r="AJ249" t="str">
            <v>1</v>
          </cell>
          <cell r="AK249" t="str">
            <v>9</v>
          </cell>
          <cell r="AS249" t="str">
            <v>2</v>
          </cell>
          <cell r="AT249" t="str">
            <v>1</v>
          </cell>
          <cell r="AU249" t="str">
            <v>J189</v>
          </cell>
          <cell r="AV249" t="str">
            <v>A419</v>
          </cell>
          <cell r="AW249" t="str">
            <v>P292</v>
          </cell>
          <cell r="AX249" t="str">
            <v>Q249</v>
          </cell>
          <cell r="AZ249" t="str">
            <v>Q249</v>
          </cell>
          <cell r="BB249" t="str">
            <v>615</v>
          </cell>
          <cell r="BC249" t="str">
            <v>1</v>
          </cell>
          <cell r="BD249" t="str">
            <v>06</v>
          </cell>
          <cell r="BE249" t="str">
            <v>02</v>
          </cell>
        </row>
        <row r="250">
          <cell r="A250" t="str">
            <v>A449852</v>
          </cell>
          <cell r="B250">
            <v>2</v>
          </cell>
          <cell r="C250" t="str">
            <v>2000</v>
          </cell>
          <cell r="D250" t="str">
            <v>02</v>
          </cell>
          <cell r="E250">
            <v>36576</v>
          </cell>
          <cell r="F250" t="str">
            <v>1</v>
          </cell>
          <cell r="G250" t="str">
            <v>17</v>
          </cell>
          <cell r="H250" t="str">
            <v>001</v>
          </cell>
          <cell r="J250" t="str">
            <v>1</v>
          </cell>
          <cell r="K250" t="str">
            <v>1</v>
          </cell>
          <cell r="N250" t="str">
            <v>1</v>
          </cell>
          <cell r="O250">
            <v>307</v>
          </cell>
          <cell r="Q250" t="str">
            <v>1</v>
          </cell>
          <cell r="S250" t="str">
            <v>17</v>
          </cell>
          <cell r="T250" t="str">
            <v>001</v>
          </cell>
          <cell r="U250" t="str">
            <v>1</v>
          </cell>
          <cell r="W250" t="str">
            <v>1103</v>
          </cell>
          <cell r="X250" t="str">
            <v>0</v>
          </cell>
          <cell r="Z250" t="str">
            <v>1</v>
          </cell>
          <cell r="AA250" t="str">
            <v>1</v>
          </cell>
          <cell r="AB250" t="str">
            <v>3</v>
          </cell>
          <cell r="AC250" t="str">
            <v>2</v>
          </cell>
          <cell r="AD250" t="str">
            <v>1</v>
          </cell>
          <cell r="AE250" t="str">
            <v>3</v>
          </cell>
          <cell r="AF250">
            <v>9999</v>
          </cell>
          <cell r="AG250">
            <v>38</v>
          </cell>
          <cell r="AH250">
            <v>5</v>
          </cell>
          <cell r="AI250">
            <v>0</v>
          </cell>
          <cell r="AJ250" t="str">
            <v>2</v>
          </cell>
          <cell r="AK250" t="str">
            <v>3</v>
          </cell>
          <cell r="AS250" t="str">
            <v>2</v>
          </cell>
          <cell r="AT250" t="str">
            <v>1</v>
          </cell>
          <cell r="AU250" t="str">
            <v>G931</v>
          </cell>
          <cell r="AV250" t="str">
            <v>J189</v>
          </cell>
          <cell r="AY250" t="str">
            <v>Q249</v>
          </cell>
          <cell r="AZ250" t="str">
            <v>Q249</v>
          </cell>
          <cell r="BB250" t="str">
            <v>615</v>
          </cell>
          <cell r="BC250" t="str">
            <v>1</v>
          </cell>
          <cell r="BD250" t="str">
            <v>07</v>
          </cell>
          <cell r="BE250" t="str">
            <v>02</v>
          </cell>
        </row>
        <row r="251">
          <cell r="A251" t="str">
            <v>A894072</v>
          </cell>
          <cell r="B251">
            <v>2</v>
          </cell>
          <cell r="C251" t="str">
            <v>2000</v>
          </cell>
          <cell r="D251" t="str">
            <v>03</v>
          </cell>
          <cell r="E251">
            <v>36606</v>
          </cell>
          <cell r="F251" t="str">
            <v>1</v>
          </cell>
          <cell r="G251" t="str">
            <v>17</v>
          </cell>
          <cell r="H251" t="str">
            <v>001</v>
          </cell>
          <cell r="J251" t="str">
            <v>1</v>
          </cell>
          <cell r="K251" t="str">
            <v>1</v>
          </cell>
          <cell r="N251" t="str">
            <v>1</v>
          </cell>
          <cell r="O251">
            <v>301</v>
          </cell>
          <cell r="Q251" t="str">
            <v>1</v>
          </cell>
          <cell r="S251" t="str">
            <v>17</v>
          </cell>
          <cell r="T251" t="str">
            <v>380</v>
          </cell>
          <cell r="U251" t="str">
            <v>1</v>
          </cell>
          <cell r="Z251" t="str">
            <v>1</v>
          </cell>
          <cell r="AA251" t="str">
            <v>1</v>
          </cell>
          <cell r="AB251" t="str">
            <v>3</v>
          </cell>
          <cell r="AC251" t="str">
            <v>2</v>
          </cell>
          <cell r="AD251" t="str">
            <v>1</v>
          </cell>
          <cell r="AE251" t="str">
            <v>3</v>
          </cell>
          <cell r="AF251">
            <v>2500</v>
          </cell>
          <cell r="AG251">
            <v>31</v>
          </cell>
          <cell r="AH251">
            <v>3</v>
          </cell>
          <cell r="AI251">
            <v>99</v>
          </cell>
          <cell r="AJ251" t="str">
            <v>2</v>
          </cell>
          <cell r="AK251" t="str">
            <v>4</v>
          </cell>
          <cell r="AS251" t="str">
            <v>2</v>
          </cell>
          <cell r="AT251" t="str">
            <v>1</v>
          </cell>
          <cell r="AU251" t="str">
            <v>Q249</v>
          </cell>
          <cell r="AZ251" t="str">
            <v>Q249</v>
          </cell>
          <cell r="BB251" t="str">
            <v>615</v>
          </cell>
          <cell r="BC251" t="str">
            <v>2</v>
          </cell>
          <cell r="BD251" t="str">
            <v>06</v>
          </cell>
          <cell r="BE251" t="str">
            <v>02</v>
          </cell>
        </row>
        <row r="252">
          <cell r="A252" t="str">
            <v>A695528</v>
          </cell>
          <cell r="B252">
            <v>2</v>
          </cell>
          <cell r="C252" t="str">
            <v>2000</v>
          </cell>
          <cell r="D252" t="str">
            <v>03</v>
          </cell>
          <cell r="E252">
            <v>36605</v>
          </cell>
          <cell r="F252" t="str">
            <v>1</v>
          </cell>
          <cell r="G252" t="str">
            <v>17</v>
          </cell>
          <cell r="H252" t="str">
            <v>433</v>
          </cell>
          <cell r="J252" t="str">
            <v>1</v>
          </cell>
          <cell r="K252" t="str">
            <v>1</v>
          </cell>
          <cell r="L252" t="str">
            <v>1743300018</v>
          </cell>
          <cell r="M252" t="str">
            <v>HOSP. SAN ANTONIO</v>
          </cell>
          <cell r="N252" t="str">
            <v>1</v>
          </cell>
          <cell r="O252">
            <v>308</v>
          </cell>
          <cell r="Q252" t="str">
            <v>2</v>
          </cell>
          <cell r="S252" t="str">
            <v>17</v>
          </cell>
          <cell r="T252" t="str">
            <v>433</v>
          </cell>
          <cell r="U252" t="str">
            <v>1</v>
          </cell>
          <cell r="Z252" t="str">
            <v>1</v>
          </cell>
          <cell r="AA252" t="str">
            <v>1</v>
          </cell>
          <cell r="AB252" t="str">
            <v>3</v>
          </cell>
          <cell r="AC252" t="str">
            <v>9</v>
          </cell>
          <cell r="AD252" t="str">
            <v>9</v>
          </cell>
          <cell r="AE252" t="str">
            <v>9</v>
          </cell>
          <cell r="AF252">
            <v>9999</v>
          </cell>
          <cell r="AG252">
            <v>99</v>
          </cell>
          <cell r="AH252">
            <v>99</v>
          </cell>
          <cell r="AI252">
            <v>99</v>
          </cell>
          <cell r="AJ252" t="str">
            <v>9</v>
          </cell>
          <cell r="AK252" t="str">
            <v>9</v>
          </cell>
          <cell r="AS252" t="str">
            <v>2</v>
          </cell>
          <cell r="AT252" t="str">
            <v>1</v>
          </cell>
          <cell r="AU252" t="str">
            <v>I469</v>
          </cell>
          <cell r="AV252" t="str">
            <v>Q249</v>
          </cell>
          <cell r="AW252" t="str">
            <v>Q899</v>
          </cell>
          <cell r="AZ252" t="str">
            <v>Q249</v>
          </cell>
          <cell r="BB252" t="str">
            <v>615</v>
          </cell>
          <cell r="BC252" t="str">
            <v>1</v>
          </cell>
          <cell r="BD252" t="str">
            <v>07</v>
          </cell>
          <cell r="BE252" t="str">
            <v>02</v>
          </cell>
        </row>
        <row r="253">
          <cell r="A253" t="str">
            <v>A894166</v>
          </cell>
          <cell r="B253">
            <v>2</v>
          </cell>
          <cell r="C253" t="str">
            <v>2000</v>
          </cell>
          <cell r="D253" t="str">
            <v>04</v>
          </cell>
          <cell r="E253">
            <v>36637</v>
          </cell>
          <cell r="F253" t="str">
            <v>2</v>
          </cell>
          <cell r="G253" t="str">
            <v>17</v>
          </cell>
          <cell r="H253" t="str">
            <v>001</v>
          </cell>
          <cell r="J253" t="str">
            <v>1</v>
          </cell>
          <cell r="K253" t="str">
            <v>1</v>
          </cell>
          <cell r="L253" t="str">
            <v>1700100060</v>
          </cell>
          <cell r="M253" t="str">
            <v>H INFANTIL</v>
          </cell>
          <cell r="N253" t="str">
            <v>1</v>
          </cell>
          <cell r="O253">
            <v>304</v>
          </cell>
          <cell r="Q253" t="str">
            <v>1</v>
          </cell>
          <cell r="S253" t="str">
            <v>17</v>
          </cell>
          <cell r="T253" t="str">
            <v>001</v>
          </cell>
          <cell r="U253" t="str">
            <v>1</v>
          </cell>
          <cell r="W253" t="str">
            <v>0512</v>
          </cell>
          <cell r="X253" t="str">
            <v>0</v>
          </cell>
          <cell r="Z253" t="str">
            <v>1</v>
          </cell>
          <cell r="AA253" t="str">
            <v>1</v>
          </cell>
          <cell r="AB253" t="str">
            <v>3</v>
          </cell>
          <cell r="AC253" t="str">
            <v>2</v>
          </cell>
          <cell r="AD253" t="str">
            <v>1</v>
          </cell>
          <cell r="AE253" t="str">
            <v>3</v>
          </cell>
          <cell r="AF253">
            <v>3650</v>
          </cell>
          <cell r="AG253">
            <v>31</v>
          </cell>
          <cell r="AH253">
            <v>3</v>
          </cell>
          <cell r="AI253">
            <v>0</v>
          </cell>
          <cell r="AJ253" t="str">
            <v>2</v>
          </cell>
          <cell r="AK253" t="str">
            <v>4</v>
          </cell>
          <cell r="AS253" t="str">
            <v>2</v>
          </cell>
          <cell r="AT253" t="str">
            <v>1</v>
          </cell>
          <cell r="AU253" t="str">
            <v>I509</v>
          </cell>
          <cell r="AV253" t="str">
            <v>I270</v>
          </cell>
          <cell r="AW253" t="str">
            <v>Q249</v>
          </cell>
          <cell r="AX253" t="str">
            <v>Q279</v>
          </cell>
          <cell r="AY253" t="str">
            <v>Q040</v>
          </cell>
          <cell r="AZ253" t="str">
            <v>Q249</v>
          </cell>
          <cell r="BB253" t="str">
            <v>615</v>
          </cell>
          <cell r="BC253" t="str">
            <v>1</v>
          </cell>
          <cell r="BD253" t="str">
            <v>06</v>
          </cell>
          <cell r="BE253" t="str">
            <v>02</v>
          </cell>
        </row>
        <row r="254">
          <cell r="A254" t="str">
            <v>A894190</v>
          </cell>
          <cell r="B254">
            <v>2</v>
          </cell>
          <cell r="C254" t="str">
            <v>2000</v>
          </cell>
          <cell r="D254" t="str">
            <v>06</v>
          </cell>
          <cell r="E254">
            <v>36689</v>
          </cell>
          <cell r="F254" t="str">
            <v>2</v>
          </cell>
          <cell r="G254" t="str">
            <v>17</v>
          </cell>
          <cell r="H254" t="str">
            <v>001</v>
          </cell>
          <cell r="J254" t="str">
            <v>1</v>
          </cell>
          <cell r="K254" t="str">
            <v>1</v>
          </cell>
          <cell r="L254" t="str">
            <v>1700100086</v>
          </cell>
          <cell r="M254" t="str">
            <v>H UNIVERSITARIO</v>
          </cell>
          <cell r="N254" t="str">
            <v>1</v>
          </cell>
          <cell r="O254">
            <v>308</v>
          </cell>
          <cell r="Q254" t="str">
            <v>2</v>
          </cell>
          <cell r="S254" t="str">
            <v>17</v>
          </cell>
          <cell r="T254" t="str">
            <v>001</v>
          </cell>
          <cell r="U254" t="str">
            <v>1</v>
          </cell>
          <cell r="W254" t="str">
            <v>0504</v>
          </cell>
          <cell r="X254" t="str">
            <v>0</v>
          </cell>
          <cell r="Z254" t="str">
            <v>1</v>
          </cell>
          <cell r="AA254" t="str">
            <v>1</v>
          </cell>
          <cell r="AB254" t="str">
            <v>3</v>
          </cell>
          <cell r="AC254" t="str">
            <v>1</v>
          </cell>
          <cell r="AD254" t="str">
            <v>1</v>
          </cell>
          <cell r="AE254" t="str">
            <v>3</v>
          </cell>
          <cell r="AF254">
            <v>2800</v>
          </cell>
          <cell r="AG254">
            <v>37</v>
          </cell>
          <cell r="AH254">
            <v>6</v>
          </cell>
          <cell r="AI254">
            <v>0</v>
          </cell>
          <cell r="AJ254" t="str">
            <v>4</v>
          </cell>
          <cell r="AK254" t="str">
            <v>2</v>
          </cell>
          <cell r="AS254" t="str">
            <v>2</v>
          </cell>
          <cell r="AT254" t="str">
            <v>1</v>
          </cell>
          <cell r="AU254" t="str">
            <v>I509</v>
          </cell>
          <cell r="AV254" t="str">
            <v>I270</v>
          </cell>
          <cell r="AW254" t="str">
            <v>Q249</v>
          </cell>
          <cell r="AY254" t="str">
            <v>J189</v>
          </cell>
          <cell r="AZ254" t="str">
            <v>Q249</v>
          </cell>
          <cell r="BB254" t="str">
            <v>615</v>
          </cell>
          <cell r="BC254" t="str">
            <v>1</v>
          </cell>
          <cell r="BD254" t="str">
            <v>07</v>
          </cell>
          <cell r="BE254" t="str">
            <v>02</v>
          </cell>
        </row>
        <row r="255">
          <cell r="A255" t="str">
            <v>A894355</v>
          </cell>
          <cell r="B255">
            <v>2</v>
          </cell>
          <cell r="C255" t="str">
            <v>2000</v>
          </cell>
          <cell r="D255" t="str">
            <v>08</v>
          </cell>
          <cell r="E255">
            <v>36743</v>
          </cell>
          <cell r="F255" t="str">
            <v>2</v>
          </cell>
          <cell r="G255" t="str">
            <v>17</v>
          </cell>
          <cell r="H255" t="str">
            <v>001</v>
          </cell>
          <cell r="J255" t="str">
            <v>1</v>
          </cell>
          <cell r="K255" t="str">
            <v>3</v>
          </cell>
          <cell r="N255" t="str">
            <v>1</v>
          </cell>
          <cell r="O255">
            <v>301</v>
          </cell>
          <cell r="Q255" t="str">
            <v>1</v>
          </cell>
          <cell r="S255" t="str">
            <v>17</v>
          </cell>
          <cell r="T255" t="str">
            <v>001</v>
          </cell>
          <cell r="U255" t="str">
            <v>1</v>
          </cell>
          <cell r="W255" t="str">
            <v>0707</v>
          </cell>
          <cell r="X255" t="str">
            <v>0</v>
          </cell>
          <cell r="Z255" t="str">
            <v>1</v>
          </cell>
          <cell r="AA255" t="str">
            <v>2</v>
          </cell>
          <cell r="AB255" t="str">
            <v>3</v>
          </cell>
          <cell r="AC255" t="str">
            <v>1</v>
          </cell>
          <cell r="AD255" t="str">
            <v>1</v>
          </cell>
          <cell r="AE255" t="str">
            <v>3</v>
          </cell>
          <cell r="AF255">
            <v>2700</v>
          </cell>
          <cell r="AG255">
            <v>32</v>
          </cell>
          <cell r="AH255">
            <v>2</v>
          </cell>
          <cell r="AI255">
            <v>0</v>
          </cell>
          <cell r="AJ255" t="str">
            <v>2</v>
          </cell>
          <cell r="AK255" t="str">
            <v>4</v>
          </cell>
          <cell r="AS255" t="str">
            <v>4</v>
          </cell>
          <cell r="AT255" t="str">
            <v>2</v>
          </cell>
          <cell r="AU255" t="str">
            <v>J709</v>
          </cell>
          <cell r="AV255" t="str">
            <v>Q249</v>
          </cell>
          <cell r="AZ255" t="str">
            <v>Q249</v>
          </cell>
          <cell r="BB255" t="str">
            <v>615</v>
          </cell>
          <cell r="BC255" t="str">
            <v>1</v>
          </cell>
          <cell r="BD255" t="str">
            <v>06</v>
          </cell>
          <cell r="BE255" t="str">
            <v>02</v>
          </cell>
        </row>
        <row r="256">
          <cell r="A256" t="str">
            <v>A895435</v>
          </cell>
          <cell r="B256">
            <v>2</v>
          </cell>
          <cell r="C256" t="str">
            <v>2000</v>
          </cell>
          <cell r="D256" t="str">
            <v>09</v>
          </cell>
          <cell r="E256">
            <v>36773</v>
          </cell>
          <cell r="F256" t="str">
            <v>1</v>
          </cell>
          <cell r="G256" t="str">
            <v>17</v>
          </cell>
          <cell r="H256" t="str">
            <v>001</v>
          </cell>
          <cell r="J256" t="str">
            <v>1</v>
          </cell>
          <cell r="K256" t="str">
            <v>1</v>
          </cell>
          <cell r="L256" t="str">
            <v>1700100060</v>
          </cell>
          <cell r="M256" t="str">
            <v>H INFANTIL</v>
          </cell>
          <cell r="N256" t="str">
            <v>1</v>
          </cell>
          <cell r="O256">
            <v>301</v>
          </cell>
          <cell r="Q256" t="str">
            <v>3</v>
          </cell>
          <cell r="S256" t="str">
            <v>17</v>
          </cell>
          <cell r="T256" t="str">
            <v>433</v>
          </cell>
          <cell r="U256" t="str">
            <v>1</v>
          </cell>
          <cell r="Z256" t="str">
            <v>1</v>
          </cell>
          <cell r="AA256" t="str">
            <v>1</v>
          </cell>
          <cell r="AB256" t="str">
            <v>3</v>
          </cell>
          <cell r="AC256" t="str">
            <v>1</v>
          </cell>
          <cell r="AD256" t="str">
            <v>1</v>
          </cell>
          <cell r="AE256" t="str">
            <v>3</v>
          </cell>
          <cell r="AF256">
            <v>3500</v>
          </cell>
          <cell r="AG256">
            <v>20</v>
          </cell>
          <cell r="AH256">
            <v>2</v>
          </cell>
          <cell r="AI256">
            <v>0</v>
          </cell>
          <cell r="AJ256" t="str">
            <v>4</v>
          </cell>
          <cell r="AK256" t="str">
            <v>2</v>
          </cell>
          <cell r="AS256" t="str">
            <v>2</v>
          </cell>
          <cell r="AT256" t="str">
            <v>1</v>
          </cell>
          <cell r="AU256" t="str">
            <v>Q249</v>
          </cell>
          <cell r="AV256" t="str">
            <v>I509</v>
          </cell>
          <cell r="AW256" t="str">
            <v>I501</v>
          </cell>
          <cell r="AZ256" t="str">
            <v>Q249</v>
          </cell>
          <cell r="BB256" t="str">
            <v>615</v>
          </cell>
          <cell r="BC256" t="str">
            <v>1</v>
          </cell>
          <cell r="BD256" t="str">
            <v>06</v>
          </cell>
          <cell r="BE256" t="str">
            <v>02</v>
          </cell>
        </row>
        <row r="257">
          <cell r="A257" t="str">
            <v>A895452</v>
          </cell>
          <cell r="B257">
            <v>2</v>
          </cell>
          <cell r="C257" t="str">
            <v>2000</v>
          </cell>
          <cell r="D257" t="str">
            <v>10</v>
          </cell>
          <cell r="E257">
            <v>36809</v>
          </cell>
          <cell r="F257" t="str">
            <v>1</v>
          </cell>
          <cell r="G257" t="str">
            <v>17</v>
          </cell>
          <cell r="H257" t="str">
            <v>001</v>
          </cell>
          <cell r="J257" t="str">
            <v>1</v>
          </cell>
          <cell r="K257" t="str">
            <v>1</v>
          </cell>
          <cell r="L257" t="str">
            <v>1700100060</v>
          </cell>
          <cell r="M257" t="str">
            <v>H INFANTIL</v>
          </cell>
          <cell r="N257" t="str">
            <v>1</v>
          </cell>
          <cell r="O257">
            <v>311</v>
          </cell>
          <cell r="Q257" t="str">
            <v>3</v>
          </cell>
          <cell r="S257" t="str">
            <v>17</v>
          </cell>
          <cell r="T257" t="str">
            <v>042</v>
          </cell>
          <cell r="U257" t="str">
            <v>9</v>
          </cell>
          <cell r="Z257" t="str">
            <v>1</v>
          </cell>
          <cell r="AA257" t="str">
            <v>1</v>
          </cell>
          <cell r="AB257" t="str">
            <v>3</v>
          </cell>
          <cell r="AC257" t="str">
            <v>1</v>
          </cell>
          <cell r="AD257" t="str">
            <v>1</v>
          </cell>
          <cell r="AE257" t="str">
            <v>9</v>
          </cell>
          <cell r="AF257">
            <v>9999</v>
          </cell>
          <cell r="AG257">
            <v>99</v>
          </cell>
          <cell r="AH257">
            <v>99</v>
          </cell>
          <cell r="AI257">
            <v>99</v>
          </cell>
          <cell r="AJ257" t="str">
            <v>9</v>
          </cell>
          <cell r="AK257" t="str">
            <v>9</v>
          </cell>
          <cell r="AS257" t="str">
            <v>2</v>
          </cell>
          <cell r="AT257" t="str">
            <v>1</v>
          </cell>
          <cell r="AU257" t="str">
            <v>J969</v>
          </cell>
          <cell r="AV257" t="str">
            <v>J189</v>
          </cell>
          <cell r="AY257" t="str">
            <v>Q249</v>
          </cell>
          <cell r="AZ257" t="str">
            <v>Q249</v>
          </cell>
          <cell r="BB257" t="str">
            <v>615</v>
          </cell>
          <cell r="BC257" t="str">
            <v>1</v>
          </cell>
          <cell r="BD257" t="str">
            <v>07</v>
          </cell>
          <cell r="BE257" t="str">
            <v>02</v>
          </cell>
        </row>
        <row r="258">
          <cell r="A258" t="str">
            <v>A895470</v>
          </cell>
          <cell r="B258">
            <v>2</v>
          </cell>
          <cell r="C258" t="str">
            <v>2000</v>
          </cell>
          <cell r="D258" t="str">
            <v>11</v>
          </cell>
          <cell r="E258">
            <v>36853</v>
          </cell>
          <cell r="F258" t="str">
            <v>1</v>
          </cell>
          <cell r="G258" t="str">
            <v>17</v>
          </cell>
          <cell r="H258" t="str">
            <v>001</v>
          </cell>
          <cell r="J258" t="str">
            <v>1</v>
          </cell>
          <cell r="K258" t="str">
            <v>1</v>
          </cell>
          <cell r="L258" t="str">
            <v>1700100060</v>
          </cell>
          <cell r="M258" t="str">
            <v>H INFANTIL</v>
          </cell>
          <cell r="N258" t="str">
            <v>1</v>
          </cell>
          <cell r="O258">
            <v>301</v>
          </cell>
          <cell r="Q258" t="str">
            <v>2</v>
          </cell>
          <cell r="S258" t="str">
            <v>17</v>
          </cell>
          <cell r="T258" t="str">
            <v>001</v>
          </cell>
          <cell r="U258" t="str">
            <v>1</v>
          </cell>
          <cell r="W258" t="str">
            <v>0507</v>
          </cell>
          <cell r="X258" t="str">
            <v>0</v>
          </cell>
          <cell r="Z258" t="str">
            <v>1</v>
          </cell>
          <cell r="AA258" t="str">
            <v>2</v>
          </cell>
          <cell r="AB258" t="str">
            <v>3</v>
          </cell>
          <cell r="AC258" t="str">
            <v>1</v>
          </cell>
          <cell r="AD258" t="str">
            <v>1</v>
          </cell>
          <cell r="AE258" t="str">
            <v>3</v>
          </cell>
          <cell r="AF258">
            <v>9999</v>
          </cell>
          <cell r="AG258">
            <v>27</v>
          </cell>
          <cell r="AH258">
            <v>2</v>
          </cell>
          <cell r="AI258">
            <v>0</v>
          </cell>
          <cell r="AJ258" t="str">
            <v>1</v>
          </cell>
          <cell r="AK258" t="str">
            <v>9</v>
          </cell>
          <cell r="AS258" t="str">
            <v>2</v>
          </cell>
          <cell r="AT258" t="str">
            <v>1</v>
          </cell>
          <cell r="AU258" t="str">
            <v>I270</v>
          </cell>
          <cell r="AV258" t="str">
            <v>Q249</v>
          </cell>
          <cell r="AW258" t="str">
            <v>Q913</v>
          </cell>
          <cell r="AY258" t="str">
            <v>A09X</v>
          </cell>
          <cell r="AZ258" t="str">
            <v>Q249</v>
          </cell>
          <cell r="BB258" t="str">
            <v>615</v>
          </cell>
          <cell r="BC258" t="str">
            <v>1</v>
          </cell>
          <cell r="BD258" t="str">
            <v>06</v>
          </cell>
          <cell r="BE258" t="str">
            <v>02</v>
          </cell>
        </row>
        <row r="259">
          <cell r="A259" t="str">
            <v>A694730</v>
          </cell>
          <cell r="B259">
            <v>2</v>
          </cell>
          <cell r="C259" t="str">
            <v>2000</v>
          </cell>
          <cell r="D259" t="str">
            <v>01</v>
          </cell>
          <cell r="E259">
            <v>36529</v>
          </cell>
          <cell r="F259" t="str">
            <v>1</v>
          </cell>
          <cell r="G259" t="str">
            <v>17</v>
          </cell>
          <cell r="H259" t="str">
            <v>614</v>
          </cell>
          <cell r="I259" t="str">
            <v>009</v>
          </cell>
          <cell r="J259" t="str">
            <v>2</v>
          </cell>
          <cell r="K259" t="str">
            <v>3</v>
          </cell>
          <cell r="N259" t="str">
            <v>1</v>
          </cell>
          <cell r="O259">
            <v>204</v>
          </cell>
          <cell r="Q259" t="str">
            <v>3</v>
          </cell>
          <cell r="S259" t="str">
            <v>17</v>
          </cell>
          <cell r="T259" t="str">
            <v>614</v>
          </cell>
          <cell r="U259" t="str">
            <v>2</v>
          </cell>
          <cell r="Y259" t="str">
            <v>009</v>
          </cell>
          <cell r="Z259" t="str">
            <v>1</v>
          </cell>
          <cell r="AA259" t="str">
            <v>2</v>
          </cell>
          <cell r="AB259" t="str">
            <v>3</v>
          </cell>
          <cell r="AC259" t="str">
            <v>1</v>
          </cell>
          <cell r="AD259" t="str">
            <v>1</v>
          </cell>
          <cell r="AE259" t="str">
            <v>3</v>
          </cell>
          <cell r="AF259">
            <v>2700</v>
          </cell>
          <cell r="AG259">
            <v>99</v>
          </cell>
          <cell r="AH259">
            <v>99</v>
          </cell>
          <cell r="AI259">
            <v>99</v>
          </cell>
          <cell r="AJ259" t="str">
            <v>9</v>
          </cell>
          <cell r="AK259" t="str">
            <v>9</v>
          </cell>
          <cell r="AS259" t="str">
            <v>4</v>
          </cell>
          <cell r="AT259" t="str">
            <v>2</v>
          </cell>
          <cell r="AU259" t="str">
            <v>Q249</v>
          </cell>
          <cell r="AZ259" t="str">
            <v>Q249</v>
          </cell>
          <cell r="BB259" t="str">
            <v>615</v>
          </cell>
          <cell r="BC259" t="str">
            <v>2</v>
          </cell>
          <cell r="BD259" t="str">
            <v>03</v>
          </cell>
          <cell r="BE259" t="str">
            <v>02</v>
          </cell>
        </row>
        <row r="260">
          <cell r="A260" t="str">
            <v>A449857</v>
          </cell>
          <cell r="B260">
            <v>2</v>
          </cell>
          <cell r="C260" t="str">
            <v>2000</v>
          </cell>
          <cell r="D260" t="str">
            <v>02</v>
          </cell>
          <cell r="E260">
            <v>36570</v>
          </cell>
          <cell r="F260" t="str">
            <v>2</v>
          </cell>
          <cell r="G260" t="str">
            <v>17</v>
          </cell>
          <cell r="H260" t="str">
            <v>001</v>
          </cell>
          <cell r="J260" t="str">
            <v>1</v>
          </cell>
          <cell r="K260" t="str">
            <v>1</v>
          </cell>
          <cell r="N260" t="str">
            <v>1</v>
          </cell>
          <cell r="O260">
            <v>224</v>
          </cell>
          <cell r="Q260" t="str">
            <v>3</v>
          </cell>
          <cell r="S260" t="str">
            <v>17</v>
          </cell>
          <cell r="T260" t="str">
            <v>001</v>
          </cell>
          <cell r="U260" t="str">
            <v>3</v>
          </cell>
          <cell r="Z260" t="str">
            <v>1</v>
          </cell>
          <cell r="AA260" t="str">
            <v>1</v>
          </cell>
          <cell r="AB260" t="str">
            <v>3</v>
          </cell>
          <cell r="AC260" t="str">
            <v>1</v>
          </cell>
          <cell r="AD260" t="str">
            <v>1</v>
          </cell>
          <cell r="AE260" t="str">
            <v>3</v>
          </cell>
          <cell r="AF260">
            <v>9999</v>
          </cell>
          <cell r="AG260">
            <v>99</v>
          </cell>
          <cell r="AH260">
            <v>4</v>
          </cell>
          <cell r="AI260">
            <v>99</v>
          </cell>
          <cell r="AJ260" t="str">
            <v>4</v>
          </cell>
          <cell r="AK260" t="str">
            <v>8</v>
          </cell>
          <cell r="AS260" t="str">
            <v>2</v>
          </cell>
          <cell r="AT260" t="str">
            <v>1</v>
          </cell>
          <cell r="AU260" t="str">
            <v>P369</v>
          </cell>
          <cell r="AV260" t="str">
            <v>J189</v>
          </cell>
          <cell r="AY260" t="str">
            <v>Q249</v>
          </cell>
          <cell r="AZ260" t="str">
            <v>Q249</v>
          </cell>
          <cell r="BB260" t="str">
            <v>615</v>
          </cell>
          <cell r="BC260" t="str">
            <v>1</v>
          </cell>
          <cell r="BD260" t="str">
            <v>04</v>
          </cell>
          <cell r="BE260" t="str">
            <v>02</v>
          </cell>
        </row>
        <row r="261">
          <cell r="A261" t="str">
            <v>A293713</v>
          </cell>
          <cell r="B261">
            <v>2</v>
          </cell>
          <cell r="C261" t="str">
            <v>2000</v>
          </cell>
          <cell r="D261" t="str">
            <v>03</v>
          </cell>
          <cell r="E261">
            <v>36600</v>
          </cell>
          <cell r="F261" t="str">
            <v>1</v>
          </cell>
          <cell r="G261" t="str">
            <v>17</v>
          </cell>
          <cell r="H261" t="str">
            <v>541</v>
          </cell>
          <cell r="J261" t="str">
            <v>3</v>
          </cell>
          <cell r="K261" t="str">
            <v>3</v>
          </cell>
          <cell r="N261" t="str">
            <v>1</v>
          </cell>
          <cell r="O261">
            <v>224</v>
          </cell>
          <cell r="Q261" t="str">
            <v>2</v>
          </cell>
          <cell r="S261" t="str">
            <v>17</v>
          </cell>
          <cell r="T261" t="str">
            <v>541</v>
          </cell>
          <cell r="U261" t="str">
            <v>3</v>
          </cell>
          <cell r="Z261" t="str">
            <v>1</v>
          </cell>
          <cell r="AA261" t="str">
            <v>2</v>
          </cell>
          <cell r="AB261" t="str">
            <v>3</v>
          </cell>
          <cell r="AC261" t="str">
            <v>1</v>
          </cell>
          <cell r="AD261" t="str">
            <v>1</v>
          </cell>
          <cell r="AE261" t="str">
            <v>4</v>
          </cell>
          <cell r="AF261">
            <v>2470</v>
          </cell>
          <cell r="AG261">
            <v>15</v>
          </cell>
          <cell r="AH261">
            <v>1</v>
          </cell>
          <cell r="AI261">
            <v>0</v>
          </cell>
          <cell r="AJ261" t="str">
            <v>1</v>
          </cell>
          <cell r="AK261" t="str">
            <v>9</v>
          </cell>
          <cell r="AS261" t="str">
            <v>2</v>
          </cell>
          <cell r="AT261" t="str">
            <v>2</v>
          </cell>
          <cell r="AU261" t="str">
            <v>P071</v>
          </cell>
          <cell r="AV261" t="str">
            <v>Q249</v>
          </cell>
          <cell r="AZ261" t="str">
            <v>Q249</v>
          </cell>
          <cell r="BB261" t="str">
            <v>615</v>
          </cell>
          <cell r="BC261" t="str">
            <v>2</v>
          </cell>
          <cell r="BD261" t="str">
            <v>04</v>
          </cell>
          <cell r="BE261" t="str">
            <v>02</v>
          </cell>
        </row>
        <row r="262">
          <cell r="A262" t="str">
            <v>A894297</v>
          </cell>
          <cell r="B262">
            <v>2</v>
          </cell>
          <cell r="C262" t="str">
            <v>2000</v>
          </cell>
          <cell r="D262" t="str">
            <v>04</v>
          </cell>
          <cell r="E262">
            <v>36633</v>
          </cell>
          <cell r="F262" t="str">
            <v>1</v>
          </cell>
          <cell r="G262" t="str">
            <v>17</v>
          </cell>
          <cell r="H262" t="str">
            <v>001</v>
          </cell>
          <cell r="J262" t="str">
            <v>1</v>
          </cell>
          <cell r="K262" t="str">
            <v>1</v>
          </cell>
          <cell r="L262" t="str">
            <v>1700100086</v>
          </cell>
          <cell r="M262" t="str">
            <v>H UNIVERSITARIO</v>
          </cell>
          <cell r="N262" t="str">
            <v>1</v>
          </cell>
          <cell r="O262">
            <v>213</v>
          </cell>
          <cell r="Q262" t="str">
            <v>3</v>
          </cell>
          <cell r="S262" t="str">
            <v>17</v>
          </cell>
          <cell r="T262" t="str">
            <v>614</v>
          </cell>
          <cell r="U262" t="str">
            <v>2</v>
          </cell>
          <cell r="Y262" t="str">
            <v>006</v>
          </cell>
          <cell r="Z262" t="str">
            <v>1</v>
          </cell>
          <cell r="AA262" t="str">
            <v>1</v>
          </cell>
          <cell r="AB262" t="str">
            <v>3</v>
          </cell>
          <cell r="AC262" t="str">
            <v>1</v>
          </cell>
          <cell r="AD262" t="str">
            <v>1</v>
          </cell>
          <cell r="AE262" t="str">
            <v>3</v>
          </cell>
          <cell r="AF262">
            <v>2280</v>
          </cell>
          <cell r="AG262">
            <v>41</v>
          </cell>
          <cell r="AH262">
            <v>99</v>
          </cell>
          <cell r="AI262">
            <v>99</v>
          </cell>
          <cell r="AJ262" t="str">
            <v>2</v>
          </cell>
          <cell r="AK262" t="str">
            <v>2</v>
          </cell>
          <cell r="AS262" t="str">
            <v>2</v>
          </cell>
          <cell r="AT262" t="str">
            <v>1</v>
          </cell>
          <cell r="AU262" t="str">
            <v>Q249</v>
          </cell>
          <cell r="AV262" t="str">
            <v>Q909</v>
          </cell>
          <cell r="AZ262" t="str">
            <v>Q249</v>
          </cell>
          <cell r="BB262" t="str">
            <v>615</v>
          </cell>
          <cell r="BC262" t="str">
            <v>2</v>
          </cell>
          <cell r="BD262" t="str">
            <v>04</v>
          </cell>
          <cell r="BE262" t="str">
            <v>02</v>
          </cell>
        </row>
        <row r="263">
          <cell r="A263" t="str">
            <v>A895371</v>
          </cell>
          <cell r="B263">
            <v>2</v>
          </cell>
          <cell r="C263" t="str">
            <v>2000</v>
          </cell>
          <cell r="D263" t="str">
            <v>07</v>
          </cell>
          <cell r="E263">
            <v>36727</v>
          </cell>
          <cell r="F263" t="str">
            <v>2</v>
          </cell>
          <cell r="G263" t="str">
            <v>17</v>
          </cell>
          <cell r="H263" t="str">
            <v>001</v>
          </cell>
          <cell r="J263" t="str">
            <v>1</v>
          </cell>
          <cell r="K263" t="str">
            <v>1</v>
          </cell>
          <cell r="L263" t="str">
            <v>1700100086</v>
          </cell>
          <cell r="M263" t="str">
            <v>H UNIVERSITARIO</v>
          </cell>
          <cell r="N263" t="str">
            <v>1</v>
          </cell>
          <cell r="O263">
            <v>299</v>
          </cell>
          <cell r="Q263" t="str">
            <v>3</v>
          </cell>
          <cell r="S263" t="str">
            <v>17</v>
          </cell>
          <cell r="T263" t="str">
            <v>616</v>
          </cell>
          <cell r="U263" t="str">
            <v>1</v>
          </cell>
          <cell r="Z263" t="str">
            <v>1</v>
          </cell>
          <cell r="AA263" t="str">
            <v>1</v>
          </cell>
          <cell r="AB263" t="str">
            <v>3</v>
          </cell>
          <cell r="AC263" t="str">
            <v>2</v>
          </cell>
          <cell r="AD263" t="str">
            <v>1</v>
          </cell>
          <cell r="AE263" t="str">
            <v>3</v>
          </cell>
          <cell r="AF263">
            <v>9999</v>
          </cell>
          <cell r="AG263">
            <v>43</v>
          </cell>
          <cell r="AH263">
            <v>6</v>
          </cell>
          <cell r="AI263">
            <v>0</v>
          </cell>
          <cell r="AJ263" t="str">
            <v>4</v>
          </cell>
          <cell r="AK263" t="str">
            <v>3</v>
          </cell>
          <cell r="AS263" t="str">
            <v>2</v>
          </cell>
          <cell r="AT263" t="str">
            <v>1</v>
          </cell>
          <cell r="AU263" t="str">
            <v>Q249</v>
          </cell>
          <cell r="AV263" t="str">
            <v>Q909</v>
          </cell>
          <cell r="AZ263" t="str">
            <v>Q249</v>
          </cell>
          <cell r="BB263" t="str">
            <v>615</v>
          </cell>
          <cell r="BC263" t="str">
            <v>2</v>
          </cell>
          <cell r="BD263" t="str">
            <v>04</v>
          </cell>
          <cell r="BE263" t="str">
            <v>02</v>
          </cell>
        </row>
        <row r="264">
          <cell r="A264" t="str">
            <v>A894995</v>
          </cell>
          <cell r="B264">
            <v>2</v>
          </cell>
          <cell r="C264" t="str">
            <v>2000</v>
          </cell>
          <cell r="D264" t="str">
            <v>07</v>
          </cell>
          <cell r="E264">
            <v>36718</v>
          </cell>
          <cell r="F264" t="str">
            <v>1</v>
          </cell>
          <cell r="G264" t="str">
            <v>17</v>
          </cell>
          <cell r="H264" t="str">
            <v>001</v>
          </cell>
          <cell r="J264" t="str">
            <v>1</v>
          </cell>
          <cell r="K264" t="str">
            <v>1</v>
          </cell>
          <cell r="L264" t="str">
            <v>1700100060</v>
          </cell>
          <cell r="M264" t="str">
            <v>H INFANTIL</v>
          </cell>
          <cell r="N264" t="str">
            <v>1</v>
          </cell>
          <cell r="O264">
            <v>223</v>
          </cell>
          <cell r="Q264" t="str">
            <v>3</v>
          </cell>
          <cell r="S264" t="str">
            <v>17</v>
          </cell>
          <cell r="T264" t="str">
            <v>050</v>
          </cell>
          <cell r="U264" t="str">
            <v>1</v>
          </cell>
          <cell r="Z264" t="str">
            <v>1</v>
          </cell>
          <cell r="AA264" t="str">
            <v>2</v>
          </cell>
          <cell r="AB264" t="str">
            <v>3</v>
          </cell>
          <cell r="AC264" t="str">
            <v>1</v>
          </cell>
          <cell r="AD264" t="str">
            <v>1</v>
          </cell>
          <cell r="AE264" t="str">
            <v>3</v>
          </cell>
          <cell r="AF264">
            <v>3300</v>
          </cell>
          <cell r="AG264">
            <v>17</v>
          </cell>
          <cell r="AH264">
            <v>1</v>
          </cell>
          <cell r="AI264">
            <v>0</v>
          </cell>
          <cell r="AJ264" t="str">
            <v>2</v>
          </cell>
          <cell r="AK264" t="str">
            <v>9</v>
          </cell>
          <cell r="AS264" t="str">
            <v>2</v>
          </cell>
          <cell r="AT264" t="str">
            <v>1</v>
          </cell>
          <cell r="AU264" t="str">
            <v>Q249</v>
          </cell>
          <cell r="AZ264" t="str">
            <v>Q249</v>
          </cell>
          <cell r="BB264" t="str">
            <v>615</v>
          </cell>
          <cell r="BC264" t="str">
            <v>1</v>
          </cell>
          <cell r="BD264" t="str">
            <v>04</v>
          </cell>
          <cell r="BE264" t="str">
            <v>02</v>
          </cell>
        </row>
        <row r="265">
          <cell r="A265" t="str">
            <v>A695513</v>
          </cell>
          <cell r="B265">
            <v>2</v>
          </cell>
          <cell r="C265" t="str">
            <v>2000</v>
          </cell>
          <cell r="D265" t="str">
            <v>07</v>
          </cell>
          <cell r="E265">
            <v>36728</v>
          </cell>
          <cell r="F265" t="str">
            <v>1</v>
          </cell>
          <cell r="G265" t="str">
            <v>17</v>
          </cell>
          <cell r="H265" t="str">
            <v>665</v>
          </cell>
          <cell r="J265" t="str">
            <v>3</v>
          </cell>
          <cell r="K265" t="str">
            <v>6</v>
          </cell>
          <cell r="N265" t="str">
            <v>1</v>
          </cell>
          <cell r="O265">
            <v>203</v>
          </cell>
          <cell r="Q265" t="str">
            <v>2</v>
          </cell>
          <cell r="S265" t="str">
            <v>17</v>
          </cell>
          <cell r="T265" t="str">
            <v>665</v>
          </cell>
          <cell r="U265" t="str">
            <v>3</v>
          </cell>
          <cell r="Z265" t="str">
            <v>1</v>
          </cell>
          <cell r="AA265" t="str">
            <v>1</v>
          </cell>
          <cell r="AB265" t="str">
            <v>3</v>
          </cell>
          <cell r="AC265" t="str">
            <v>1</v>
          </cell>
          <cell r="AD265" t="str">
            <v>1</v>
          </cell>
          <cell r="AE265" t="str">
            <v>3</v>
          </cell>
          <cell r="AF265">
            <v>3200</v>
          </cell>
          <cell r="AG265">
            <v>22</v>
          </cell>
          <cell r="AH265">
            <v>2</v>
          </cell>
          <cell r="AI265">
            <v>0</v>
          </cell>
          <cell r="AJ265" t="str">
            <v>2</v>
          </cell>
          <cell r="AK265" t="str">
            <v>2</v>
          </cell>
          <cell r="AS265" t="str">
            <v>2</v>
          </cell>
          <cell r="AT265" t="str">
            <v>1</v>
          </cell>
          <cell r="AU265" t="str">
            <v>P291</v>
          </cell>
          <cell r="AV265" t="str">
            <v>P220</v>
          </cell>
          <cell r="AW265" t="str">
            <v>Q249</v>
          </cell>
          <cell r="AZ265" t="str">
            <v>Q249</v>
          </cell>
          <cell r="BB265" t="str">
            <v>615</v>
          </cell>
          <cell r="BC265" t="str">
            <v>1</v>
          </cell>
          <cell r="BD265" t="str">
            <v>03</v>
          </cell>
          <cell r="BE265" t="str">
            <v>02</v>
          </cell>
        </row>
        <row r="266">
          <cell r="A266" t="str">
            <v>A254795</v>
          </cell>
          <cell r="B266">
            <v>2</v>
          </cell>
          <cell r="C266" t="str">
            <v>2000</v>
          </cell>
          <cell r="D266" t="str">
            <v>08</v>
          </cell>
          <cell r="E266">
            <v>36768</v>
          </cell>
          <cell r="F266" t="str">
            <v>2</v>
          </cell>
          <cell r="G266" t="str">
            <v>17</v>
          </cell>
          <cell r="H266" t="str">
            <v>013</v>
          </cell>
          <cell r="J266" t="str">
            <v>3</v>
          </cell>
          <cell r="K266" t="str">
            <v>6</v>
          </cell>
          <cell r="N266" t="str">
            <v>1</v>
          </cell>
          <cell r="O266">
            <v>212</v>
          </cell>
          <cell r="Q266" t="str">
            <v>2</v>
          </cell>
          <cell r="S266" t="str">
            <v>17</v>
          </cell>
          <cell r="T266" t="str">
            <v>013</v>
          </cell>
          <cell r="U266" t="str">
            <v>1</v>
          </cell>
          <cell r="Z266" t="str">
            <v>1</v>
          </cell>
          <cell r="AA266" t="str">
            <v>2</v>
          </cell>
          <cell r="AB266" t="str">
            <v>3</v>
          </cell>
          <cell r="AC266" t="str">
            <v>2</v>
          </cell>
          <cell r="AD266" t="str">
            <v>1</v>
          </cell>
          <cell r="AE266" t="str">
            <v>3</v>
          </cell>
          <cell r="AF266">
            <v>2500</v>
          </cell>
          <cell r="AG266">
            <v>41</v>
          </cell>
          <cell r="AH266">
            <v>99</v>
          </cell>
          <cell r="AI266">
            <v>99</v>
          </cell>
          <cell r="AJ266" t="str">
            <v>2</v>
          </cell>
          <cell r="AK266" t="str">
            <v>9</v>
          </cell>
          <cell r="AS266" t="str">
            <v>2</v>
          </cell>
          <cell r="AT266" t="str">
            <v>1</v>
          </cell>
          <cell r="AU266" t="str">
            <v>P219</v>
          </cell>
          <cell r="AV266" t="str">
            <v>P290</v>
          </cell>
          <cell r="AW266" t="str">
            <v>Q249</v>
          </cell>
          <cell r="AY266" t="str">
            <v>Q913</v>
          </cell>
          <cell r="AZ266" t="str">
            <v>Q249</v>
          </cell>
          <cell r="BB266" t="str">
            <v>615</v>
          </cell>
          <cell r="BC266" t="str">
            <v>1</v>
          </cell>
          <cell r="BD266" t="str">
            <v>04</v>
          </cell>
          <cell r="BE266" t="str">
            <v>02</v>
          </cell>
        </row>
        <row r="267">
          <cell r="A267" t="str">
            <v>A713772</v>
          </cell>
          <cell r="B267">
            <v>2</v>
          </cell>
          <cell r="C267" t="str">
            <v>2000</v>
          </cell>
          <cell r="D267" t="str">
            <v>09</v>
          </cell>
          <cell r="E267">
            <v>36773</v>
          </cell>
          <cell r="F267" t="str">
            <v>2</v>
          </cell>
          <cell r="G267" t="str">
            <v>17</v>
          </cell>
          <cell r="H267" t="str">
            <v>662</v>
          </cell>
          <cell r="J267" t="str">
            <v>1</v>
          </cell>
          <cell r="K267" t="str">
            <v>1</v>
          </cell>
          <cell r="L267" t="str">
            <v>1766200013</v>
          </cell>
          <cell r="M267" t="str">
            <v>HOSP. SAN JOSE</v>
          </cell>
          <cell r="N267" t="str">
            <v>1</v>
          </cell>
          <cell r="O267">
            <v>102</v>
          </cell>
          <cell r="Q267" t="str">
            <v>3</v>
          </cell>
          <cell r="S267" t="str">
            <v>17</v>
          </cell>
          <cell r="T267" t="str">
            <v>662</v>
          </cell>
          <cell r="U267" t="str">
            <v>1</v>
          </cell>
          <cell r="Z267" t="str">
            <v>1</v>
          </cell>
          <cell r="AA267" t="str">
            <v>2</v>
          </cell>
          <cell r="AB267" t="str">
            <v>3</v>
          </cell>
          <cell r="AC267" t="str">
            <v>1</v>
          </cell>
          <cell r="AD267" t="str">
            <v>1</v>
          </cell>
          <cell r="AE267" t="str">
            <v>3</v>
          </cell>
          <cell r="AF267">
            <v>2300</v>
          </cell>
          <cell r="AG267">
            <v>39</v>
          </cell>
          <cell r="AH267">
            <v>8</v>
          </cell>
          <cell r="AI267">
            <v>1</v>
          </cell>
          <cell r="AJ267" t="str">
            <v>2</v>
          </cell>
          <cell r="AK267" t="str">
            <v>3</v>
          </cell>
          <cell r="AS267" t="str">
            <v>2</v>
          </cell>
          <cell r="AT267" t="str">
            <v>1</v>
          </cell>
          <cell r="AU267" t="str">
            <v>P219</v>
          </cell>
          <cell r="AV267" t="str">
            <v>Q249</v>
          </cell>
          <cell r="AW267" t="str">
            <v>Q897</v>
          </cell>
          <cell r="AZ267" t="str">
            <v>Q249</v>
          </cell>
          <cell r="BB267" t="str">
            <v>615</v>
          </cell>
          <cell r="BC267" t="str">
            <v>2</v>
          </cell>
          <cell r="BD267" t="str">
            <v>02</v>
          </cell>
          <cell r="BE267" t="str">
            <v>02</v>
          </cell>
        </row>
        <row r="268">
          <cell r="A268" t="str">
            <v>A888089</v>
          </cell>
          <cell r="B268">
            <v>2</v>
          </cell>
          <cell r="C268" t="str">
            <v>2000</v>
          </cell>
          <cell r="D268" t="str">
            <v>10</v>
          </cell>
          <cell r="E268">
            <v>36825</v>
          </cell>
          <cell r="F268" t="str">
            <v>2</v>
          </cell>
          <cell r="G268" t="str">
            <v>17</v>
          </cell>
          <cell r="H268" t="str">
            <v>001</v>
          </cell>
          <cell r="J268" t="str">
            <v>1</v>
          </cell>
          <cell r="K268" t="str">
            <v>1</v>
          </cell>
          <cell r="L268" t="str">
            <v>1700100086</v>
          </cell>
          <cell r="M268" t="str">
            <v>H UNIVERSITARIO</v>
          </cell>
          <cell r="N268" t="str">
            <v>1</v>
          </cell>
          <cell r="O268">
            <v>206</v>
          </cell>
          <cell r="Q268" t="str">
            <v>1</v>
          </cell>
          <cell r="S268" t="str">
            <v>17</v>
          </cell>
          <cell r="T268" t="str">
            <v>174</v>
          </cell>
          <cell r="U268" t="str">
            <v>9</v>
          </cell>
          <cell r="Z268" t="str">
            <v>1</v>
          </cell>
          <cell r="AA268" t="str">
            <v>1</v>
          </cell>
          <cell r="AB268" t="str">
            <v>3</v>
          </cell>
          <cell r="AC268" t="str">
            <v>1</v>
          </cell>
          <cell r="AD268" t="str">
            <v>1</v>
          </cell>
          <cell r="AE268" t="str">
            <v>4</v>
          </cell>
          <cell r="AF268">
            <v>9999</v>
          </cell>
          <cell r="AG268">
            <v>99</v>
          </cell>
          <cell r="AH268">
            <v>1</v>
          </cell>
          <cell r="AI268">
            <v>0</v>
          </cell>
          <cell r="AJ268" t="str">
            <v>2</v>
          </cell>
          <cell r="AK268" t="str">
            <v>7</v>
          </cell>
          <cell r="AS268" t="str">
            <v>2</v>
          </cell>
          <cell r="AT268" t="str">
            <v>1</v>
          </cell>
          <cell r="AU268" t="str">
            <v>Q249</v>
          </cell>
          <cell r="AZ268" t="str">
            <v>Q249</v>
          </cell>
          <cell r="BB268" t="str">
            <v>615</v>
          </cell>
          <cell r="BC268" t="str">
            <v>2</v>
          </cell>
          <cell r="BD268" t="str">
            <v>03</v>
          </cell>
          <cell r="BE268" t="str">
            <v>02</v>
          </cell>
        </row>
        <row r="269">
          <cell r="A269" t="str">
            <v>A888213</v>
          </cell>
          <cell r="B269">
            <v>2</v>
          </cell>
          <cell r="C269" t="str">
            <v>2000</v>
          </cell>
          <cell r="D269" t="str">
            <v>11</v>
          </cell>
          <cell r="E269">
            <v>36857</v>
          </cell>
          <cell r="F269" t="str">
            <v>1</v>
          </cell>
          <cell r="G269" t="str">
            <v>17</v>
          </cell>
          <cell r="H269" t="str">
            <v>001</v>
          </cell>
          <cell r="J269" t="str">
            <v>1</v>
          </cell>
          <cell r="K269" t="str">
            <v>1</v>
          </cell>
          <cell r="L269" t="str">
            <v>1700100086</v>
          </cell>
          <cell r="M269" t="str">
            <v>H UNIVERSITARIO</v>
          </cell>
          <cell r="N269" t="str">
            <v>1</v>
          </cell>
          <cell r="O269">
            <v>210</v>
          </cell>
          <cell r="Q269" t="str">
            <v>2</v>
          </cell>
          <cell r="S269" t="str">
            <v>17</v>
          </cell>
          <cell r="T269" t="str">
            <v>001</v>
          </cell>
          <cell r="U269" t="str">
            <v>2</v>
          </cell>
          <cell r="Y269" t="str">
            <v>011</v>
          </cell>
          <cell r="Z269" t="str">
            <v>1</v>
          </cell>
          <cell r="AA269" t="str">
            <v>2</v>
          </cell>
          <cell r="AB269" t="str">
            <v>3</v>
          </cell>
          <cell r="AC269" t="str">
            <v>1</v>
          </cell>
          <cell r="AD269" t="str">
            <v>1</v>
          </cell>
          <cell r="AE269" t="str">
            <v>3</v>
          </cell>
          <cell r="AF269">
            <v>1090</v>
          </cell>
          <cell r="AG269">
            <v>18</v>
          </cell>
          <cell r="AH269">
            <v>1</v>
          </cell>
          <cell r="AI269">
            <v>0</v>
          </cell>
          <cell r="AJ269" t="str">
            <v>1</v>
          </cell>
          <cell r="AK269" t="str">
            <v>3</v>
          </cell>
          <cell r="AS269" t="str">
            <v>2</v>
          </cell>
          <cell r="AT269" t="str">
            <v>1</v>
          </cell>
          <cell r="AU269" t="str">
            <v>P220</v>
          </cell>
          <cell r="AV269" t="str">
            <v>P071</v>
          </cell>
          <cell r="AY269" t="str">
            <v>Q249</v>
          </cell>
          <cell r="AZ269" t="str">
            <v>P220</v>
          </cell>
          <cell r="BB269" t="str">
            <v>404</v>
          </cell>
          <cell r="BC269" t="str">
            <v>2</v>
          </cell>
          <cell r="BD269" t="str">
            <v>04</v>
          </cell>
          <cell r="BE269" t="str">
            <v>02</v>
          </cell>
        </row>
        <row r="270">
          <cell r="A270" t="str">
            <v>A895464</v>
          </cell>
          <cell r="B270">
            <v>2</v>
          </cell>
          <cell r="C270" t="str">
            <v>2000</v>
          </cell>
          <cell r="D270" t="str">
            <v>11</v>
          </cell>
          <cell r="E270">
            <v>36840</v>
          </cell>
          <cell r="F270" t="str">
            <v>2</v>
          </cell>
          <cell r="G270" t="str">
            <v>17</v>
          </cell>
          <cell r="H270" t="str">
            <v>001</v>
          </cell>
          <cell r="J270" t="str">
            <v>1</v>
          </cell>
          <cell r="K270" t="str">
            <v>1</v>
          </cell>
          <cell r="L270" t="str">
            <v>1700100060</v>
          </cell>
          <cell r="M270" t="str">
            <v>H INFANTIL</v>
          </cell>
          <cell r="N270" t="str">
            <v>1</v>
          </cell>
          <cell r="O270">
            <v>226</v>
          </cell>
          <cell r="Q270" t="str">
            <v>2</v>
          </cell>
          <cell r="S270" t="str">
            <v>17</v>
          </cell>
          <cell r="T270" t="str">
            <v>174</v>
          </cell>
          <cell r="U270" t="str">
            <v>1</v>
          </cell>
          <cell r="Z270" t="str">
            <v>1</v>
          </cell>
          <cell r="AA270" t="str">
            <v>1</v>
          </cell>
          <cell r="AB270" t="str">
            <v>3</v>
          </cell>
          <cell r="AC270" t="str">
            <v>1</v>
          </cell>
          <cell r="AD270" t="str">
            <v>1</v>
          </cell>
          <cell r="AE270" t="str">
            <v>3</v>
          </cell>
          <cell r="AF270">
            <v>1280</v>
          </cell>
          <cell r="AG270">
            <v>35</v>
          </cell>
          <cell r="AH270">
            <v>8</v>
          </cell>
          <cell r="AI270">
            <v>0</v>
          </cell>
          <cell r="AJ270" t="str">
            <v>4</v>
          </cell>
          <cell r="AK270" t="str">
            <v>3</v>
          </cell>
          <cell r="AS270" t="str">
            <v>2</v>
          </cell>
          <cell r="AT270" t="str">
            <v>1</v>
          </cell>
          <cell r="AU270" t="str">
            <v>P293</v>
          </cell>
          <cell r="AV270" t="str">
            <v>J189</v>
          </cell>
          <cell r="AY270" t="str">
            <v>Q249</v>
          </cell>
          <cell r="AZ270" t="str">
            <v>Q249</v>
          </cell>
          <cell r="BB270" t="str">
            <v>615</v>
          </cell>
          <cell r="BC270" t="str">
            <v>1</v>
          </cell>
          <cell r="BD270" t="str">
            <v>04</v>
          </cell>
          <cell r="BE270" t="str">
            <v>02</v>
          </cell>
        </row>
        <row r="271">
          <cell r="A271" t="str">
            <v>A888760</v>
          </cell>
          <cell r="B271">
            <v>2</v>
          </cell>
          <cell r="C271" t="str">
            <v>2000</v>
          </cell>
          <cell r="D271" t="str">
            <v>12</v>
          </cell>
          <cell r="E271">
            <v>36885</v>
          </cell>
          <cell r="F271" t="str">
            <v>1</v>
          </cell>
          <cell r="G271" t="str">
            <v>17</v>
          </cell>
          <cell r="H271" t="str">
            <v>001</v>
          </cell>
          <cell r="J271" t="str">
            <v>1</v>
          </cell>
          <cell r="K271" t="str">
            <v>1</v>
          </cell>
          <cell r="L271" t="str">
            <v>1700100086</v>
          </cell>
          <cell r="M271" t="str">
            <v>H UNIVERSITARIO</v>
          </cell>
          <cell r="N271" t="str">
            <v>1</v>
          </cell>
          <cell r="O271">
            <v>203</v>
          </cell>
          <cell r="Q271" t="str">
            <v>2</v>
          </cell>
          <cell r="S271" t="str">
            <v>17</v>
          </cell>
          <cell r="T271" t="str">
            <v>050</v>
          </cell>
          <cell r="U271" t="str">
            <v>1</v>
          </cell>
          <cell r="Z271" t="str">
            <v>1</v>
          </cell>
          <cell r="AA271" t="str">
            <v>1</v>
          </cell>
          <cell r="AB271" t="str">
            <v>3</v>
          </cell>
          <cell r="AC271" t="str">
            <v>2</v>
          </cell>
          <cell r="AD271" t="str">
            <v>1</v>
          </cell>
          <cell r="AE271" t="str">
            <v>3</v>
          </cell>
          <cell r="AF271">
            <v>1260</v>
          </cell>
          <cell r="AG271">
            <v>35</v>
          </cell>
          <cell r="AH271">
            <v>4</v>
          </cell>
          <cell r="AI271">
            <v>0</v>
          </cell>
          <cell r="AJ271" t="str">
            <v>4</v>
          </cell>
          <cell r="AK271" t="str">
            <v>3</v>
          </cell>
          <cell r="AS271" t="str">
            <v>2</v>
          </cell>
          <cell r="AT271" t="str">
            <v>1</v>
          </cell>
          <cell r="AU271" t="str">
            <v>Q249</v>
          </cell>
          <cell r="AZ271" t="str">
            <v>Q249</v>
          </cell>
          <cell r="BB271" t="str">
            <v>615</v>
          </cell>
          <cell r="BC271" t="str">
            <v>2</v>
          </cell>
          <cell r="BD271" t="str">
            <v>03</v>
          </cell>
          <cell r="BE271" t="str">
            <v>02</v>
          </cell>
        </row>
        <row r="272">
          <cell r="A272" t="str">
            <v>A888826</v>
          </cell>
          <cell r="B272">
            <v>2</v>
          </cell>
          <cell r="C272" t="str">
            <v>2000</v>
          </cell>
          <cell r="D272" t="str">
            <v>12</v>
          </cell>
          <cell r="E272">
            <v>36890</v>
          </cell>
          <cell r="F272" t="str">
            <v>2</v>
          </cell>
          <cell r="G272" t="str">
            <v>17</v>
          </cell>
          <cell r="H272" t="str">
            <v>001</v>
          </cell>
          <cell r="J272" t="str">
            <v>1</v>
          </cell>
          <cell r="K272" t="str">
            <v>1</v>
          </cell>
          <cell r="L272" t="str">
            <v>1700100086</v>
          </cell>
          <cell r="M272" t="str">
            <v>H UNIVERSITARIO</v>
          </cell>
          <cell r="N272" t="str">
            <v>1</v>
          </cell>
          <cell r="O272">
            <v>101</v>
          </cell>
          <cell r="Q272" t="str">
            <v>3</v>
          </cell>
          <cell r="S272" t="str">
            <v>17</v>
          </cell>
          <cell r="T272" t="str">
            <v>777</v>
          </cell>
          <cell r="U272" t="str">
            <v>3</v>
          </cell>
          <cell r="Z272" t="str">
            <v>1</v>
          </cell>
          <cell r="AA272" t="str">
            <v>1</v>
          </cell>
          <cell r="AB272" t="str">
            <v>3</v>
          </cell>
          <cell r="AC272" t="str">
            <v>2</v>
          </cell>
          <cell r="AD272" t="str">
            <v>1</v>
          </cell>
          <cell r="AE272" t="str">
            <v>3</v>
          </cell>
          <cell r="AF272">
            <v>9999</v>
          </cell>
          <cell r="AG272">
            <v>29</v>
          </cell>
          <cell r="AH272">
            <v>3</v>
          </cell>
          <cell r="AI272">
            <v>3</v>
          </cell>
          <cell r="AJ272" t="str">
            <v>4</v>
          </cell>
          <cell r="AK272" t="str">
            <v>2</v>
          </cell>
          <cell r="AS272" t="str">
            <v>2</v>
          </cell>
          <cell r="AT272" t="str">
            <v>1</v>
          </cell>
          <cell r="AU272" t="str">
            <v>Q249</v>
          </cell>
          <cell r="AV272" t="str">
            <v>Q911</v>
          </cell>
          <cell r="AZ272" t="str">
            <v>Q249</v>
          </cell>
          <cell r="BB272" t="str">
            <v>615</v>
          </cell>
          <cell r="BC272" t="str">
            <v>1</v>
          </cell>
          <cell r="BD272" t="str">
            <v>02</v>
          </cell>
          <cell r="BE272" t="str">
            <v>02</v>
          </cell>
        </row>
        <row r="273">
          <cell r="A273" t="str">
            <v>A450674</v>
          </cell>
          <cell r="B273">
            <v>2</v>
          </cell>
          <cell r="C273" t="str">
            <v>2000</v>
          </cell>
          <cell r="D273" t="str">
            <v>02</v>
          </cell>
          <cell r="E273">
            <v>36558</v>
          </cell>
          <cell r="F273" t="str">
            <v>1</v>
          </cell>
          <cell r="G273" t="str">
            <v>17</v>
          </cell>
          <cell r="H273" t="str">
            <v>001</v>
          </cell>
          <cell r="J273" t="str">
            <v>1</v>
          </cell>
          <cell r="K273" t="str">
            <v>1</v>
          </cell>
          <cell r="N273" t="str">
            <v>1</v>
          </cell>
          <cell r="O273">
            <v>301</v>
          </cell>
          <cell r="Q273" t="str">
            <v>1</v>
          </cell>
          <cell r="S273" t="str">
            <v>17</v>
          </cell>
          <cell r="T273" t="str">
            <v>001</v>
          </cell>
          <cell r="U273" t="str">
            <v>1</v>
          </cell>
          <cell r="W273" t="str">
            <v>0603</v>
          </cell>
          <cell r="X273" t="str">
            <v>0</v>
          </cell>
          <cell r="Z273" t="str">
            <v>1</v>
          </cell>
          <cell r="AA273" t="str">
            <v>1</v>
          </cell>
          <cell r="AB273" t="str">
            <v>3</v>
          </cell>
          <cell r="AC273" t="str">
            <v>1</v>
          </cell>
          <cell r="AD273" t="str">
            <v>1</v>
          </cell>
          <cell r="AE273" t="str">
            <v>3</v>
          </cell>
          <cell r="AF273">
            <v>1720</v>
          </cell>
          <cell r="AG273">
            <v>27</v>
          </cell>
          <cell r="AH273">
            <v>1</v>
          </cell>
          <cell r="AI273">
            <v>0</v>
          </cell>
          <cell r="AJ273" t="str">
            <v>2</v>
          </cell>
          <cell r="AK273" t="str">
            <v>4</v>
          </cell>
          <cell r="AS273" t="str">
            <v>2</v>
          </cell>
          <cell r="AT273" t="str">
            <v>1</v>
          </cell>
          <cell r="AU273" t="str">
            <v>P367</v>
          </cell>
          <cell r="AV273" t="str">
            <v>Q250</v>
          </cell>
          <cell r="AW273" t="str">
            <v>P220</v>
          </cell>
          <cell r="AX273" t="str">
            <v>P071</v>
          </cell>
          <cell r="AY273" t="str">
            <v>J189</v>
          </cell>
          <cell r="AZ273" t="str">
            <v>Q250</v>
          </cell>
          <cell r="BB273" t="str">
            <v>615</v>
          </cell>
          <cell r="BC273" t="str">
            <v>2</v>
          </cell>
          <cell r="BD273" t="str">
            <v>06</v>
          </cell>
          <cell r="BE273" t="str">
            <v>02</v>
          </cell>
        </row>
        <row r="274">
          <cell r="A274" t="str">
            <v>A888517</v>
          </cell>
          <cell r="B274">
            <v>2</v>
          </cell>
          <cell r="C274" t="str">
            <v>2000</v>
          </cell>
          <cell r="D274" t="str">
            <v>11</v>
          </cell>
          <cell r="E274">
            <v>36844</v>
          </cell>
          <cell r="F274" t="str">
            <v>2</v>
          </cell>
          <cell r="G274" t="str">
            <v>17</v>
          </cell>
          <cell r="H274" t="str">
            <v>001</v>
          </cell>
          <cell r="J274" t="str">
            <v>1</v>
          </cell>
          <cell r="K274" t="str">
            <v>1</v>
          </cell>
          <cell r="L274" t="str">
            <v>1700100086</v>
          </cell>
          <cell r="M274" t="str">
            <v>H UNIVERSITARIO</v>
          </cell>
          <cell r="N274" t="str">
            <v>1</v>
          </cell>
          <cell r="O274">
            <v>211</v>
          </cell>
          <cell r="Q274" t="str">
            <v>3</v>
          </cell>
          <cell r="S274" t="str">
            <v>17</v>
          </cell>
          <cell r="T274" t="str">
            <v>380</v>
          </cell>
          <cell r="U274" t="str">
            <v>1</v>
          </cell>
          <cell r="Z274" t="str">
            <v>1</v>
          </cell>
          <cell r="AA274" t="str">
            <v>2</v>
          </cell>
          <cell r="AB274" t="str">
            <v>3</v>
          </cell>
          <cell r="AC274" t="str">
            <v>2</v>
          </cell>
          <cell r="AD274" t="str">
            <v>1</v>
          </cell>
          <cell r="AE274" t="str">
            <v>3</v>
          </cell>
          <cell r="AF274">
            <v>980</v>
          </cell>
          <cell r="AG274">
            <v>21</v>
          </cell>
          <cell r="AH274">
            <v>1</v>
          </cell>
          <cell r="AI274">
            <v>0</v>
          </cell>
          <cell r="AJ274" t="str">
            <v>9</v>
          </cell>
          <cell r="AK274" t="str">
            <v>9</v>
          </cell>
          <cell r="AS274" t="str">
            <v>2</v>
          </cell>
          <cell r="AT274" t="str">
            <v>1</v>
          </cell>
          <cell r="AU274" t="str">
            <v>P369</v>
          </cell>
          <cell r="AV274" t="str">
            <v>P220</v>
          </cell>
          <cell r="AW274" t="str">
            <v>P070</v>
          </cell>
          <cell r="AY274" t="str">
            <v>Q250</v>
          </cell>
          <cell r="AZ274" t="str">
            <v>P220</v>
          </cell>
          <cell r="BB274" t="str">
            <v>404</v>
          </cell>
          <cell r="BC274" t="str">
            <v>2</v>
          </cell>
          <cell r="BD274" t="str">
            <v>04</v>
          </cell>
          <cell r="BE274" t="str">
            <v>02</v>
          </cell>
        </row>
        <row r="275">
          <cell r="A275" t="str">
            <v>A895443</v>
          </cell>
          <cell r="B275">
            <v>2</v>
          </cell>
          <cell r="C275" t="str">
            <v>2000</v>
          </cell>
          <cell r="D275" t="str">
            <v>09</v>
          </cell>
          <cell r="E275">
            <v>36787</v>
          </cell>
          <cell r="F275" t="str">
            <v>1</v>
          </cell>
          <cell r="G275" t="str">
            <v>17</v>
          </cell>
          <cell r="H275" t="str">
            <v>001</v>
          </cell>
          <cell r="J275" t="str">
            <v>1</v>
          </cell>
          <cell r="K275" t="str">
            <v>1</v>
          </cell>
          <cell r="L275" t="str">
            <v>1700100060</v>
          </cell>
          <cell r="M275" t="str">
            <v>H INFANTIL</v>
          </cell>
          <cell r="N275" t="str">
            <v>1</v>
          </cell>
          <cell r="O275">
            <v>229</v>
          </cell>
          <cell r="Q275" t="str">
            <v>1</v>
          </cell>
          <cell r="S275" t="str">
            <v>17</v>
          </cell>
          <cell r="T275" t="str">
            <v>616</v>
          </cell>
          <cell r="U275" t="str">
            <v>1</v>
          </cell>
          <cell r="Z275" t="str">
            <v>1</v>
          </cell>
          <cell r="AA275" t="str">
            <v>1</v>
          </cell>
          <cell r="AB275" t="str">
            <v>3</v>
          </cell>
          <cell r="AC275" t="str">
            <v>1</v>
          </cell>
          <cell r="AD275" t="str">
            <v>1</v>
          </cell>
          <cell r="AE275" t="str">
            <v>3</v>
          </cell>
          <cell r="AF275">
            <v>3000</v>
          </cell>
          <cell r="AG275">
            <v>27</v>
          </cell>
          <cell r="AH275">
            <v>2</v>
          </cell>
          <cell r="AI275">
            <v>0</v>
          </cell>
          <cell r="AJ275" t="str">
            <v>4</v>
          </cell>
          <cell r="AK275" t="str">
            <v>5</v>
          </cell>
          <cell r="AS275" t="str">
            <v>2</v>
          </cell>
          <cell r="AT275" t="str">
            <v>1</v>
          </cell>
          <cell r="AU275" t="str">
            <v>Q253</v>
          </cell>
          <cell r="AV275" t="str">
            <v>P291</v>
          </cell>
          <cell r="AZ275" t="str">
            <v>Q253</v>
          </cell>
          <cell r="BB275" t="str">
            <v>615</v>
          </cell>
          <cell r="BC275" t="str">
            <v>1</v>
          </cell>
          <cell r="BD275" t="str">
            <v>05</v>
          </cell>
          <cell r="BE275" t="str">
            <v>02</v>
          </cell>
        </row>
        <row r="276">
          <cell r="A276" t="str">
            <v>A894823</v>
          </cell>
          <cell r="B276">
            <v>2</v>
          </cell>
          <cell r="C276" t="str">
            <v>2000</v>
          </cell>
          <cell r="D276" t="str">
            <v>12</v>
          </cell>
          <cell r="E276">
            <v>36876</v>
          </cell>
          <cell r="F276" t="str">
            <v>1</v>
          </cell>
          <cell r="G276" t="str">
            <v>17</v>
          </cell>
          <cell r="H276" t="str">
            <v>001</v>
          </cell>
          <cell r="J276" t="str">
            <v>1</v>
          </cell>
          <cell r="K276" t="str">
            <v>1</v>
          </cell>
          <cell r="L276" t="str">
            <v>1700100051</v>
          </cell>
          <cell r="M276" t="str">
            <v>CL ISS</v>
          </cell>
          <cell r="N276" t="str">
            <v>1</v>
          </cell>
          <cell r="O276">
            <v>113</v>
          </cell>
          <cell r="Q276" t="str">
            <v>1</v>
          </cell>
          <cell r="S276" t="str">
            <v>17</v>
          </cell>
          <cell r="T276" t="str">
            <v>614</v>
          </cell>
          <cell r="U276" t="str">
            <v>9</v>
          </cell>
          <cell r="Z276" t="str">
            <v>1</v>
          </cell>
          <cell r="AA276" t="str">
            <v>1</v>
          </cell>
          <cell r="AB276" t="str">
            <v>3</v>
          </cell>
          <cell r="AC276" t="str">
            <v>1</v>
          </cell>
          <cell r="AD276" t="str">
            <v>1</v>
          </cell>
          <cell r="AE276" t="str">
            <v>3</v>
          </cell>
          <cell r="AF276">
            <v>3100</v>
          </cell>
          <cell r="AG276">
            <v>99</v>
          </cell>
          <cell r="AH276">
            <v>99</v>
          </cell>
          <cell r="AI276">
            <v>99</v>
          </cell>
          <cell r="AJ276" t="str">
            <v>9</v>
          </cell>
          <cell r="AK276" t="str">
            <v>9</v>
          </cell>
          <cell r="AS276" t="str">
            <v>2</v>
          </cell>
          <cell r="AT276" t="str">
            <v>1</v>
          </cell>
          <cell r="AU276" t="str">
            <v>P285</v>
          </cell>
          <cell r="AV276" t="str">
            <v>Q339</v>
          </cell>
          <cell r="AY276" t="str">
            <v>Q423</v>
          </cell>
          <cell r="AZ276" t="str">
            <v>Q339</v>
          </cell>
          <cell r="BB276" t="str">
            <v>615</v>
          </cell>
          <cell r="BC276" t="str">
            <v>2</v>
          </cell>
          <cell r="BD276" t="str">
            <v>02</v>
          </cell>
          <cell r="BE276" t="str">
            <v>02</v>
          </cell>
        </row>
        <row r="277">
          <cell r="A277" t="str">
            <v>A894982</v>
          </cell>
          <cell r="B277">
            <v>2</v>
          </cell>
          <cell r="C277" t="str">
            <v>2000</v>
          </cell>
          <cell r="D277" t="str">
            <v>07</v>
          </cell>
          <cell r="E277">
            <v>36715</v>
          </cell>
          <cell r="F277" t="str">
            <v>1</v>
          </cell>
          <cell r="G277" t="str">
            <v>17</v>
          </cell>
          <cell r="H277" t="str">
            <v>001</v>
          </cell>
          <cell r="J277" t="str">
            <v>1</v>
          </cell>
          <cell r="K277" t="str">
            <v>1</v>
          </cell>
          <cell r="L277" t="str">
            <v>1700100060</v>
          </cell>
          <cell r="M277" t="str">
            <v>H INFANTIL</v>
          </cell>
          <cell r="N277" t="str">
            <v>1</v>
          </cell>
          <cell r="O277">
            <v>311</v>
          </cell>
          <cell r="Q277" t="str">
            <v>1</v>
          </cell>
          <cell r="S277" t="str">
            <v>17</v>
          </cell>
          <cell r="T277" t="str">
            <v>001</v>
          </cell>
          <cell r="U277" t="str">
            <v>1</v>
          </cell>
          <cell r="W277" t="str">
            <v>0507</v>
          </cell>
          <cell r="X277" t="str">
            <v>0</v>
          </cell>
          <cell r="Z277" t="str">
            <v>1</v>
          </cell>
          <cell r="AA277" t="str">
            <v>1</v>
          </cell>
          <cell r="AB277" t="str">
            <v>3</v>
          </cell>
          <cell r="AC277" t="str">
            <v>9</v>
          </cell>
          <cell r="AD277" t="str">
            <v>9</v>
          </cell>
          <cell r="AE277" t="str">
            <v>9</v>
          </cell>
          <cell r="AF277">
            <v>9999</v>
          </cell>
          <cell r="AG277">
            <v>99</v>
          </cell>
          <cell r="AH277">
            <v>99</v>
          </cell>
          <cell r="AI277">
            <v>99</v>
          </cell>
          <cell r="AJ277" t="str">
            <v>9</v>
          </cell>
          <cell r="AK277" t="str">
            <v>9</v>
          </cell>
          <cell r="AS277" t="str">
            <v>2</v>
          </cell>
          <cell r="AT277" t="str">
            <v>1</v>
          </cell>
          <cell r="AU277" t="str">
            <v>J960</v>
          </cell>
          <cell r="AV277" t="str">
            <v>J180</v>
          </cell>
          <cell r="AY277" t="str">
            <v>Q390</v>
          </cell>
          <cell r="AZ277" t="str">
            <v>Q390</v>
          </cell>
          <cell r="BB277" t="str">
            <v>615</v>
          </cell>
          <cell r="BC277" t="str">
            <v>2</v>
          </cell>
          <cell r="BD277" t="str">
            <v>07</v>
          </cell>
          <cell r="BE277" t="str">
            <v>02</v>
          </cell>
        </row>
        <row r="278">
          <cell r="A278" t="str">
            <v>A450700</v>
          </cell>
          <cell r="B278">
            <v>2</v>
          </cell>
          <cell r="C278" t="str">
            <v>2000</v>
          </cell>
          <cell r="D278" t="str">
            <v>02</v>
          </cell>
          <cell r="E278">
            <v>36566</v>
          </cell>
          <cell r="F278" t="str">
            <v>2</v>
          </cell>
          <cell r="G278" t="str">
            <v>17</v>
          </cell>
          <cell r="H278" t="str">
            <v>001</v>
          </cell>
          <cell r="J278" t="str">
            <v>1</v>
          </cell>
          <cell r="K278" t="str">
            <v>1</v>
          </cell>
          <cell r="N278" t="str">
            <v>1</v>
          </cell>
          <cell r="O278">
            <v>205</v>
          </cell>
          <cell r="Q278" t="str">
            <v>1</v>
          </cell>
          <cell r="S278" t="str">
            <v>17</v>
          </cell>
          <cell r="T278" t="str">
            <v>001</v>
          </cell>
          <cell r="U278" t="str">
            <v>2</v>
          </cell>
          <cell r="Y278" t="str">
            <v>003</v>
          </cell>
          <cell r="Z278" t="str">
            <v>1</v>
          </cell>
          <cell r="AA278" t="str">
            <v>1</v>
          </cell>
          <cell r="AB278" t="str">
            <v>3</v>
          </cell>
          <cell r="AC278" t="str">
            <v>1</v>
          </cell>
          <cell r="AD278" t="str">
            <v>1</v>
          </cell>
          <cell r="AE278" t="str">
            <v>3</v>
          </cell>
          <cell r="AF278">
            <v>1010</v>
          </cell>
          <cell r="AG278">
            <v>29</v>
          </cell>
          <cell r="AH278">
            <v>5</v>
          </cell>
          <cell r="AI278">
            <v>1</v>
          </cell>
          <cell r="AJ278" t="str">
            <v>4</v>
          </cell>
          <cell r="AK278" t="str">
            <v>4</v>
          </cell>
          <cell r="AS278" t="str">
            <v>2</v>
          </cell>
          <cell r="AT278" t="str">
            <v>1</v>
          </cell>
          <cell r="AU278" t="str">
            <v>Q390</v>
          </cell>
          <cell r="AV278" t="str">
            <v>P220</v>
          </cell>
          <cell r="AY278" t="str">
            <v>P071</v>
          </cell>
          <cell r="AZ278" t="str">
            <v>Q390</v>
          </cell>
          <cell r="BB278" t="str">
            <v>615</v>
          </cell>
          <cell r="BC278" t="str">
            <v>1</v>
          </cell>
          <cell r="BD278" t="str">
            <v>03</v>
          </cell>
          <cell r="BE278" t="str">
            <v>02</v>
          </cell>
        </row>
        <row r="279">
          <cell r="A279" t="str">
            <v>A894985</v>
          </cell>
          <cell r="B279">
            <v>2</v>
          </cell>
          <cell r="C279" t="str">
            <v>2000</v>
          </cell>
          <cell r="D279" t="str">
            <v>06</v>
          </cell>
          <cell r="E279">
            <v>36704</v>
          </cell>
          <cell r="F279" t="str">
            <v>1</v>
          </cell>
          <cell r="G279" t="str">
            <v>17</v>
          </cell>
          <cell r="H279" t="str">
            <v>001</v>
          </cell>
          <cell r="J279" t="str">
            <v>1</v>
          </cell>
          <cell r="K279" t="str">
            <v>1</v>
          </cell>
          <cell r="L279" t="str">
            <v>1700100060</v>
          </cell>
          <cell r="M279" t="str">
            <v>H INFANTIL</v>
          </cell>
          <cell r="N279" t="str">
            <v>1</v>
          </cell>
          <cell r="O279">
            <v>210</v>
          </cell>
          <cell r="Q279" t="str">
            <v>3</v>
          </cell>
          <cell r="S279" t="str">
            <v>17</v>
          </cell>
          <cell r="T279" t="str">
            <v>777</v>
          </cell>
          <cell r="U279" t="str">
            <v>3</v>
          </cell>
          <cell r="Z279" t="str">
            <v>1</v>
          </cell>
          <cell r="AA279" t="str">
            <v>1</v>
          </cell>
          <cell r="AB279" t="str">
            <v>3</v>
          </cell>
          <cell r="AC279" t="str">
            <v>1</v>
          </cell>
          <cell r="AD279" t="str">
            <v>1</v>
          </cell>
          <cell r="AE279" t="str">
            <v>3</v>
          </cell>
          <cell r="AF279">
            <v>2250</v>
          </cell>
          <cell r="AG279">
            <v>33</v>
          </cell>
          <cell r="AH279">
            <v>4</v>
          </cell>
          <cell r="AI279">
            <v>99</v>
          </cell>
          <cell r="AJ279" t="str">
            <v>2</v>
          </cell>
          <cell r="AK279" t="str">
            <v>2</v>
          </cell>
          <cell r="AS279" t="str">
            <v>2</v>
          </cell>
          <cell r="AT279" t="str">
            <v>1</v>
          </cell>
          <cell r="AU279" t="str">
            <v>P369</v>
          </cell>
          <cell r="AV279" t="str">
            <v>P239</v>
          </cell>
          <cell r="AW279" t="str">
            <v>Q390</v>
          </cell>
          <cell r="AX279" t="str">
            <v>Q872</v>
          </cell>
          <cell r="AZ279" t="str">
            <v>Q390</v>
          </cell>
          <cell r="BB279" t="str">
            <v>615</v>
          </cell>
          <cell r="BC279" t="str">
            <v>2</v>
          </cell>
          <cell r="BD279" t="str">
            <v>04</v>
          </cell>
          <cell r="BE279" t="str">
            <v>02</v>
          </cell>
        </row>
        <row r="280">
          <cell r="A280" t="str">
            <v>A449839</v>
          </cell>
          <cell r="B280">
            <v>2</v>
          </cell>
          <cell r="C280" t="str">
            <v>2000</v>
          </cell>
          <cell r="D280" t="str">
            <v>01</v>
          </cell>
          <cell r="E280">
            <v>36540</v>
          </cell>
          <cell r="F280" t="str">
            <v>1</v>
          </cell>
          <cell r="G280" t="str">
            <v>17</v>
          </cell>
          <cell r="H280" t="str">
            <v>001</v>
          </cell>
          <cell r="J280" t="str">
            <v>1</v>
          </cell>
          <cell r="K280" t="str">
            <v>1</v>
          </cell>
          <cell r="N280" t="str">
            <v>1</v>
          </cell>
          <cell r="O280">
            <v>205</v>
          </cell>
          <cell r="Q280" t="str">
            <v>9</v>
          </cell>
          <cell r="S280" t="str">
            <v>17</v>
          </cell>
          <cell r="T280" t="str">
            <v>001</v>
          </cell>
          <cell r="U280" t="str">
            <v>1</v>
          </cell>
          <cell r="W280" t="str">
            <v>0910</v>
          </cell>
          <cell r="X280" t="str">
            <v>0</v>
          </cell>
          <cell r="Z280" t="str">
            <v>1</v>
          </cell>
          <cell r="AA280" t="str">
            <v>2</v>
          </cell>
          <cell r="AB280" t="str">
            <v>3</v>
          </cell>
          <cell r="AC280" t="str">
            <v>1</v>
          </cell>
          <cell r="AD280" t="str">
            <v>1</v>
          </cell>
          <cell r="AE280" t="str">
            <v>3</v>
          </cell>
          <cell r="AF280">
            <v>2200</v>
          </cell>
          <cell r="AG280">
            <v>20</v>
          </cell>
          <cell r="AH280">
            <v>1</v>
          </cell>
          <cell r="AI280">
            <v>0</v>
          </cell>
          <cell r="AJ280" t="str">
            <v>1</v>
          </cell>
          <cell r="AK280" t="str">
            <v>9</v>
          </cell>
          <cell r="AS280" t="str">
            <v>2</v>
          </cell>
          <cell r="AT280" t="str">
            <v>1</v>
          </cell>
          <cell r="AU280" t="str">
            <v>P285</v>
          </cell>
          <cell r="AV280" t="str">
            <v>P288</v>
          </cell>
          <cell r="AW280" t="str">
            <v>T813</v>
          </cell>
          <cell r="AX280" t="str">
            <v>Q391</v>
          </cell>
          <cell r="AZ280" t="str">
            <v>Q391</v>
          </cell>
          <cell r="BB280" t="str">
            <v>615</v>
          </cell>
          <cell r="BC280" t="str">
            <v>1</v>
          </cell>
          <cell r="BD280" t="str">
            <v>03</v>
          </cell>
          <cell r="BE280" t="str">
            <v>02</v>
          </cell>
        </row>
        <row r="281">
          <cell r="A281" t="str">
            <v>A894280</v>
          </cell>
          <cell r="B281">
            <v>2</v>
          </cell>
          <cell r="C281" t="str">
            <v>2000</v>
          </cell>
          <cell r="D281" t="str">
            <v>03</v>
          </cell>
          <cell r="E281">
            <v>36615</v>
          </cell>
          <cell r="F281" t="str">
            <v>1</v>
          </cell>
          <cell r="G281" t="str">
            <v>17</v>
          </cell>
          <cell r="H281" t="str">
            <v>001</v>
          </cell>
          <cell r="J281" t="str">
            <v>1</v>
          </cell>
          <cell r="K281" t="str">
            <v>1</v>
          </cell>
          <cell r="L281" t="str">
            <v>1700100086</v>
          </cell>
          <cell r="M281" t="str">
            <v>H UNIVERSITARIO</v>
          </cell>
          <cell r="N281" t="str">
            <v>1</v>
          </cell>
          <cell r="O281">
            <v>105</v>
          </cell>
          <cell r="Q281" t="str">
            <v>1</v>
          </cell>
          <cell r="S281" t="str">
            <v>17</v>
          </cell>
          <cell r="T281" t="str">
            <v>001</v>
          </cell>
          <cell r="U281" t="str">
            <v>1</v>
          </cell>
          <cell r="W281" t="str">
            <v>0905</v>
          </cell>
          <cell r="X281" t="str">
            <v>2</v>
          </cell>
          <cell r="Z281" t="str">
            <v>1</v>
          </cell>
          <cell r="AA281" t="str">
            <v>1</v>
          </cell>
          <cell r="AB281" t="str">
            <v>3</v>
          </cell>
          <cell r="AC281" t="str">
            <v>1</v>
          </cell>
          <cell r="AD281" t="str">
            <v>1</v>
          </cell>
          <cell r="AE281" t="str">
            <v>3</v>
          </cell>
          <cell r="AF281">
            <v>2130</v>
          </cell>
          <cell r="AG281">
            <v>24</v>
          </cell>
          <cell r="AH281">
            <v>99</v>
          </cell>
          <cell r="AI281">
            <v>99</v>
          </cell>
          <cell r="AJ281" t="str">
            <v>9</v>
          </cell>
          <cell r="AK281" t="str">
            <v>9</v>
          </cell>
          <cell r="AS281" t="str">
            <v>2</v>
          </cell>
          <cell r="AT281" t="str">
            <v>1</v>
          </cell>
          <cell r="AU281" t="str">
            <v>P219</v>
          </cell>
          <cell r="AV281" t="str">
            <v>P280</v>
          </cell>
          <cell r="AW281" t="str">
            <v>Q606</v>
          </cell>
          <cell r="AZ281" t="str">
            <v>Q606</v>
          </cell>
          <cell r="BB281" t="str">
            <v>615</v>
          </cell>
          <cell r="BC281" t="str">
            <v>2</v>
          </cell>
          <cell r="BD281" t="str">
            <v>02</v>
          </cell>
          <cell r="BE281" t="str">
            <v>02</v>
          </cell>
        </row>
        <row r="282">
          <cell r="A282" t="str">
            <v>A894282</v>
          </cell>
          <cell r="B282">
            <v>2</v>
          </cell>
          <cell r="C282" t="str">
            <v>2000</v>
          </cell>
          <cell r="D282" t="str">
            <v>04</v>
          </cell>
          <cell r="E282">
            <v>36620</v>
          </cell>
          <cell r="F282" t="str">
            <v>1</v>
          </cell>
          <cell r="G282" t="str">
            <v>17</v>
          </cell>
          <cell r="H282" t="str">
            <v>001</v>
          </cell>
          <cell r="J282" t="str">
            <v>1</v>
          </cell>
          <cell r="K282" t="str">
            <v>1</v>
          </cell>
          <cell r="L282" t="str">
            <v>1700100086</v>
          </cell>
          <cell r="M282" t="str">
            <v>H UNIVERSITARIO</v>
          </cell>
          <cell r="N282" t="str">
            <v>1</v>
          </cell>
          <cell r="O282">
            <v>101</v>
          </cell>
          <cell r="Q282" t="str">
            <v>2</v>
          </cell>
          <cell r="S282" t="str">
            <v>17</v>
          </cell>
          <cell r="T282" t="str">
            <v>873</v>
          </cell>
          <cell r="U282" t="str">
            <v>1</v>
          </cell>
          <cell r="Z282" t="str">
            <v>1</v>
          </cell>
          <cell r="AA282" t="str">
            <v>1</v>
          </cell>
          <cell r="AB282" t="str">
            <v>3</v>
          </cell>
          <cell r="AC282" t="str">
            <v>1</v>
          </cell>
          <cell r="AD282" t="str">
            <v>1</v>
          </cell>
          <cell r="AE282" t="str">
            <v>3</v>
          </cell>
          <cell r="AF282">
            <v>2720</v>
          </cell>
          <cell r="AG282">
            <v>22</v>
          </cell>
          <cell r="AH282">
            <v>2</v>
          </cell>
          <cell r="AI282">
            <v>0</v>
          </cell>
          <cell r="AJ282" t="str">
            <v>2</v>
          </cell>
          <cell r="AK282" t="str">
            <v>2</v>
          </cell>
          <cell r="AS282" t="str">
            <v>2</v>
          </cell>
          <cell r="AT282" t="str">
            <v>1</v>
          </cell>
          <cell r="AU282" t="str">
            <v>Q606</v>
          </cell>
          <cell r="AZ282" t="str">
            <v>Q606</v>
          </cell>
          <cell r="BB282" t="str">
            <v>615</v>
          </cell>
          <cell r="BC282" t="str">
            <v>1</v>
          </cell>
          <cell r="BD282" t="str">
            <v>02</v>
          </cell>
          <cell r="BE282" t="str">
            <v>02</v>
          </cell>
        </row>
        <row r="283">
          <cell r="A283" t="str">
            <v>A888190</v>
          </cell>
          <cell r="B283">
            <v>2</v>
          </cell>
          <cell r="C283" t="str">
            <v>2000</v>
          </cell>
          <cell r="D283" t="str">
            <v>10</v>
          </cell>
          <cell r="E283">
            <v>36819</v>
          </cell>
          <cell r="F283" t="str">
            <v>1</v>
          </cell>
          <cell r="G283" t="str">
            <v>17</v>
          </cell>
          <cell r="H283" t="str">
            <v>001</v>
          </cell>
          <cell r="J283" t="str">
            <v>1</v>
          </cell>
          <cell r="K283" t="str">
            <v>1</v>
          </cell>
          <cell r="L283" t="str">
            <v>1700100086</v>
          </cell>
          <cell r="M283" t="str">
            <v>H UNIVERSITARIO</v>
          </cell>
          <cell r="N283" t="str">
            <v>1</v>
          </cell>
          <cell r="O283">
            <v>110</v>
          </cell>
          <cell r="Q283" t="str">
            <v>3</v>
          </cell>
          <cell r="S283" t="str">
            <v>17</v>
          </cell>
          <cell r="T283" t="str">
            <v>380</v>
          </cell>
          <cell r="U283" t="str">
            <v>1</v>
          </cell>
          <cell r="Z283" t="str">
            <v>1</v>
          </cell>
          <cell r="AA283" t="str">
            <v>1</v>
          </cell>
          <cell r="AB283" t="str">
            <v>3</v>
          </cell>
          <cell r="AC283" t="str">
            <v>2</v>
          </cell>
          <cell r="AD283" t="str">
            <v>1</v>
          </cell>
          <cell r="AE283" t="str">
            <v>3</v>
          </cell>
          <cell r="AF283">
            <v>1660</v>
          </cell>
          <cell r="AG283">
            <v>16</v>
          </cell>
          <cell r="AH283">
            <v>2</v>
          </cell>
          <cell r="AI283">
            <v>0</v>
          </cell>
          <cell r="AJ283" t="str">
            <v>1</v>
          </cell>
          <cell r="AK283" t="str">
            <v>2</v>
          </cell>
          <cell r="AS283" t="str">
            <v>2</v>
          </cell>
          <cell r="AT283" t="str">
            <v>1</v>
          </cell>
          <cell r="AU283" t="str">
            <v>Q606</v>
          </cell>
          <cell r="AV283" t="str">
            <v>P219</v>
          </cell>
          <cell r="AZ283" t="str">
            <v>Q606</v>
          </cell>
          <cell r="BB283" t="str">
            <v>615</v>
          </cell>
          <cell r="BC283" t="str">
            <v>2</v>
          </cell>
          <cell r="BD283" t="str">
            <v>02</v>
          </cell>
          <cell r="BE283" t="str">
            <v>02</v>
          </cell>
        </row>
        <row r="284">
          <cell r="A284" t="str">
            <v>A888013</v>
          </cell>
          <cell r="B284">
            <v>2</v>
          </cell>
          <cell r="C284" t="str">
            <v>2000</v>
          </cell>
          <cell r="D284" t="str">
            <v>09</v>
          </cell>
          <cell r="E284">
            <v>36782</v>
          </cell>
          <cell r="F284" t="str">
            <v>1</v>
          </cell>
          <cell r="G284" t="str">
            <v>17</v>
          </cell>
          <cell r="H284" t="str">
            <v>001</v>
          </cell>
          <cell r="J284" t="str">
            <v>1</v>
          </cell>
          <cell r="K284" t="str">
            <v>1</v>
          </cell>
          <cell r="L284" t="str">
            <v>1700100086</v>
          </cell>
          <cell r="M284" t="str">
            <v>H UNIVERSITARIO</v>
          </cell>
          <cell r="N284" t="str">
            <v>1</v>
          </cell>
          <cell r="O284">
            <v>201</v>
          </cell>
          <cell r="Q284" t="str">
            <v>1</v>
          </cell>
          <cell r="S284" t="str">
            <v>17</v>
          </cell>
          <cell r="T284" t="str">
            <v>001</v>
          </cell>
          <cell r="U284" t="str">
            <v>1</v>
          </cell>
          <cell r="W284" t="str">
            <v>0902</v>
          </cell>
          <cell r="X284" t="str">
            <v>0</v>
          </cell>
          <cell r="Z284" t="str">
            <v>1</v>
          </cell>
          <cell r="AA284" t="str">
            <v>1</v>
          </cell>
          <cell r="AB284" t="str">
            <v>3</v>
          </cell>
          <cell r="AC284" t="str">
            <v>1</v>
          </cell>
          <cell r="AD284" t="str">
            <v>1</v>
          </cell>
          <cell r="AE284" t="str">
            <v>3</v>
          </cell>
          <cell r="AF284">
            <v>2700</v>
          </cell>
          <cell r="AG284">
            <v>30</v>
          </cell>
          <cell r="AH284">
            <v>3</v>
          </cell>
          <cell r="AI284">
            <v>0</v>
          </cell>
          <cell r="AJ284" t="str">
            <v>2</v>
          </cell>
          <cell r="AK284" t="str">
            <v>5</v>
          </cell>
          <cell r="AS284" t="str">
            <v>2</v>
          </cell>
          <cell r="AT284" t="str">
            <v>1</v>
          </cell>
          <cell r="AU284" t="str">
            <v>P280</v>
          </cell>
          <cell r="AV284" t="str">
            <v>Q611</v>
          </cell>
          <cell r="AW284" t="str">
            <v>P071</v>
          </cell>
          <cell r="AZ284" t="str">
            <v>Q611</v>
          </cell>
          <cell r="BB284" t="str">
            <v>615</v>
          </cell>
          <cell r="BC284" t="str">
            <v>2</v>
          </cell>
          <cell r="BD284" t="str">
            <v>03</v>
          </cell>
          <cell r="BE284" t="str">
            <v>02</v>
          </cell>
        </row>
        <row r="285">
          <cell r="A285" t="str">
            <v>A450229</v>
          </cell>
          <cell r="B285">
            <v>2</v>
          </cell>
          <cell r="C285" t="str">
            <v>2000</v>
          </cell>
          <cell r="D285" t="str">
            <v>07</v>
          </cell>
          <cell r="E285">
            <v>36717</v>
          </cell>
          <cell r="F285" t="str">
            <v>2</v>
          </cell>
          <cell r="G285" t="str">
            <v>17</v>
          </cell>
          <cell r="H285" t="str">
            <v>001</v>
          </cell>
          <cell r="J285" t="str">
            <v>1</v>
          </cell>
          <cell r="K285" t="str">
            <v>1</v>
          </cell>
          <cell r="L285" t="str">
            <v>1700100086</v>
          </cell>
          <cell r="M285" t="str">
            <v>H UNIVERSITARIO</v>
          </cell>
          <cell r="N285" t="str">
            <v>1</v>
          </cell>
          <cell r="O285">
            <v>100</v>
          </cell>
          <cell r="Q285" t="str">
            <v>1</v>
          </cell>
          <cell r="S285" t="str">
            <v>17</v>
          </cell>
          <cell r="T285" t="str">
            <v>001</v>
          </cell>
          <cell r="U285" t="str">
            <v>9</v>
          </cell>
          <cell r="Z285" t="str">
            <v>1</v>
          </cell>
          <cell r="AA285" t="str">
            <v>1</v>
          </cell>
          <cell r="AB285" t="str">
            <v>3</v>
          </cell>
          <cell r="AC285" t="str">
            <v>3</v>
          </cell>
          <cell r="AD285" t="str">
            <v>1</v>
          </cell>
          <cell r="AE285" t="str">
            <v>3</v>
          </cell>
          <cell r="AF285">
            <v>5000</v>
          </cell>
          <cell r="AG285">
            <v>23</v>
          </cell>
          <cell r="AH285">
            <v>99</v>
          </cell>
          <cell r="AI285">
            <v>99</v>
          </cell>
          <cell r="AJ285" t="str">
            <v>9</v>
          </cell>
          <cell r="AK285" t="str">
            <v>9</v>
          </cell>
          <cell r="AS285" t="str">
            <v>2</v>
          </cell>
          <cell r="AT285" t="str">
            <v>1</v>
          </cell>
          <cell r="AU285" t="str">
            <v>P285</v>
          </cell>
          <cell r="AV285" t="str">
            <v>Q790</v>
          </cell>
          <cell r="AZ285" t="str">
            <v>Q790</v>
          </cell>
          <cell r="BB285" t="str">
            <v>615</v>
          </cell>
          <cell r="BC285" t="str">
            <v>2</v>
          </cell>
          <cell r="BD285" t="str">
            <v>02</v>
          </cell>
          <cell r="BE285" t="str">
            <v>02</v>
          </cell>
        </row>
        <row r="286">
          <cell r="A286" t="str">
            <v>A895474</v>
          </cell>
          <cell r="B286">
            <v>2</v>
          </cell>
          <cell r="C286" t="str">
            <v>2000</v>
          </cell>
          <cell r="D286" t="str">
            <v>11</v>
          </cell>
          <cell r="E286">
            <v>36838</v>
          </cell>
          <cell r="F286" t="str">
            <v>2</v>
          </cell>
          <cell r="G286" t="str">
            <v>17</v>
          </cell>
          <cell r="H286" t="str">
            <v>001</v>
          </cell>
          <cell r="J286" t="str">
            <v>1</v>
          </cell>
          <cell r="K286" t="str">
            <v>1</v>
          </cell>
          <cell r="L286" t="str">
            <v>1700100060</v>
          </cell>
          <cell r="M286" t="str">
            <v>H INFANTIL</v>
          </cell>
          <cell r="N286" t="str">
            <v>1</v>
          </cell>
          <cell r="O286">
            <v>205</v>
          </cell>
          <cell r="Q286" t="str">
            <v>1</v>
          </cell>
          <cell r="S286" t="str">
            <v>17</v>
          </cell>
          <cell r="T286" t="str">
            <v>001</v>
          </cell>
          <cell r="U286" t="str">
            <v>1</v>
          </cell>
          <cell r="W286" t="str">
            <v>0902</v>
          </cell>
          <cell r="X286" t="str">
            <v>0</v>
          </cell>
          <cell r="Z286" t="str">
            <v>1</v>
          </cell>
          <cell r="AA286" t="str">
            <v>1</v>
          </cell>
          <cell r="AB286" t="str">
            <v>3</v>
          </cell>
          <cell r="AC286" t="str">
            <v>2</v>
          </cell>
          <cell r="AD286" t="str">
            <v>1</v>
          </cell>
          <cell r="AE286" t="str">
            <v>3</v>
          </cell>
          <cell r="AF286">
            <v>3200</v>
          </cell>
          <cell r="AG286">
            <v>35</v>
          </cell>
          <cell r="AH286">
            <v>2</v>
          </cell>
          <cell r="AI286">
            <v>0</v>
          </cell>
          <cell r="AJ286" t="str">
            <v>4</v>
          </cell>
          <cell r="AK286" t="str">
            <v>4</v>
          </cell>
          <cell r="AS286" t="str">
            <v>2</v>
          </cell>
          <cell r="AT286" t="str">
            <v>1</v>
          </cell>
          <cell r="AU286" t="str">
            <v>P293</v>
          </cell>
          <cell r="AV286" t="str">
            <v>P280</v>
          </cell>
          <cell r="AW286" t="str">
            <v>Q790</v>
          </cell>
          <cell r="AY286" t="str">
            <v>P008</v>
          </cell>
          <cell r="AZ286" t="str">
            <v>Q790</v>
          </cell>
          <cell r="BB286" t="str">
            <v>615</v>
          </cell>
          <cell r="BC286" t="str">
            <v>1</v>
          </cell>
          <cell r="BD286" t="str">
            <v>03</v>
          </cell>
          <cell r="BE286" t="str">
            <v>02</v>
          </cell>
        </row>
        <row r="287">
          <cell r="A287" t="str">
            <v>A450320</v>
          </cell>
          <cell r="B287">
            <v>2</v>
          </cell>
          <cell r="C287" t="str">
            <v>2000</v>
          </cell>
          <cell r="D287" t="str">
            <v>01</v>
          </cell>
          <cell r="E287">
            <v>36529</v>
          </cell>
          <cell r="F287" t="str">
            <v>2</v>
          </cell>
          <cell r="G287" t="str">
            <v>17</v>
          </cell>
          <cell r="H287" t="str">
            <v>001</v>
          </cell>
          <cell r="J287" t="str">
            <v>1</v>
          </cell>
          <cell r="K287" t="str">
            <v>1</v>
          </cell>
          <cell r="N287" t="str">
            <v>1</v>
          </cell>
          <cell r="O287">
            <v>299</v>
          </cell>
          <cell r="Q287" t="str">
            <v>4</v>
          </cell>
          <cell r="S287" t="str">
            <v>17</v>
          </cell>
          <cell r="T287" t="str">
            <v>001</v>
          </cell>
          <cell r="U287" t="str">
            <v>1</v>
          </cell>
          <cell r="W287" t="str">
            <v>0201</v>
          </cell>
          <cell r="X287" t="str">
            <v>0</v>
          </cell>
          <cell r="Z287" t="str">
            <v>1</v>
          </cell>
          <cell r="AA287" t="str">
            <v>2</v>
          </cell>
          <cell r="AB287" t="str">
            <v>3</v>
          </cell>
          <cell r="AC287" t="str">
            <v>1</v>
          </cell>
          <cell r="AD287" t="str">
            <v>1</v>
          </cell>
          <cell r="AE287" t="str">
            <v>3</v>
          </cell>
          <cell r="AF287">
            <v>9999</v>
          </cell>
          <cell r="AG287">
            <v>99</v>
          </cell>
          <cell r="AH287">
            <v>5</v>
          </cell>
          <cell r="AI287">
            <v>0</v>
          </cell>
          <cell r="AJ287" t="str">
            <v>9</v>
          </cell>
          <cell r="AK287" t="str">
            <v>9</v>
          </cell>
          <cell r="AS287" t="str">
            <v>2</v>
          </cell>
          <cell r="AT287" t="str">
            <v>1</v>
          </cell>
          <cell r="AU287" t="str">
            <v>P291</v>
          </cell>
          <cell r="AV287" t="str">
            <v>P219</v>
          </cell>
          <cell r="AW287" t="str">
            <v>P027</v>
          </cell>
          <cell r="AX287" t="str">
            <v>Q897</v>
          </cell>
          <cell r="AZ287" t="str">
            <v>Q897</v>
          </cell>
          <cell r="BB287" t="str">
            <v>615</v>
          </cell>
          <cell r="BC287" t="str">
            <v>2</v>
          </cell>
          <cell r="BD287" t="str">
            <v>04</v>
          </cell>
          <cell r="BE287" t="str">
            <v>02</v>
          </cell>
        </row>
        <row r="288">
          <cell r="A288" t="str">
            <v>A450280</v>
          </cell>
          <cell r="B288">
            <v>2</v>
          </cell>
          <cell r="C288" t="str">
            <v>2000</v>
          </cell>
          <cell r="D288" t="str">
            <v>01</v>
          </cell>
          <cell r="E288">
            <v>36541</v>
          </cell>
          <cell r="F288" t="str">
            <v>2</v>
          </cell>
          <cell r="G288" t="str">
            <v>17</v>
          </cell>
          <cell r="H288" t="str">
            <v>001</v>
          </cell>
          <cell r="J288" t="str">
            <v>1</v>
          </cell>
          <cell r="K288" t="str">
            <v>1</v>
          </cell>
          <cell r="N288" t="str">
            <v>1</v>
          </cell>
          <cell r="O288">
            <v>199</v>
          </cell>
          <cell r="Q288" t="str">
            <v>2</v>
          </cell>
          <cell r="S288" t="str">
            <v>17</v>
          </cell>
          <cell r="T288" t="str">
            <v>001</v>
          </cell>
          <cell r="U288" t="str">
            <v>1</v>
          </cell>
          <cell r="W288" t="str">
            <v>1002</v>
          </cell>
          <cell r="X288" t="str">
            <v>0</v>
          </cell>
          <cell r="Z288" t="str">
            <v>1</v>
          </cell>
          <cell r="AA288" t="str">
            <v>1</v>
          </cell>
          <cell r="AB288" t="str">
            <v>3</v>
          </cell>
          <cell r="AC288" t="str">
            <v>1</v>
          </cell>
          <cell r="AD288" t="str">
            <v>1</v>
          </cell>
          <cell r="AE288" t="str">
            <v>3</v>
          </cell>
          <cell r="AF288">
            <v>1320</v>
          </cell>
          <cell r="AG288">
            <v>34</v>
          </cell>
          <cell r="AH288">
            <v>5</v>
          </cell>
          <cell r="AI288">
            <v>0</v>
          </cell>
          <cell r="AJ288" t="str">
            <v>4</v>
          </cell>
          <cell r="AK288" t="str">
            <v>5</v>
          </cell>
          <cell r="AS288" t="str">
            <v>2</v>
          </cell>
          <cell r="AT288" t="str">
            <v>1</v>
          </cell>
          <cell r="AU288" t="str">
            <v>Q897</v>
          </cell>
          <cell r="AV288" t="str">
            <v>P038</v>
          </cell>
          <cell r="AZ288" t="str">
            <v>Q897</v>
          </cell>
          <cell r="BB288" t="str">
            <v>615</v>
          </cell>
          <cell r="BC288" t="str">
            <v>2</v>
          </cell>
          <cell r="BD288" t="str">
            <v>02</v>
          </cell>
          <cell r="BE288" t="str">
            <v>02</v>
          </cell>
        </row>
        <row r="289">
          <cell r="A289" t="str">
            <v>A695747</v>
          </cell>
          <cell r="B289">
            <v>2</v>
          </cell>
          <cell r="C289" t="str">
            <v>2000</v>
          </cell>
          <cell r="D289" t="str">
            <v>03</v>
          </cell>
          <cell r="E289">
            <v>36611</v>
          </cell>
          <cell r="F289" t="str">
            <v>2</v>
          </cell>
          <cell r="G289" t="str">
            <v>17</v>
          </cell>
          <cell r="H289" t="str">
            <v>174</v>
          </cell>
          <cell r="I289" t="str">
            <v>005</v>
          </cell>
          <cell r="J289" t="str">
            <v>2</v>
          </cell>
          <cell r="K289" t="str">
            <v>3</v>
          </cell>
          <cell r="N289" t="str">
            <v>1</v>
          </cell>
          <cell r="O289">
            <v>105</v>
          </cell>
          <cell r="Q289" t="str">
            <v>2</v>
          </cell>
          <cell r="S289" t="str">
            <v>17</v>
          </cell>
          <cell r="T289" t="str">
            <v>174</v>
          </cell>
          <cell r="U289" t="str">
            <v>2</v>
          </cell>
          <cell r="Y289" t="str">
            <v>005</v>
          </cell>
          <cell r="Z289" t="str">
            <v>1</v>
          </cell>
          <cell r="AA289" t="str">
            <v>3</v>
          </cell>
          <cell r="AB289" t="str">
            <v>3</v>
          </cell>
          <cell r="AC289" t="str">
            <v>1</v>
          </cell>
          <cell r="AD289" t="str">
            <v>1</v>
          </cell>
          <cell r="AE289" t="str">
            <v>3</v>
          </cell>
          <cell r="AF289">
            <v>9999</v>
          </cell>
          <cell r="AG289">
            <v>38</v>
          </cell>
          <cell r="AH289">
            <v>5</v>
          </cell>
          <cell r="AI289">
            <v>0</v>
          </cell>
          <cell r="AJ289" t="str">
            <v>5</v>
          </cell>
          <cell r="AK289" t="str">
            <v>3</v>
          </cell>
          <cell r="AS289" t="str">
            <v>1</v>
          </cell>
          <cell r="AT289" t="str">
            <v>2</v>
          </cell>
          <cell r="AU289" t="str">
            <v>P219</v>
          </cell>
          <cell r="AV289" t="str">
            <v>Q897</v>
          </cell>
          <cell r="AZ289" t="str">
            <v>Q897</v>
          </cell>
          <cell r="BB289" t="str">
            <v>615</v>
          </cell>
          <cell r="BC289" t="str">
            <v>2</v>
          </cell>
          <cell r="BD289" t="str">
            <v>02</v>
          </cell>
          <cell r="BE289" t="str">
            <v>02</v>
          </cell>
        </row>
        <row r="290">
          <cell r="A290" t="str">
            <v>A894169</v>
          </cell>
          <cell r="B290">
            <v>2</v>
          </cell>
          <cell r="C290" t="str">
            <v>2000</v>
          </cell>
          <cell r="D290" t="str">
            <v>04</v>
          </cell>
          <cell r="E290">
            <v>36645</v>
          </cell>
          <cell r="F290" t="str">
            <v>2</v>
          </cell>
          <cell r="G290" t="str">
            <v>17</v>
          </cell>
          <cell r="H290" t="str">
            <v>001</v>
          </cell>
          <cell r="J290" t="str">
            <v>1</v>
          </cell>
          <cell r="K290" t="str">
            <v>1</v>
          </cell>
          <cell r="L290" t="str">
            <v>1700100060</v>
          </cell>
          <cell r="M290" t="str">
            <v>H INFANTIL</v>
          </cell>
          <cell r="N290" t="str">
            <v>1</v>
          </cell>
          <cell r="O290">
            <v>104</v>
          </cell>
          <cell r="Q290" t="str">
            <v>2</v>
          </cell>
          <cell r="S290" t="str">
            <v>17</v>
          </cell>
          <cell r="T290" t="str">
            <v>433</v>
          </cell>
          <cell r="U290" t="str">
            <v>1</v>
          </cell>
          <cell r="W290" t="str">
            <v>433</v>
          </cell>
          <cell r="Z290" t="str">
            <v>1</v>
          </cell>
          <cell r="AA290" t="str">
            <v>3</v>
          </cell>
          <cell r="AB290" t="str">
            <v>3</v>
          </cell>
          <cell r="AC290" t="str">
            <v>2</v>
          </cell>
          <cell r="AD290" t="str">
            <v>2</v>
          </cell>
          <cell r="AE290" t="str">
            <v>3</v>
          </cell>
          <cell r="AF290">
            <v>9999</v>
          </cell>
          <cell r="AG290">
            <v>26</v>
          </cell>
          <cell r="AH290">
            <v>3</v>
          </cell>
          <cell r="AI290">
            <v>99</v>
          </cell>
          <cell r="AJ290" t="str">
            <v>2</v>
          </cell>
          <cell r="AK290" t="str">
            <v>9</v>
          </cell>
          <cell r="AS290" t="str">
            <v>1</v>
          </cell>
          <cell r="AT290" t="str">
            <v>1</v>
          </cell>
          <cell r="AU290" t="str">
            <v>P285</v>
          </cell>
          <cell r="AV290" t="str">
            <v>Q899</v>
          </cell>
          <cell r="AW290" t="str">
            <v>Q894</v>
          </cell>
          <cell r="AY290" t="str">
            <v>Q792</v>
          </cell>
          <cell r="AZ290" t="str">
            <v>Q899</v>
          </cell>
          <cell r="BB290" t="str">
            <v>615</v>
          </cell>
          <cell r="BC290" t="str">
            <v>1</v>
          </cell>
          <cell r="BD290" t="str">
            <v>02</v>
          </cell>
          <cell r="BE290" t="str">
            <v>02</v>
          </cell>
        </row>
        <row r="291">
          <cell r="A291" t="str">
            <v>A894168</v>
          </cell>
          <cell r="B291">
            <v>2</v>
          </cell>
          <cell r="C291" t="str">
            <v>2000</v>
          </cell>
          <cell r="D291" t="str">
            <v>04</v>
          </cell>
          <cell r="E291">
            <v>36645</v>
          </cell>
          <cell r="F291" t="str">
            <v>2</v>
          </cell>
          <cell r="G291" t="str">
            <v>17</v>
          </cell>
          <cell r="H291" t="str">
            <v>001</v>
          </cell>
          <cell r="J291" t="str">
            <v>1</v>
          </cell>
          <cell r="K291" t="str">
            <v>1</v>
          </cell>
          <cell r="L291" t="str">
            <v>1700100060</v>
          </cell>
          <cell r="M291" t="str">
            <v>H INFANTIL</v>
          </cell>
          <cell r="N291" t="str">
            <v>1</v>
          </cell>
          <cell r="O291">
            <v>104</v>
          </cell>
          <cell r="Q291" t="str">
            <v>2</v>
          </cell>
          <cell r="S291" t="str">
            <v>17</v>
          </cell>
          <cell r="T291" t="str">
            <v>433</v>
          </cell>
          <cell r="U291" t="str">
            <v>1</v>
          </cell>
          <cell r="Z291" t="str">
            <v>1</v>
          </cell>
          <cell r="AA291" t="str">
            <v>3</v>
          </cell>
          <cell r="AB291" t="str">
            <v>3</v>
          </cell>
          <cell r="AC291" t="str">
            <v>2</v>
          </cell>
          <cell r="AD291" t="str">
            <v>2</v>
          </cell>
          <cell r="AE291" t="str">
            <v>3</v>
          </cell>
          <cell r="AF291">
            <v>9999</v>
          </cell>
          <cell r="AG291">
            <v>26</v>
          </cell>
          <cell r="AH291">
            <v>3</v>
          </cell>
          <cell r="AI291">
            <v>99</v>
          </cell>
          <cell r="AJ291" t="str">
            <v>2</v>
          </cell>
          <cell r="AK291" t="str">
            <v>9</v>
          </cell>
          <cell r="AS291" t="str">
            <v>1</v>
          </cell>
          <cell r="AT291" t="str">
            <v>1</v>
          </cell>
          <cell r="AU291" t="str">
            <v>P285</v>
          </cell>
          <cell r="AV291" t="str">
            <v>Q899</v>
          </cell>
          <cell r="AW291" t="str">
            <v>Q894</v>
          </cell>
          <cell r="AY291" t="str">
            <v>Q792</v>
          </cell>
          <cell r="AZ291" t="str">
            <v>Q899</v>
          </cell>
          <cell r="BB291" t="str">
            <v>615</v>
          </cell>
          <cell r="BC291" t="str">
            <v>1</v>
          </cell>
          <cell r="BD291" t="str">
            <v>02</v>
          </cell>
          <cell r="BE291" t="str">
            <v>02</v>
          </cell>
        </row>
        <row r="292">
          <cell r="A292" t="str">
            <v>A894907</v>
          </cell>
          <cell r="B292">
            <v>2</v>
          </cell>
          <cell r="C292" t="str">
            <v>2000</v>
          </cell>
          <cell r="D292" t="str">
            <v>06</v>
          </cell>
          <cell r="E292">
            <v>36695</v>
          </cell>
          <cell r="F292" t="str">
            <v>1</v>
          </cell>
          <cell r="G292" t="str">
            <v>17</v>
          </cell>
          <cell r="H292" t="str">
            <v>001</v>
          </cell>
          <cell r="J292" t="str">
            <v>1</v>
          </cell>
          <cell r="K292" t="str">
            <v>1</v>
          </cell>
          <cell r="L292" t="str">
            <v>1700100086</v>
          </cell>
          <cell r="M292" t="str">
            <v>H UNIVERSITARIO</v>
          </cell>
          <cell r="N292" t="str">
            <v>1</v>
          </cell>
          <cell r="O292">
            <v>199</v>
          </cell>
          <cell r="Q292" t="str">
            <v>2</v>
          </cell>
          <cell r="S292" t="str">
            <v>17</v>
          </cell>
          <cell r="T292" t="str">
            <v>662</v>
          </cell>
          <cell r="U292" t="str">
            <v>3</v>
          </cell>
          <cell r="Z292" t="str">
            <v>1</v>
          </cell>
          <cell r="AA292" t="str">
            <v>1</v>
          </cell>
          <cell r="AB292" t="str">
            <v>3</v>
          </cell>
          <cell r="AC292" t="str">
            <v>1</v>
          </cell>
          <cell r="AD292" t="str">
            <v>1</v>
          </cell>
          <cell r="AE292" t="str">
            <v>3</v>
          </cell>
          <cell r="AF292">
            <v>2860</v>
          </cell>
          <cell r="AG292">
            <v>25</v>
          </cell>
          <cell r="AH292">
            <v>2</v>
          </cell>
          <cell r="AI292">
            <v>1</v>
          </cell>
          <cell r="AJ292" t="str">
            <v>2</v>
          </cell>
          <cell r="AK292" t="str">
            <v>9</v>
          </cell>
          <cell r="AS292" t="str">
            <v>2</v>
          </cell>
          <cell r="AT292" t="str">
            <v>1</v>
          </cell>
          <cell r="AU292" t="str">
            <v>P219</v>
          </cell>
          <cell r="AV292" t="str">
            <v>P748</v>
          </cell>
          <cell r="AW292" t="str">
            <v>Q897</v>
          </cell>
          <cell r="AY292" t="str">
            <v>P550</v>
          </cell>
          <cell r="AZ292" t="str">
            <v>Q897</v>
          </cell>
          <cell r="BB292" t="str">
            <v>615</v>
          </cell>
          <cell r="BC292" t="str">
            <v>2</v>
          </cell>
          <cell r="BD292" t="str">
            <v>02</v>
          </cell>
          <cell r="BE292" t="str">
            <v>02</v>
          </cell>
        </row>
        <row r="293">
          <cell r="A293" t="str">
            <v>A894962</v>
          </cell>
          <cell r="B293">
            <v>2</v>
          </cell>
          <cell r="C293" t="str">
            <v>2000</v>
          </cell>
          <cell r="D293" t="str">
            <v>07</v>
          </cell>
          <cell r="E293">
            <v>36708</v>
          </cell>
          <cell r="F293" t="str">
            <v>2</v>
          </cell>
          <cell r="G293" t="str">
            <v>17</v>
          </cell>
          <cell r="H293" t="str">
            <v>001</v>
          </cell>
          <cell r="J293" t="str">
            <v>1</v>
          </cell>
          <cell r="K293" t="str">
            <v>1</v>
          </cell>
          <cell r="L293" t="str">
            <v>1700100086</v>
          </cell>
          <cell r="M293" t="str">
            <v>H UNIVERSITARIO</v>
          </cell>
          <cell r="N293" t="str">
            <v>1</v>
          </cell>
          <cell r="O293">
            <v>104</v>
          </cell>
          <cell r="Q293" t="str">
            <v>2</v>
          </cell>
          <cell r="S293" t="str">
            <v>17</v>
          </cell>
          <cell r="T293" t="str">
            <v>001</v>
          </cell>
          <cell r="U293" t="str">
            <v>1</v>
          </cell>
          <cell r="W293" t="str">
            <v>1009</v>
          </cell>
          <cell r="X293" t="str">
            <v>0</v>
          </cell>
          <cell r="Z293" t="str">
            <v>1</v>
          </cell>
          <cell r="AA293" t="str">
            <v>2</v>
          </cell>
          <cell r="AB293" t="str">
            <v>3</v>
          </cell>
          <cell r="AC293" t="str">
            <v>2</v>
          </cell>
          <cell r="AD293" t="str">
            <v>1</v>
          </cell>
          <cell r="AE293" t="str">
            <v>3</v>
          </cell>
          <cell r="AF293">
            <v>1100</v>
          </cell>
          <cell r="AG293">
            <v>43</v>
          </cell>
          <cell r="AH293">
            <v>5</v>
          </cell>
          <cell r="AI293">
            <v>99</v>
          </cell>
          <cell r="AJ293" t="str">
            <v>4</v>
          </cell>
          <cell r="AK293" t="str">
            <v>3</v>
          </cell>
          <cell r="AS293" t="str">
            <v>2</v>
          </cell>
          <cell r="AT293" t="str">
            <v>1</v>
          </cell>
          <cell r="AU293" t="str">
            <v>P53X</v>
          </cell>
          <cell r="AV293" t="str">
            <v>P219</v>
          </cell>
          <cell r="AY293" t="str">
            <v>Q897</v>
          </cell>
          <cell r="AZ293" t="str">
            <v>Q897</v>
          </cell>
          <cell r="BB293" t="str">
            <v>615</v>
          </cell>
          <cell r="BC293" t="str">
            <v>2</v>
          </cell>
          <cell r="BD293" t="str">
            <v>02</v>
          </cell>
          <cell r="BE293" t="str">
            <v>02</v>
          </cell>
        </row>
        <row r="294">
          <cell r="A294" t="str">
            <v>A713545</v>
          </cell>
          <cell r="B294">
            <v>2</v>
          </cell>
          <cell r="C294" t="str">
            <v>2000</v>
          </cell>
          <cell r="D294" t="str">
            <v>10</v>
          </cell>
          <cell r="E294">
            <v>36813</v>
          </cell>
          <cell r="F294" t="str">
            <v>1</v>
          </cell>
          <cell r="G294" t="str">
            <v>17</v>
          </cell>
          <cell r="H294" t="str">
            <v>495</v>
          </cell>
          <cell r="J294" t="str">
            <v>1</v>
          </cell>
          <cell r="K294" t="str">
            <v>5</v>
          </cell>
          <cell r="N294" t="str">
            <v>1</v>
          </cell>
          <cell r="O294">
            <v>100</v>
          </cell>
          <cell r="Q294" t="str">
            <v>3</v>
          </cell>
          <cell r="S294" t="str">
            <v>17</v>
          </cell>
          <cell r="T294" t="str">
            <v>662</v>
          </cell>
          <cell r="U294" t="str">
            <v>3</v>
          </cell>
          <cell r="Z294" t="str">
            <v>1</v>
          </cell>
          <cell r="AA294" t="str">
            <v>2</v>
          </cell>
          <cell r="AB294" t="str">
            <v>3</v>
          </cell>
          <cell r="AC294" t="str">
            <v>1</v>
          </cell>
          <cell r="AD294" t="str">
            <v>1</v>
          </cell>
          <cell r="AE294" t="str">
            <v>4</v>
          </cell>
          <cell r="AF294">
            <v>2300</v>
          </cell>
          <cell r="AG294">
            <v>18</v>
          </cell>
          <cell r="AH294">
            <v>1</v>
          </cell>
          <cell r="AI294">
            <v>0</v>
          </cell>
          <cell r="AJ294" t="str">
            <v>1</v>
          </cell>
          <cell r="AK294" t="str">
            <v>3</v>
          </cell>
          <cell r="AS294" t="str">
            <v>4</v>
          </cell>
          <cell r="AT294" t="str">
            <v>2</v>
          </cell>
          <cell r="AU294" t="str">
            <v>P219</v>
          </cell>
          <cell r="AY294" t="str">
            <v>Q897</v>
          </cell>
          <cell r="AZ294" t="str">
            <v>Q897</v>
          </cell>
          <cell r="BB294" t="str">
            <v>615</v>
          </cell>
          <cell r="BC294" t="str">
            <v>2</v>
          </cell>
          <cell r="BD294" t="str">
            <v>02</v>
          </cell>
          <cell r="BE294" t="str">
            <v>02</v>
          </cell>
        </row>
        <row r="295">
          <cell r="A295" t="str">
            <v>A254659</v>
          </cell>
          <cell r="B295">
            <v>2</v>
          </cell>
          <cell r="C295" t="str">
            <v>2000</v>
          </cell>
          <cell r="D295" t="str">
            <v>05</v>
          </cell>
          <cell r="E295">
            <v>36661</v>
          </cell>
          <cell r="F295" t="str">
            <v>1</v>
          </cell>
          <cell r="G295" t="str">
            <v>17</v>
          </cell>
          <cell r="H295" t="str">
            <v>614</v>
          </cell>
          <cell r="I295" t="str">
            <v>006</v>
          </cell>
          <cell r="J295" t="str">
            <v>2</v>
          </cell>
          <cell r="K295" t="str">
            <v>2</v>
          </cell>
          <cell r="L295" t="str">
            <v>1761400143</v>
          </cell>
          <cell r="M295" t="str">
            <v>CS SAN LORENZO</v>
          </cell>
          <cell r="N295" t="str">
            <v>1</v>
          </cell>
          <cell r="O295">
            <v>102</v>
          </cell>
          <cell r="Q295" t="str">
            <v>3</v>
          </cell>
          <cell r="S295" t="str">
            <v>17</v>
          </cell>
          <cell r="T295" t="str">
            <v>614</v>
          </cell>
          <cell r="U295" t="str">
            <v>3</v>
          </cell>
          <cell r="Z295" t="str">
            <v>1</v>
          </cell>
          <cell r="AA295" t="str">
            <v>1</v>
          </cell>
          <cell r="AB295" t="str">
            <v>3</v>
          </cell>
          <cell r="AC295" t="str">
            <v>1</v>
          </cell>
          <cell r="AD295" t="str">
            <v>1</v>
          </cell>
          <cell r="AE295" t="str">
            <v>4</v>
          </cell>
          <cell r="AF295">
            <v>9999</v>
          </cell>
          <cell r="AG295">
            <v>99</v>
          </cell>
          <cell r="AH295">
            <v>4</v>
          </cell>
          <cell r="AI295">
            <v>0</v>
          </cell>
          <cell r="AJ295" t="str">
            <v>2</v>
          </cell>
          <cell r="AK295" t="str">
            <v>3</v>
          </cell>
          <cell r="AS295" t="str">
            <v>2</v>
          </cell>
          <cell r="AT295" t="str">
            <v>1</v>
          </cell>
          <cell r="AU295" t="str">
            <v>P219</v>
          </cell>
          <cell r="AV295" t="str">
            <v>P919</v>
          </cell>
          <cell r="AW295" t="str">
            <v>Q899</v>
          </cell>
          <cell r="AZ295" t="str">
            <v>Q899</v>
          </cell>
          <cell r="BB295" t="str">
            <v>615</v>
          </cell>
          <cell r="BC295" t="str">
            <v>2</v>
          </cell>
          <cell r="BD295" t="str">
            <v>02</v>
          </cell>
          <cell r="BE295" t="str">
            <v>02</v>
          </cell>
        </row>
        <row r="296">
          <cell r="A296" t="str">
            <v>A695549</v>
          </cell>
          <cell r="B296">
            <v>2</v>
          </cell>
          <cell r="C296" t="str">
            <v>2000</v>
          </cell>
          <cell r="D296" t="str">
            <v>05</v>
          </cell>
          <cell r="E296">
            <v>36675</v>
          </cell>
          <cell r="F296" t="str">
            <v>1</v>
          </cell>
          <cell r="G296" t="str">
            <v>17</v>
          </cell>
          <cell r="H296" t="str">
            <v>433</v>
          </cell>
          <cell r="J296" t="str">
            <v>1</v>
          </cell>
          <cell r="K296" t="str">
            <v>3</v>
          </cell>
          <cell r="N296" t="str">
            <v>1</v>
          </cell>
          <cell r="O296">
            <v>301</v>
          </cell>
          <cell r="Q296" t="str">
            <v>4</v>
          </cell>
          <cell r="S296" t="str">
            <v>17</v>
          </cell>
          <cell r="T296" t="str">
            <v>433</v>
          </cell>
          <cell r="U296" t="str">
            <v>1</v>
          </cell>
          <cell r="Z296" t="str">
            <v>1</v>
          </cell>
          <cell r="AA296" t="str">
            <v>2</v>
          </cell>
          <cell r="AB296" t="str">
            <v>3</v>
          </cell>
          <cell r="AC296" t="str">
            <v>1</v>
          </cell>
          <cell r="AD296" t="str">
            <v>1</v>
          </cell>
          <cell r="AE296" t="str">
            <v>3</v>
          </cell>
          <cell r="AF296">
            <v>9999</v>
          </cell>
          <cell r="AG296">
            <v>30</v>
          </cell>
          <cell r="AH296">
            <v>1</v>
          </cell>
          <cell r="AI296">
            <v>1</v>
          </cell>
          <cell r="AJ296" t="str">
            <v>2</v>
          </cell>
          <cell r="AK296" t="str">
            <v>4</v>
          </cell>
          <cell r="AS296" t="str">
            <v>4</v>
          </cell>
          <cell r="AT296" t="str">
            <v>2</v>
          </cell>
          <cell r="AU296" t="str">
            <v>R95X</v>
          </cell>
          <cell r="AV296" t="str">
            <v>I469</v>
          </cell>
          <cell r="AZ296" t="str">
            <v>R95X</v>
          </cell>
          <cell r="BB296" t="str">
            <v>700</v>
          </cell>
          <cell r="BC296" t="str">
            <v>2</v>
          </cell>
          <cell r="BD296" t="str">
            <v>06</v>
          </cell>
          <cell r="BE296" t="str">
            <v>02</v>
          </cell>
        </row>
        <row r="297">
          <cell r="A297" t="str">
            <v>A888492</v>
          </cell>
          <cell r="B297">
            <v>2</v>
          </cell>
          <cell r="C297" t="str">
            <v>2000</v>
          </cell>
          <cell r="D297" t="str">
            <v>12</v>
          </cell>
          <cell r="E297">
            <v>36879</v>
          </cell>
          <cell r="F297" t="str">
            <v>2</v>
          </cell>
          <cell r="G297" t="str">
            <v>17</v>
          </cell>
          <cell r="H297" t="str">
            <v>001</v>
          </cell>
          <cell r="J297" t="str">
            <v>1</v>
          </cell>
          <cell r="K297" t="str">
            <v>3</v>
          </cell>
          <cell r="N297" t="str">
            <v>1</v>
          </cell>
          <cell r="O297">
            <v>302</v>
          </cell>
          <cell r="Q297" t="str">
            <v>2</v>
          </cell>
          <cell r="S297" t="str">
            <v>17</v>
          </cell>
          <cell r="T297" t="str">
            <v>001</v>
          </cell>
          <cell r="U297" t="str">
            <v>1</v>
          </cell>
          <cell r="W297" t="str">
            <v>0504</v>
          </cell>
          <cell r="X297" t="str">
            <v>0</v>
          </cell>
          <cell r="Z297" t="str">
            <v>1</v>
          </cell>
          <cell r="AA297" t="str">
            <v>3</v>
          </cell>
          <cell r="AB297" t="str">
            <v>3</v>
          </cell>
          <cell r="AC297" t="str">
            <v>1</v>
          </cell>
          <cell r="AD297" t="str">
            <v>1</v>
          </cell>
          <cell r="AE297" t="str">
            <v>3</v>
          </cell>
          <cell r="AF297">
            <v>2300</v>
          </cell>
          <cell r="AG297">
            <v>22</v>
          </cell>
          <cell r="AH297">
            <v>2</v>
          </cell>
          <cell r="AI297">
            <v>0</v>
          </cell>
          <cell r="AJ297" t="str">
            <v>4</v>
          </cell>
          <cell r="AK297" t="str">
            <v>2</v>
          </cell>
          <cell r="AS297" t="str">
            <v>1</v>
          </cell>
          <cell r="AT297" t="str">
            <v>2</v>
          </cell>
          <cell r="AU297" t="str">
            <v>R95X</v>
          </cell>
          <cell r="AZ297" t="str">
            <v>R95X</v>
          </cell>
          <cell r="BB297" t="str">
            <v>700</v>
          </cell>
          <cell r="BC297" t="str">
            <v>2</v>
          </cell>
          <cell r="BD297" t="str">
            <v>06</v>
          </cell>
          <cell r="BE297" t="str">
            <v>02</v>
          </cell>
        </row>
        <row r="298">
          <cell r="A298" t="str">
            <v>A292786</v>
          </cell>
          <cell r="B298">
            <v>2</v>
          </cell>
          <cell r="C298" t="str">
            <v>2000</v>
          </cell>
          <cell r="D298" t="str">
            <v>01</v>
          </cell>
          <cell r="E298">
            <v>36551</v>
          </cell>
          <cell r="F298" t="str">
            <v>1</v>
          </cell>
          <cell r="G298" t="str">
            <v>17</v>
          </cell>
          <cell r="H298" t="str">
            <v>380</v>
          </cell>
          <cell r="J298" t="str">
            <v>3</v>
          </cell>
          <cell r="K298" t="str">
            <v>3</v>
          </cell>
          <cell r="N298" t="str">
            <v>1</v>
          </cell>
          <cell r="O298">
            <v>301</v>
          </cell>
          <cell r="Q298" t="str">
            <v>4</v>
          </cell>
          <cell r="S298" t="str">
            <v>17</v>
          </cell>
          <cell r="T298" t="str">
            <v>380</v>
          </cell>
          <cell r="U298" t="str">
            <v>3</v>
          </cell>
          <cell r="Z298" t="str">
            <v>1</v>
          </cell>
          <cell r="AA298" t="str">
            <v>2</v>
          </cell>
          <cell r="AB298" t="str">
            <v>3</v>
          </cell>
          <cell r="AC298" t="str">
            <v>9</v>
          </cell>
          <cell r="AD298" t="str">
            <v>9</v>
          </cell>
          <cell r="AE298" t="str">
            <v>9</v>
          </cell>
          <cell r="AF298">
            <v>9999</v>
          </cell>
          <cell r="AG298">
            <v>99</v>
          </cell>
          <cell r="AH298">
            <v>99</v>
          </cell>
          <cell r="AI298">
            <v>99</v>
          </cell>
          <cell r="AJ298" t="str">
            <v>9</v>
          </cell>
          <cell r="AK298" t="str">
            <v>9</v>
          </cell>
          <cell r="AS298" t="str">
            <v>4</v>
          </cell>
          <cell r="AT298" t="str">
            <v>2</v>
          </cell>
          <cell r="AU298" t="str">
            <v>R95X</v>
          </cell>
          <cell r="AY298" t="str">
            <v>R509</v>
          </cell>
          <cell r="AZ298" t="str">
            <v>R98X</v>
          </cell>
          <cell r="BB298" t="str">
            <v>700</v>
          </cell>
          <cell r="BC298" t="str">
            <v>2</v>
          </cell>
          <cell r="BD298" t="str">
            <v>06</v>
          </cell>
          <cell r="BE298" t="str">
            <v>02</v>
          </cell>
        </row>
        <row r="299">
          <cell r="A299" t="str">
            <v>A888460</v>
          </cell>
          <cell r="B299">
            <v>2</v>
          </cell>
          <cell r="C299" t="str">
            <v>2000</v>
          </cell>
          <cell r="D299" t="str">
            <v>12</v>
          </cell>
          <cell r="E299">
            <v>36865</v>
          </cell>
          <cell r="F299" t="str">
            <v>1</v>
          </cell>
          <cell r="G299" t="str">
            <v>17</v>
          </cell>
          <cell r="H299" t="str">
            <v>001</v>
          </cell>
          <cell r="J299" t="str">
            <v>1</v>
          </cell>
          <cell r="K299" t="str">
            <v>3</v>
          </cell>
          <cell r="N299" t="str">
            <v>1</v>
          </cell>
          <cell r="O299">
            <v>301</v>
          </cell>
          <cell r="Q299" t="str">
            <v>2</v>
          </cell>
          <cell r="S299" t="str">
            <v>17</v>
          </cell>
          <cell r="T299" t="str">
            <v>001</v>
          </cell>
          <cell r="U299" t="str">
            <v>1</v>
          </cell>
          <cell r="W299" t="str">
            <v>0707</v>
          </cell>
          <cell r="X299" t="str">
            <v>0</v>
          </cell>
          <cell r="Z299" t="str">
            <v>2</v>
          </cell>
          <cell r="AA299" t="str">
            <v>3</v>
          </cell>
          <cell r="AB299" t="str">
            <v>3</v>
          </cell>
          <cell r="AC299" t="str">
            <v>2</v>
          </cell>
          <cell r="AD299" t="str">
            <v>1</v>
          </cell>
          <cell r="AE299" t="str">
            <v>3</v>
          </cell>
          <cell r="AF299">
            <v>2100</v>
          </cell>
          <cell r="AG299">
            <v>99</v>
          </cell>
          <cell r="AH299">
            <v>99</v>
          </cell>
          <cell r="AI299">
            <v>1</v>
          </cell>
          <cell r="AJ299" t="str">
            <v>2</v>
          </cell>
          <cell r="AK299" t="str">
            <v>7</v>
          </cell>
          <cell r="AO299" t="str">
            <v>4</v>
          </cell>
          <cell r="AP299" t="str">
            <v>17</v>
          </cell>
          <cell r="AQ299" t="str">
            <v>001</v>
          </cell>
          <cell r="AR299" t="str">
            <v>00135</v>
          </cell>
          <cell r="AS299" t="str">
            <v>1</v>
          </cell>
          <cell r="AT299" t="str">
            <v>2</v>
          </cell>
          <cell r="AU299" t="str">
            <v>T175</v>
          </cell>
          <cell r="AZ299" t="str">
            <v>W780</v>
          </cell>
          <cell r="BB299" t="str">
            <v>510</v>
          </cell>
          <cell r="BC299" t="str">
            <v>2</v>
          </cell>
          <cell r="BD299" t="str">
            <v>06</v>
          </cell>
          <cell r="BE299" t="str">
            <v>02</v>
          </cell>
        </row>
        <row r="300">
          <cell r="A300" t="str">
            <v>A888421</v>
          </cell>
          <cell r="B300">
            <v>2</v>
          </cell>
          <cell r="C300" t="str">
            <v>2000</v>
          </cell>
          <cell r="D300" t="str">
            <v>11</v>
          </cell>
          <cell r="E300">
            <v>36846</v>
          </cell>
          <cell r="F300" t="str">
            <v>1</v>
          </cell>
          <cell r="G300" t="str">
            <v>17</v>
          </cell>
          <cell r="H300" t="str">
            <v>001</v>
          </cell>
          <cell r="J300" t="str">
            <v>1</v>
          </cell>
          <cell r="K300" t="str">
            <v>3</v>
          </cell>
          <cell r="N300" t="str">
            <v>1</v>
          </cell>
          <cell r="O300">
            <v>228</v>
          </cell>
          <cell r="Q300" t="str">
            <v>3</v>
          </cell>
          <cell r="S300" t="str">
            <v>17</v>
          </cell>
          <cell r="T300" t="str">
            <v>001</v>
          </cell>
          <cell r="U300" t="str">
            <v>1</v>
          </cell>
          <cell r="W300" t="str">
            <v>0505</v>
          </cell>
          <cell r="X300" t="str">
            <v>0</v>
          </cell>
          <cell r="Z300" t="str">
            <v>2</v>
          </cell>
          <cell r="AA300" t="str">
            <v>3</v>
          </cell>
          <cell r="AB300" t="str">
            <v>3</v>
          </cell>
          <cell r="AC300" t="str">
            <v>1</v>
          </cell>
          <cell r="AD300" t="str">
            <v>1</v>
          </cell>
          <cell r="AE300" t="str">
            <v>3</v>
          </cell>
          <cell r="AF300">
            <v>3000</v>
          </cell>
          <cell r="AG300">
            <v>24</v>
          </cell>
          <cell r="AH300">
            <v>6</v>
          </cell>
          <cell r="AI300">
            <v>0</v>
          </cell>
          <cell r="AJ300" t="str">
            <v>2</v>
          </cell>
          <cell r="AK300" t="str">
            <v>8</v>
          </cell>
          <cell r="AO300" t="str">
            <v>4</v>
          </cell>
          <cell r="AP300" t="str">
            <v>17</v>
          </cell>
          <cell r="AQ300" t="str">
            <v>001</v>
          </cell>
          <cell r="AR300" t="str">
            <v>00084</v>
          </cell>
          <cell r="AS300" t="str">
            <v>1</v>
          </cell>
          <cell r="AT300" t="str">
            <v>2</v>
          </cell>
          <cell r="AU300" t="str">
            <v>T175</v>
          </cell>
          <cell r="AZ300" t="str">
            <v>W780</v>
          </cell>
          <cell r="BB300" t="str">
            <v>510</v>
          </cell>
          <cell r="BC300" t="str">
            <v>2</v>
          </cell>
          <cell r="BD300" t="str">
            <v>05</v>
          </cell>
          <cell r="BE300" t="str">
            <v>02</v>
          </cell>
        </row>
        <row r="301">
          <cell r="A301" t="str">
            <v>A906153</v>
          </cell>
          <cell r="B301">
            <v>2</v>
          </cell>
          <cell r="C301" t="str">
            <v>2000</v>
          </cell>
          <cell r="D301" t="str">
            <v>12</v>
          </cell>
          <cell r="E301">
            <v>36862</v>
          </cell>
          <cell r="F301" t="str">
            <v>2</v>
          </cell>
          <cell r="G301" t="str">
            <v>17</v>
          </cell>
          <cell r="H301" t="str">
            <v>380</v>
          </cell>
          <cell r="J301" t="str">
            <v>1</v>
          </cell>
          <cell r="K301" t="str">
            <v>3</v>
          </cell>
          <cell r="N301" t="str">
            <v>1</v>
          </cell>
          <cell r="O301">
            <v>302</v>
          </cell>
          <cell r="Q301" t="str">
            <v>2</v>
          </cell>
          <cell r="S301" t="str">
            <v>17</v>
          </cell>
          <cell r="T301" t="str">
            <v>380</v>
          </cell>
          <cell r="U301" t="str">
            <v>1</v>
          </cell>
          <cell r="Z301" t="str">
            <v>2</v>
          </cell>
          <cell r="AA301" t="str">
            <v>3</v>
          </cell>
          <cell r="AB301" t="str">
            <v>3</v>
          </cell>
          <cell r="AC301" t="str">
            <v>1</v>
          </cell>
          <cell r="AD301" t="str">
            <v>1</v>
          </cell>
          <cell r="AE301" t="str">
            <v>3</v>
          </cell>
          <cell r="AF301">
            <v>3150</v>
          </cell>
          <cell r="AG301">
            <v>99</v>
          </cell>
          <cell r="AH301">
            <v>4</v>
          </cell>
          <cell r="AI301">
            <v>0</v>
          </cell>
          <cell r="AJ301" t="str">
            <v>2</v>
          </cell>
          <cell r="AK301" t="str">
            <v>8</v>
          </cell>
          <cell r="AO301" t="str">
            <v>4</v>
          </cell>
          <cell r="AP301" t="str">
            <v>17</v>
          </cell>
          <cell r="AQ301" t="str">
            <v>380</v>
          </cell>
          <cell r="AR301" t="str">
            <v>00998</v>
          </cell>
          <cell r="AS301" t="str">
            <v>1</v>
          </cell>
          <cell r="AT301" t="str">
            <v>2</v>
          </cell>
          <cell r="AU301" t="str">
            <v>T178</v>
          </cell>
          <cell r="AV301" t="str">
            <v>W789</v>
          </cell>
          <cell r="AZ301" t="str">
            <v>W789</v>
          </cell>
          <cell r="BB301" t="str">
            <v>510</v>
          </cell>
          <cell r="BC301" t="str">
            <v>2</v>
          </cell>
          <cell r="BD301" t="str">
            <v>06</v>
          </cell>
          <cell r="BE301" t="str">
            <v>02</v>
          </cell>
        </row>
        <row r="302">
          <cell r="A302" t="str">
            <v>A888434</v>
          </cell>
          <cell r="B302">
            <v>2</v>
          </cell>
          <cell r="C302" t="str">
            <v>2000</v>
          </cell>
          <cell r="D302" t="str">
            <v>11</v>
          </cell>
          <cell r="E302">
            <v>36853</v>
          </cell>
          <cell r="F302" t="str">
            <v>1</v>
          </cell>
          <cell r="G302" t="str">
            <v>17</v>
          </cell>
          <cell r="H302" t="str">
            <v>001</v>
          </cell>
          <cell r="J302" t="str">
            <v>1</v>
          </cell>
          <cell r="K302" t="str">
            <v>3</v>
          </cell>
          <cell r="N302" t="str">
            <v>1</v>
          </cell>
          <cell r="O302">
            <v>302</v>
          </cell>
          <cell r="Q302" t="str">
            <v>3</v>
          </cell>
          <cell r="S302" t="str">
            <v>17</v>
          </cell>
          <cell r="T302" t="str">
            <v>001</v>
          </cell>
          <cell r="U302" t="str">
            <v>1</v>
          </cell>
          <cell r="W302" t="str">
            <v>0206</v>
          </cell>
          <cell r="X302" t="str">
            <v>0</v>
          </cell>
          <cell r="Z302" t="str">
            <v>2</v>
          </cell>
          <cell r="AA302" t="str">
            <v>3</v>
          </cell>
          <cell r="AB302" t="str">
            <v>3</v>
          </cell>
          <cell r="AC302" t="str">
            <v>1</v>
          </cell>
          <cell r="AD302" t="str">
            <v>1</v>
          </cell>
          <cell r="AE302" t="str">
            <v>3</v>
          </cell>
          <cell r="AF302">
            <v>3400</v>
          </cell>
          <cell r="AG302">
            <v>17</v>
          </cell>
          <cell r="AH302">
            <v>1</v>
          </cell>
          <cell r="AI302">
            <v>0</v>
          </cell>
          <cell r="AJ302" t="str">
            <v>1</v>
          </cell>
          <cell r="AK302" t="str">
            <v>5</v>
          </cell>
          <cell r="AO302" t="str">
            <v>4</v>
          </cell>
          <cell r="AP302" t="str">
            <v>17</v>
          </cell>
          <cell r="AQ302" t="str">
            <v>001</v>
          </cell>
          <cell r="AR302" t="str">
            <v>00050</v>
          </cell>
          <cell r="AS302" t="str">
            <v>1</v>
          </cell>
          <cell r="AT302" t="str">
            <v>2</v>
          </cell>
          <cell r="AU302" t="str">
            <v>T71X</v>
          </cell>
          <cell r="AV302" t="str">
            <v>T175</v>
          </cell>
          <cell r="AZ302" t="str">
            <v>W790</v>
          </cell>
          <cell r="BB302" t="str">
            <v>510</v>
          </cell>
          <cell r="BC302" t="str">
            <v>2</v>
          </cell>
          <cell r="BD302" t="str">
            <v>06</v>
          </cell>
          <cell r="BE302" t="str">
            <v>02</v>
          </cell>
        </row>
        <row r="303">
          <cell r="A303" t="str">
            <v>A450932</v>
          </cell>
          <cell r="B303">
            <v>2</v>
          </cell>
          <cell r="C303" t="str">
            <v>2000</v>
          </cell>
          <cell r="D303" t="str">
            <v>02</v>
          </cell>
          <cell r="E303">
            <v>36578</v>
          </cell>
          <cell r="F303" t="str">
            <v>2</v>
          </cell>
          <cell r="G303" t="str">
            <v>17</v>
          </cell>
          <cell r="H303" t="str">
            <v>001</v>
          </cell>
          <cell r="J303" t="str">
            <v>1</v>
          </cell>
          <cell r="K303" t="str">
            <v>6</v>
          </cell>
          <cell r="N303" t="str">
            <v>1</v>
          </cell>
          <cell r="O303">
            <v>211</v>
          </cell>
          <cell r="Q303" t="str">
            <v>3</v>
          </cell>
          <cell r="S303" t="str">
            <v>17</v>
          </cell>
          <cell r="T303" t="str">
            <v>001</v>
          </cell>
          <cell r="U303" t="str">
            <v>2</v>
          </cell>
          <cell r="Y303" t="str">
            <v>004</v>
          </cell>
          <cell r="Z303" t="str">
            <v>2</v>
          </cell>
          <cell r="AA303" t="str">
            <v>3</v>
          </cell>
          <cell r="AB303" t="str">
            <v>3</v>
          </cell>
          <cell r="AC303" t="str">
            <v>1</v>
          </cell>
          <cell r="AD303" t="str">
            <v>1</v>
          </cell>
          <cell r="AE303" t="str">
            <v>3</v>
          </cell>
          <cell r="AF303">
            <v>2600</v>
          </cell>
          <cell r="AG303">
            <v>15</v>
          </cell>
          <cell r="AH303">
            <v>1</v>
          </cell>
          <cell r="AI303">
            <v>0</v>
          </cell>
          <cell r="AJ303" t="str">
            <v>1</v>
          </cell>
          <cell r="AK303" t="str">
            <v>5</v>
          </cell>
          <cell r="AO303" t="str">
            <v>4</v>
          </cell>
          <cell r="AP303" t="str">
            <v>01</v>
          </cell>
          <cell r="AQ303" t="str">
            <v>999</v>
          </cell>
          <cell r="AS303" t="str">
            <v>1</v>
          </cell>
          <cell r="AT303" t="str">
            <v>2</v>
          </cell>
          <cell r="AU303" t="str">
            <v>T175</v>
          </cell>
          <cell r="AV303" t="str">
            <v>W790</v>
          </cell>
          <cell r="AZ303" t="str">
            <v>W790</v>
          </cell>
          <cell r="BB303" t="str">
            <v>510</v>
          </cell>
          <cell r="BC303" t="str">
            <v>2</v>
          </cell>
          <cell r="BD303" t="str">
            <v>04</v>
          </cell>
          <cell r="BE303" t="str">
            <v>02</v>
          </cell>
        </row>
        <row r="304">
          <cell r="A304" t="str">
            <v>A254148</v>
          </cell>
          <cell r="B304">
            <v>2</v>
          </cell>
          <cell r="C304" t="str">
            <v>2000</v>
          </cell>
          <cell r="D304" t="str">
            <v>11</v>
          </cell>
          <cell r="E304">
            <v>36853</v>
          </cell>
          <cell r="F304" t="str">
            <v>1</v>
          </cell>
          <cell r="G304" t="str">
            <v>17</v>
          </cell>
          <cell r="H304" t="str">
            <v>013</v>
          </cell>
          <cell r="J304" t="str">
            <v>3</v>
          </cell>
          <cell r="K304" t="str">
            <v>3</v>
          </cell>
          <cell r="N304" t="str">
            <v>1</v>
          </cell>
          <cell r="O304">
            <v>304</v>
          </cell>
          <cell r="Q304" t="str">
            <v>4</v>
          </cell>
          <cell r="S304" t="str">
            <v>17</v>
          </cell>
          <cell r="T304" t="str">
            <v>013</v>
          </cell>
          <cell r="U304" t="str">
            <v>3</v>
          </cell>
          <cell r="Z304" t="str">
            <v>2</v>
          </cell>
          <cell r="AA304" t="str">
            <v>3</v>
          </cell>
          <cell r="AB304" t="str">
            <v>3</v>
          </cell>
          <cell r="AC304" t="str">
            <v>9</v>
          </cell>
          <cell r="AD304" t="str">
            <v>9</v>
          </cell>
          <cell r="AE304" t="str">
            <v>9</v>
          </cell>
          <cell r="AF304">
            <v>9999</v>
          </cell>
          <cell r="AG304">
            <v>99</v>
          </cell>
          <cell r="AH304">
            <v>99</v>
          </cell>
          <cell r="AI304">
            <v>99</v>
          </cell>
          <cell r="AJ304" t="str">
            <v>9</v>
          </cell>
          <cell r="AK304" t="str">
            <v>9</v>
          </cell>
          <cell r="AO304" t="str">
            <v>4</v>
          </cell>
          <cell r="AP304" t="str">
            <v>17</v>
          </cell>
          <cell r="AQ304" t="str">
            <v>013</v>
          </cell>
          <cell r="AR304" t="str">
            <v>00044</v>
          </cell>
          <cell r="AS304" t="str">
            <v>1</v>
          </cell>
          <cell r="AT304" t="str">
            <v>2</v>
          </cell>
          <cell r="AU304" t="str">
            <v>T71X</v>
          </cell>
          <cell r="AV304" t="str">
            <v>T175</v>
          </cell>
          <cell r="AZ304" t="str">
            <v>W840</v>
          </cell>
          <cell r="BB304" t="str">
            <v>510</v>
          </cell>
          <cell r="BC304" t="str">
            <v>2</v>
          </cell>
          <cell r="BD304" t="str">
            <v>06</v>
          </cell>
          <cell r="BE304" t="str">
            <v>02</v>
          </cell>
        </row>
        <row r="305">
          <cell r="A305" t="str">
            <v>A906674</v>
          </cell>
          <cell r="B305">
            <v>2</v>
          </cell>
          <cell r="C305" t="str">
            <v>2000</v>
          </cell>
          <cell r="D305" t="str">
            <v>12</v>
          </cell>
          <cell r="E305">
            <v>36882</v>
          </cell>
          <cell r="F305" t="str">
            <v>1</v>
          </cell>
          <cell r="G305" t="str">
            <v>17</v>
          </cell>
          <cell r="H305" t="str">
            <v>174</v>
          </cell>
          <cell r="J305" t="str">
            <v>1</v>
          </cell>
          <cell r="K305" t="str">
            <v>3</v>
          </cell>
          <cell r="N305" t="str">
            <v>1</v>
          </cell>
          <cell r="O305">
            <v>101</v>
          </cell>
          <cell r="Q305" t="str">
            <v>2</v>
          </cell>
          <cell r="S305" t="str">
            <v>17</v>
          </cell>
          <cell r="T305" t="str">
            <v>174</v>
          </cell>
          <cell r="U305" t="str">
            <v>1</v>
          </cell>
          <cell r="Z305" t="str">
            <v>2</v>
          </cell>
          <cell r="AA305" t="str">
            <v>3</v>
          </cell>
          <cell r="AB305" t="str">
            <v>3</v>
          </cell>
          <cell r="AC305" t="str">
            <v>9</v>
          </cell>
          <cell r="AD305" t="str">
            <v>9</v>
          </cell>
          <cell r="AE305" t="str">
            <v>9</v>
          </cell>
          <cell r="AF305">
            <v>9999</v>
          </cell>
          <cell r="AG305">
            <v>99</v>
          </cell>
          <cell r="AH305">
            <v>99</v>
          </cell>
          <cell r="AI305">
            <v>99</v>
          </cell>
          <cell r="AJ305" t="str">
            <v>9</v>
          </cell>
          <cell r="AK305" t="str">
            <v>9</v>
          </cell>
          <cell r="AO305" t="str">
            <v>2</v>
          </cell>
          <cell r="AP305" t="str">
            <v>17</v>
          </cell>
          <cell r="AQ305" t="str">
            <v>174</v>
          </cell>
          <cell r="AR305" t="str">
            <v>00998</v>
          </cell>
          <cell r="AS305" t="str">
            <v>1</v>
          </cell>
          <cell r="AT305" t="str">
            <v>2</v>
          </cell>
          <cell r="AU305" t="str">
            <v>T71X</v>
          </cell>
          <cell r="AZ305" t="str">
            <v>X910</v>
          </cell>
          <cell r="BB305" t="str">
            <v>512</v>
          </cell>
          <cell r="BC305" t="str">
            <v>2</v>
          </cell>
          <cell r="BD305" t="str">
            <v>02</v>
          </cell>
          <cell r="BE305" t="str">
            <v>02</v>
          </cell>
        </row>
        <row r="306">
          <cell r="A306" t="str">
            <v>A713597</v>
          </cell>
          <cell r="B306">
            <v>2</v>
          </cell>
          <cell r="C306" t="str">
            <v>2000</v>
          </cell>
          <cell r="D306" t="str">
            <v>06</v>
          </cell>
          <cell r="E306">
            <v>36694</v>
          </cell>
          <cell r="F306" t="str">
            <v>2</v>
          </cell>
          <cell r="G306" t="str">
            <v>17</v>
          </cell>
          <cell r="H306" t="str">
            <v>614</v>
          </cell>
          <cell r="J306" t="str">
            <v>1</v>
          </cell>
          <cell r="K306" t="str">
            <v>1</v>
          </cell>
          <cell r="L306" t="str">
            <v>1761400011</v>
          </cell>
          <cell r="M306" t="str">
            <v>H. SAN JUAN DE DIOS</v>
          </cell>
          <cell r="N306" t="str">
            <v>1</v>
          </cell>
          <cell r="O306">
            <v>303</v>
          </cell>
          <cell r="Q306" t="str">
            <v>3</v>
          </cell>
          <cell r="S306" t="str">
            <v>17</v>
          </cell>
          <cell r="T306" t="str">
            <v>614</v>
          </cell>
          <cell r="U306" t="str">
            <v>3</v>
          </cell>
          <cell r="Z306" t="str">
            <v>2</v>
          </cell>
          <cell r="AA306" t="str">
            <v>1</v>
          </cell>
          <cell r="AB306" t="str">
            <v>3</v>
          </cell>
          <cell r="AC306" t="str">
            <v>1</v>
          </cell>
          <cell r="AD306" t="str">
            <v>1</v>
          </cell>
          <cell r="AE306" t="str">
            <v>4</v>
          </cell>
          <cell r="AF306">
            <v>9999</v>
          </cell>
          <cell r="AG306">
            <v>99</v>
          </cell>
          <cell r="AH306">
            <v>3</v>
          </cell>
          <cell r="AI306">
            <v>99</v>
          </cell>
          <cell r="AJ306" t="str">
            <v>1</v>
          </cell>
          <cell r="AK306" t="str">
            <v>8</v>
          </cell>
          <cell r="AO306" t="str">
            <v>2</v>
          </cell>
          <cell r="AP306" t="str">
            <v>01</v>
          </cell>
          <cell r="AQ306" t="str">
            <v>999</v>
          </cell>
          <cell r="AS306" t="str">
            <v>2</v>
          </cell>
          <cell r="AT306" t="str">
            <v>1</v>
          </cell>
          <cell r="AU306" t="str">
            <v>E43X</v>
          </cell>
          <cell r="AY306" t="str">
            <v>T740</v>
          </cell>
          <cell r="AZ306" t="str">
            <v>Y069</v>
          </cell>
          <cell r="BB306" t="str">
            <v>512</v>
          </cell>
          <cell r="BC306" t="str">
            <v>2</v>
          </cell>
          <cell r="BD306" t="str">
            <v>06</v>
          </cell>
          <cell r="BE306" t="str">
            <v>02</v>
          </cell>
        </row>
        <row r="307">
          <cell r="A307" t="str">
            <v>A695756</v>
          </cell>
          <cell r="B307">
            <v>2</v>
          </cell>
          <cell r="C307" t="str">
            <v>2000</v>
          </cell>
          <cell r="D307" t="str">
            <v>04</v>
          </cell>
          <cell r="E307">
            <v>36621</v>
          </cell>
          <cell r="F307" t="str">
            <v>2</v>
          </cell>
          <cell r="G307" t="str">
            <v>17</v>
          </cell>
          <cell r="H307" t="str">
            <v>174</v>
          </cell>
          <cell r="J307" t="str">
            <v>1</v>
          </cell>
          <cell r="K307" t="str">
            <v>3</v>
          </cell>
          <cell r="N307" t="str">
            <v>1</v>
          </cell>
          <cell r="O307">
            <v>304</v>
          </cell>
          <cell r="Q307" t="str">
            <v>3</v>
          </cell>
          <cell r="S307" t="str">
            <v>17</v>
          </cell>
          <cell r="T307" t="str">
            <v>174</v>
          </cell>
          <cell r="U307" t="str">
            <v>1</v>
          </cell>
          <cell r="Z307" t="str">
            <v>2</v>
          </cell>
          <cell r="AA307" t="str">
            <v>3</v>
          </cell>
          <cell r="AB307" t="str">
            <v>3</v>
          </cell>
          <cell r="AC307" t="str">
            <v>1</v>
          </cell>
          <cell r="AD307" t="str">
            <v>1</v>
          </cell>
          <cell r="AE307" t="str">
            <v>3</v>
          </cell>
          <cell r="AF307">
            <v>2000</v>
          </cell>
          <cell r="AG307">
            <v>99</v>
          </cell>
          <cell r="AH307">
            <v>4</v>
          </cell>
          <cell r="AI307">
            <v>0</v>
          </cell>
          <cell r="AJ307" t="str">
            <v>4</v>
          </cell>
          <cell r="AK307" t="str">
            <v>3</v>
          </cell>
          <cell r="AO307" t="str">
            <v>2</v>
          </cell>
          <cell r="AP307" t="str">
            <v>01</v>
          </cell>
          <cell r="AQ307" t="str">
            <v>999</v>
          </cell>
          <cell r="AS307" t="str">
            <v>2</v>
          </cell>
          <cell r="AT307" t="str">
            <v>1</v>
          </cell>
          <cell r="AU307" t="str">
            <v>E46X</v>
          </cell>
          <cell r="AV307" t="str">
            <v>E45X</v>
          </cell>
          <cell r="AW307" t="str">
            <v>E86X</v>
          </cell>
          <cell r="AX307" t="str">
            <v>T749</v>
          </cell>
          <cell r="AZ307" t="str">
            <v>Y079</v>
          </cell>
          <cell r="BB307" t="str">
            <v>512</v>
          </cell>
          <cell r="BC307" t="str">
            <v>2</v>
          </cell>
          <cell r="BD307" t="str">
            <v>06</v>
          </cell>
          <cell r="BE307" t="str">
            <v>02</v>
          </cell>
        </row>
        <row r="308">
          <cell r="A308" t="str">
            <v>A895573</v>
          </cell>
          <cell r="B308">
            <v>2</v>
          </cell>
          <cell r="C308" t="str">
            <v>2000</v>
          </cell>
          <cell r="D308" t="str">
            <v>08</v>
          </cell>
          <cell r="E308">
            <v>36745</v>
          </cell>
          <cell r="F308" t="str">
            <v>1</v>
          </cell>
          <cell r="G308" t="str">
            <v>17</v>
          </cell>
          <cell r="H308" t="str">
            <v>001</v>
          </cell>
          <cell r="J308" t="str">
            <v>1</v>
          </cell>
          <cell r="K308" t="str">
            <v>1</v>
          </cell>
          <cell r="L308" t="str">
            <v>1700100060</v>
          </cell>
          <cell r="M308" t="str">
            <v>H INFANTIL</v>
          </cell>
          <cell r="N308" t="str">
            <v>1</v>
          </cell>
          <cell r="O308">
            <v>220</v>
          </cell>
          <cell r="Q308" t="str">
            <v>1</v>
          </cell>
          <cell r="S308" t="str">
            <v>17</v>
          </cell>
          <cell r="T308" t="str">
            <v>050</v>
          </cell>
          <cell r="U308" t="str">
            <v>1</v>
          </cell>
          <cell r="Z308" t="str">
            <v>2</v>
          </cell>
          <cell r="AA308" t="str">
            <v>3</v>
          </cell>
          <cell r="AB308" t="str">
            <v>3</v>
          </cell>
          <cell r="AC308" t="str">
            <v>1</v>
          </cell>
          <cell r="AD308" t="str">
            <v>1</v>
          </cell>
          <cell r="AE308" t="str">
            <v>3</v>
          </cell>
          <cell r="AF308">
            <v>4200</v>
          </cell>
          <cell r="AG308">
            <v>30</v>
          </cell>
          <cell r="AH308">
            <v>3</v>
          </cell>
          <cell r="AI308">
            <v>0</v>
          </cell>
          <cell r="AJ308" t="str">
            <v>2</v>
          </cell>
          <cell r="AK308" t="str">
            <v>2</v>
          </cell>
          <cell r="AO308" t="str">
            <v>5</v>
          </cell>
          <cell r="AP308" t="str">
            <v>17</v>
          </cell>
          <cell r="AQ308" t="str">
            <v>050</v>
          </cell>
          <cell r="AR308" t="str">
            <v>00998</v>
          </cell>
          <cell r="AS308" t="str">
            <v>1</v>
          </cell>
          <cell r="AT308" t="str">
            <v>1</v>
          </cell>
          <cell r="AU308" t="str">
            <v>T798</v>
          </cell>
          <cell r="AV308" t="str">
            <v>T319</v>
          </cell>
          <cell r="AW308" t="str">
            <v>Y260</v>
          </cell>
          <cell r="AZ308" t="str">
            <v>Y260</v>
          </cell>
          <cell r="BB308" t="str">
            <v>514</v>
          </cell>
          <cell r="BC308" t="str">
            <v>2</v>
          </cell>
          <cell r="BD308" t="str">
            <v>04</v>
          </cell>
          <cell r="BE308" t="str">
            <v>02</v>
          </cell>
        </row>
        <row r="309">
          <cell r="A309" t="str">
            <v>A894749</v>
          </cell>
          <cell r="B309">
            <v>2</v>
          </cell>
          <cell r="C309" t="str">
            <v>2000</v>
          </cell>
          <cell r="D309" t="str">
            <v>05</v>
          </cell>
          <cell r="E309">
            <v>36665</v>
          </cell>
          <cell r="F309" t="str">
            <v>1</v>
          </cell>
          <cell r="G309" t="str">
            <v>17</v>
          </cell>
          <cell r="H309" t="str">
            <v>001</v>
          </cell>
          <cell r="J309" t="str">
            <v>1</v>
          </cell>
          <cell r="K309" t="str">
            <v>1</v>
          </cell>
          <cell r="M309" t="str">
            <v>H. DE CALDAS</v>
          </cell>
          <cell r="N309" t="str">
            <v>1</v>
          </cell>
          <cell r="O309">
            <v>101</v>
          </cell>
          <cell r="Q309" t="str">
            <v>2</v>
          </cell>
          <cell r="S309" t="str">
            <v>17</v>
          </cell>
          <cell r="T309" t="str">
            <v>380</v>
          </cell>
          <cell r="U309" t="str">
            <v>1</v>
          </cell>
          <cell r="Z309" t="str">
            <v>1</v>
          </cell>
          <cell r="AA309" t="str">
            <v>2</v>
          </cell>
          <cell r="AB309" t="str">
            <v>3</v>
          </cell>
          <cell r="AC309" t="str">
            <v>2</v>
          </cell>
          <cell r="AD309" t="str">
            <v>1</v>
          </cell>
          <cell r="AE309" t="str">
            <v>3</v>
          </cell>
          <cell r="AF309">
            <v>9999</v>
          </cell>
          <cell r="AG309">
            <v>99</v>
          </cell>
          <cell r="AH309">
            <v>1</v>
          </cell>
          <cell r="AI309">
            <v>0</v>
          </cell>
          <cell r="AJ309" t="str">
            <v>2</v>
          </cell>
          <cell r="AK309" t="str">
            <v>4</v>
          </cell>
          <cell r="AS309" t="str">
            <v>2</v>
          </cell>
          <cell r="AT309" t="str">
            <v>1</v>
          </cell>
          <cell r="AU309" t="str">
            <v>Q249</v>
          </cell>
          <cell r="AV309" t="str">
            <v>Q915</v>
          </cell>
          <cell r="AZ309" t="str">
            <v>Q249</v>
          </cell>
          <cell r="BB309" t="str">
            <v>615</v>
          </cell>
          <cell r="BC309" t="str">
            <v>1</v>
          </cell>
          <cell r="BD309" t="str">
            <v>02</v>
          </cell>
          <cell r="BE309" t="str">
            <v>02</v>
          </cell>
        </row>
        <row r="310">
          <cell r="A310" t="str">
            <v>A894744</v>
          </cell>
          <cell r="B310">
            <v>2</v>
          </cell>
          <cell r="C310" t="str">
            <v>2000</v>
          </cell>
          <cell r="D310" t="str">
            <v>05</v>
          </cell>
          <cell r="E310">
            <v>36662</v>
          </cell>
          <cell r="F310" t="str">
            <v>2</v>
          </cell>
          <cell r="G310" t="str">
            <v>17</v>
          </cell>
          <cell r="H310" t="str">
            <v>001</v>
          </cell>
          <cell r="J310" t="str">
            <v>1</v>
          </cell>
          <cell r="K310" t="str">
            <v>1</v>
          </cell>
          <cell r="M310" t="str">
            <v>H. DE CALDAS</v>
          </cell>
          <cell r="N310" t="str">
            <v>1</v>
          </cell>
          <cell r="O310">
            <v>203</v>
          </cell>
          <cell r="Q310" t="str">
            <v>3</v>
          </cell>
          <cell r="S310" t="str">
            <v>17</v>
          </cell>
          <cell r="T310" t="str">
            <v>001</v>
          </cell>
          <cell r="U310" t="str">
            <v>1</v>
          </cell>
          <cell r="W310" t="str">
            <v>1103</v>
          </cell>
          <cell r="Z310" t="str">
            <v>1</v>
          </cell>
          <cell r="AA310" t="str">
            <v>1</v>
          </cell>
          <cell r="AB310" t="str">
            <v>3</v>
          </cell>
          <cell r="AC310" t="str">
            <v>1</v>
          </cell>
          <cell r="AD310" t="str">
            <v>1</v>
          </cell>
          <cell r="AE310" t="str">
            <v>3</v>
          </cell>
          <cell r="AF310">
            <v>1360</v>
          </cell>
          <cell r="AG310">
            <v>21</v>
          </cell>
          <cell r="AH310">
            <v>1</v>
          </cell>
          <cell r="AI310">
            <v>0</v>
          </cell>
          <cell r="AJ310" t="str">
            <v>4</v>
          </cell>
          <cell r="AK310" t="str">
            <v>5</v>
          </cell>
          <cell r="AS310" t="str">
            <v>2</v>
          </cell>
          <cell r="AT310" t="str">
            <v>1</v>
          </cell>
          <cell r="AU310" t="str">
            <v>Q951</v>
          </cell>
          <cell r="AV310" t="str">
            <v>P220</v>
          </cell>
          <cell r="AZ310" t="str">
            <v>P220</v>
          </cell>
          <cell r="BB310" t="str">
            <v>404</v>
          </cell>
          <cell r="BC310" t="str">
            <v>2</v>
          </cell>
          <cell r="BD310" t="str">
            <v>03</v>
          </cell>
          <cell r="BE310" t="str">
            <v>02</v>
          </cell>
        </row>
        <row r="311">
          <cell r="A311" t="str">
            <v>A894747</v>
          </cell>
          <cell r="B311">
            <v>2</v>
          </cell>
          <cell r="C311" t="str">
            <v>2000</v>
          </cell>
          <cell r="D311" t="str">
            <v>05</v>
          </cell>
          <cell r="E311">
            <v>36665</v>
          </cell>
          <cell r="F311" t="str">
            <v>2</v>
          </cell>
          <cell r="G311" t="str">
            <v>17</v>
          </cell>
          <cell r="H311" t="str">
            <v>001</v>
          </cell>
          <cell r="J311" t="str">
            <v>1</v>
          </cell>
          <cell r="K311" t="str">
            <v>1</v>
          </cell>
          <cell r="L311" t="str">
            <v>170010086</v>
          </cell>
          <cell r="M311" t="str">
            <v>H. DE CALDAS</v>
          </cell>
          <cell r="N311" t="str">
            <v>1</v>
          </cell>
          <cell r="O311">
            <v>202</v>
          </cell>
          <cell r="Q311" t="str">
            <v>3</v>
          </cell>
          <cell r="S311" t="str">
            <v>17</v>
          </cell>
          <cell r="T311" t="str">
            <v>614</v>
          </cell>
          <cell r="U311" t="str">
            <v>1</v>
          </cell>
          <cell r="Z311" t="str">
            <v>1</v>
          </cell>
          <cell r="AA311" t="str">
            <v>1</v>
          </cell>
          <cell r="AB311" t="str">
            <v>3</v>
          </cell>
          <cell r="AC311" t="str">
            <v>2</v>
          </cell>
          <cell r="AD311" t="str">
            <v>1</v>
          </cell>
          <cell r="AE311" t="str">
            <v>4</v>
          </cell>
          <cell r="AF311">
            <v>3800</v>
          </cell>
          <cell r="AG311">
            <v>99</v>
          </cell>
          <cell r="AH311">
            <v>99</v>
          </cell>
          <cell r="AI311">
            <v>99</v>
          </cell>
          <cell r="AJ311" t="str">
            <v>9</v>
          </cell>
          <cell r="AK311" t="str">
            <v>9</v>
          </cell>
          <cell r="AS311" t="str">
            <v>2</v>
          </cell>
          <cell r="AT311" t="str">
            <v>1</v>
          </cell>
          <cell r="AU311" t="str">
            <v>P112</v>
          </cell>
          <cell r="AV311" t="str">
            <v>P210</v>
          </cell>
          <cell r="AY311" t="str">
            <v>P038</v>
          </cell>
          <cell r="AZ311" t="str">
            <v>P112</v>
          </cell>
          <cell r="BB311" t="str">
            <v>402</v>
          </cell>
          <cell r="BC311" t="str">
            <v>1</v>
          </cell>
          <cell r="BD311" t="str">
            <v>03</v>
          </cell>
          <cell r="BE311" t="str">
            <v>02</v>
          </cell>
        </row>
        <row r="312">
          <cell r="A312" t="str">
            <v>A894748</v>
          </cell>
          <cell r="B312">
            <v>2</v>
          </cell>
          <cell r="C312" t="str">
            <v>2000</v>
          </cell>
          <cell r="D312" t="str">
            <v>05</v>
          </cell>
          <cell r="E312">
            <v>36665</v>
          </cell>
          <cell r="F312" t="str">
            <v>1</v>
          </cell>
          <cell r="G312" t="str">
            <v>17</v>
          </cell>
          <cell r="H312" t="str">
            <v>001</v>
          </cell>
          <cell r="J312" t="str">
            <v>1</v>
          </cell>
          <cell r="K312" t="str">
            <v>1</v>
          </cell>
          <cell r="M312" t="str">
            <v>H. DE CALDAS</v>
          </cell>
          <cell r="N312" t="str">
            <v>1</v>
          </cell>
          <cell r="O312">
            <v>204</v>
          </cell>
          <cell r="Q312" t="str">
            <v>2</v>
          </cell>
          <cell r="S312" t="str">
            <v>17</v>
          </cell>
          <cell r="T312" t="str">
            <v>001</v>
          </cell>
          <cell r="U312" t="str">
            <v>9</v>
          </cell>
          <cell r="Z312" t="str">
            <v>1</v>
          </cell>
          <cell r="AA312" t="str">
            <v>1</v>
          </cell>
          <cell r="AB312" t="str">
            <v>3</v>
          </cell>
          <cell r="AC312" t="str">
            <v>1</v>
          </cell>
          <cell r="AD312" t="str">
            <v>1</v>
          </cell>
          <cell r="AE312" t="str">
            <v>3</v>
          </cell>
          <cell r="AF312">
            <v>1550</v>
          </cell>
          <cell r="AG312">
            <v>27</v>
          </cell>
          <cell r="AH312">
            <v>4</v>
          </cell>
          <cell r="AI312">
            <v>0</v>
          </cell>
          <cell r="AJ312" t="str">
            <v>9</v>
          </cell>
          <cell r="AK312" t="str">
            <v>9</v>
          </cell>
          <cell r="AS312" t="str">
            <v>2</v>
          </cell>
          <cell r="AT312" t="str">
            <v>1</v>
          </cell>
          <cell r="AU312" t="str">
            <v>P369</v>
          </cell>
          <cell r="AV312" t="str">
            <v>P059</v>
          </cell>
          <cell r="AZ312" t="str">
            <v>P369</v>
          </cell>
          <cell r="BB312" t="str">
            <v>405</v>
          </cell>
          <cell r="BC312" t="str">
            <v>1</v>
          </cell>
          <cell r="BD312" t="str">
            <v>03</v>
          </cell>
          <cell r="BE312" t="str">
            <v>02</v>
          </cell>
        </row>
        <row r="313">
          <cell r="A313" t="str">
            <v>A894726</v>
          </cell>
          <cell r="B313">
            <v>2</v>
          </cell>
          <cell r="C313" t="str">
            <v>2000</v>
          </cell>
          <cell r="D313" t="str">
            <v>05</v>
          </cell>
          <cell r="E313">
            <v>36659</v>
          </cell>
          <cell r="F313" t="str">
            <v>1</v>
          </cell>
          <cell r="G313" t="str">
            <v>17</v>
          </cell>
          <cell r="H313" t="str">
            <v>001</v>
          </cell>
          <cell r="J313" t="str">
            <v>1</v>
          </cell>
          <cell r="K313" t="str">
            <v>1</v>
          </cell>
          <cell r="M313" t="str">
            <v>H. DE CALDAS</v>
          </cell>
          <cell r="N313" t="str">
            <v>1</v>
          </cell>
          <cell r="O313">
            <v>118</v>
          </cell>
          <cell r="Q313" t="str">
            <v>1</v>
          </cell>
          <cell r="S313" t="str">
            <v>17</v>
          </cell>
          <cell r="T313" t="str">
            <v>001</v>
          </cell>
          <cell r="U313" t="str">
            <v>1</v>
          </cell>
          <cell r="W313" t="str">
            <v>0506</v>
          </cell>
          <cell r="Z313" t="str">
            <v>1</v>
          </cell>
          <cell r="AA313" t="str">
            <v>1</v>
          </cell>
          <cell r="AB313" t="str">
            <v>3</v>
          </cell>
          <cell r="AC313" t="str">
            <v>1</v>
          </cell>
          <cell r="AD313" t="str">
            <v>1</v>
          </cell>
          <cell r="AE313" t="str">
            <v>2</v>
          </cell>
          <cell r="AF313">
            <v>1020</v>
          </cell>
          <cell r="AG313">
            <v>34</v>
          </cell>
          <cell r="AH313">
            <v>1</v>
          </cell>
          <cell r="AI313">
            <v>0</v>
          </cell>
          <cell r="AJ313" t="str">
            <v>4</v>
          </cell>
          <cell r="AK313" t="str">
            <v>4</v>
          </cell>
          <cell r="AS313" t="str">
            <v>2</v>
          </cell>
          <cell r="AT313" t="str">
            <v>1</v>
          </cell>
          <cell r="AU313" t="str">
            <v>P220</v>
          </cell>
          <cell r="AV313" t="str">
            <v>P071</v>
          </cell>
          <cell r="AZ313" t="str">
            <v>P220</v>
          </cell>
          <cell r="BB313" t="str">
            <v>404</v>
          </cell>
          <cell r="BC313" t="str">
            <v>2</v>
          </cell>
          <cell r="BD313" t="str">
            <v>02</v>
          </cell>
          <cell r="BE313" t="str">
            <v>02</v>
          </cell>
        </row>
        <row r="314">
          <cell r="A314" t="str">
            <v>A894727</v>
          </cell>
          <cell r="B314">
            <v>2</v>
          </cell>
          <cell r="C314" t="str">
            <v>2000</v>
          </cell>
          <cell r="D314" t="str">
            <v>05</v>
          </cell>
          <cell r="E314">
            <v>36658</v>
          </cell>
          <cell r="F314" t="str">
            <v>2</v>
          </cell>
          <cell r="G314" t="str">
            <v>17</v>
          </cell>
          <cell r="H314" t="str">
            <v>001</v>
          </cell>
          <cell r="J314" t="str">
            <v>1</v>
          </cell>
          <cell r="K314" t="str">
            <v>1</v>
          </cell>
          <cell r="N314" t="str">
            <v>1</v>
          </cell>
          <cell r="O314">
            <v>201</v>
          </cell>
          <cell r="Q314" t="str">
            <v>2</v>
          </cell>
          <cell r="S314" t="str">
            <v>17</v>
          </cell>
          <cell r="T314" t="str">
            <v>873</v>
          </cell>
          <cell r="U314" t="str">
            <v>1</v>
          </cell>
          <cell r="Z314" t="str">
            <v>1</v>
          </cell>
          <cell r="AA314" t="str">
            <v>1</v>
          </cell>
          <cell r="AB314" t="str">
            <v>3</v>
          </cell>
          <cell r="AC314" t="str">
            <v>1</v>
          </cell>
          <cell r="AD314" t="str">
            <v>1</v>
          </cell>
          <cell r="AE314" t="str">
            <v>3</v>
          </cell>
          <cell r="AF314">
            <v>5030</v>
          </cell>
          <cell r="AG314">
            <v>39</v>
          </cell>
          <cell r="AH314">
            <v>7</v>
          </cell>
          <cell r="AI314">
            <v>0</v>
          </cell>
          <cell r="AJ314" t="str">
            <v>4</v>
          </cell>
          <cell r="AK314" t="str">
            <v>2</v>
          </cell>
          <cell r="AS314" t="str">
            <v>2</v>
          </cell>
          <cell r="AT314" t="str">
            <v>1</v>
          </cell>
          <cell r="AU314" t="str">
            <v>P285</v>
          </cell>
          <cell r="AV314" t="str">
            <v>P251</v>
          </cell>
          <cell r="AY314" t="str">
            <v>Q249</v>
          </cell>
          <cell r="AZ314" t="str">
            <v>P251</v>
          </cell>
          <cell r="BB314" t="str">
            <v>404</v>
          </cell>
          <cell r="BC314" t="str">
            <v>2</v>
          </cell>
          <cell r="BD314" t="str">
            <v>03</v>
          </cell>
          <cell r="BE314" t="str">
            <v>02</v>
          </cell>
        </row>
        <row r="315">
          <cell r="A315" t="str">
            <v>A894177</v>
          </cell>
          <cell r="B315">
            <v>2</v>
          </cell>
          <cell r="C315" t="str">
            <v>2000</v>
          </cell>
          <cell r="D315" t="str">
            <v>05</v>
          </cell>
          <cell r="E315">
            <v>36662</v>
          </cell>
          <cell r="F315" t="str">
            <v>2</v>
          </cell>
          <cell r="G315" t="str">
            <v>17</v>
          </cell>
          <cell r="H315" t="str">
            <v>001</v>
          </cell>
          <cell r="J315" t="str">
            <v>1</v>
          </cell>
          <cell r="K315" t="str">
            <v>1</v>
          </cell>
          <cell r="M315" t="str">
            <v>H. INFANTIL</v>
          </cell>
          <cell r="N315" t="str">
            <v>1</v>
          </cell>
          <cell r="O315">
            <v>304</v>
          </cell>
          <cell r="Q315" t="str">
            <v>3</v>
          </cell>
          <cell r="S315" t="str">
            <v>17</v>
          </cell>
          <cell r="T315" t="str">
            <v>873</v>
          </cell>
          <cell r="U315" t="str">
            <v>1</v>
          </cell>
          <cell r="Z315" t="str">
            <v>1</v>
          </cell>
          <cell r="AA315" t="str">
            <v>1</v>
          </cell>
          <cell r="AB315" t="str">
            <v>3</v>
          </cell>
          <cell r="AC315" t="str">
            <v>1</v>
          </cell>
          <cell r="AD315" t="str">
            <v>1</v>
          </cell>
          <cell r="AE315" t="str">
            <v>3</v>
          </cell>
          <cell r="AF315">
            <v>3600</v>
          </cell>
          <cell r="AG315">
            <v>20</v>
          </cell>
          <cell r="AH315">
            <v>1</v>
          </cell>
          <cell r="AI315">
            <v>0</v>
          </cell>
          <cell r="AJ315" t="str">
            <v>4</v>
          </cell>
          <cell r="AK315" t="str">
            <v>5</v>
          </cell>
          <cell r="AS315" t="str">
            <v>2</v>
          </cell>
          <cell r="AT315" t="str">
            <v>1</v>
          </cell>
          <cell r="AU315" t="str">
            <v>J189</v>
          </cell>
          <cell r="AV315" t="str">
            <v>J984</v>
          </cell>
          <cell r="AZ315" t="str">
            <v>J189</v>
          </cell>
          <cell r="BB315" t="str">
            <v>109</v>
          </cell>
          <cell r="BC315" t="str">
            <v>1</v>
          </cell>
          <cell r="BD315" t="str">
            <v>06</v>
          </cell>
          <cell r="BE315" t="str">
            <v>02</v>
          </cell>
        </row>
        <row r="316">
          <cell r="A316" t="str">
            <v>A894176</v>
          </cell>
          <cell r="B316">
            <v>2</v>
          </cell>
          <cell r="C316" t="str">
            <v>2000</v>
          </cell>
          <cell r="D316" t="str">
            <v>05</v>
          </cell>
          <cell r="E316">
            <v>36662</v>
          </cell>
          <cell r="F316" t="str">
            <v>2</v>
          </cell>
          <cell r="G316" t="str">
            <v>17</v>
          </cell>
          <cell r="H316" t="str">
            <v>001</v>
          </cell>
          <cell r="J316" t="str">
            <v>1</v>
          </cell>
          <cell r="K316" t="str">
            <v>1</v>
          </cell>
          <cell r="M316" t="str">
            <v>H. INFANTIL</v>
          </cell>
          <cell r="N316" t="str">
            <v>1</v>
          </cell>
          <cell r="O316">
            <v>307</v>
          </cell>
          <cell r="Q316" t="str">
            <v>1</v>
          </cell>
          <cell r="S316" t="str">
            <v>17</v>
          </cell>
          <cell r="T316" t="str">
            <v>873</v>
          </cell>
          <cell r="U316" t="str">
            <v>1</v>
          </cell>
          <cell r="Z316" t="str">
            <v>1</v>
          </cell>
          <cell r="AA316" t="str">
            <v>2</v>
          </cell>
          <cell r="AB316" t="str">
            <v>3</v>
          </cell>
          <cell r="AC316" t="str">
            <v>9</v>
          </cell>
          <cell r="AD316" t="str">
            <v>1</v>
          </cell>
          <cell r="AE316" t="str">
            <v>3</v>
          </cell>
          <cell r="AF316">
            <v>9999</v>
          </cell>
          <cell r="AG316">
            <v>31</v>
          </cell>
          <cell r="AH316">
            <v>3</v>
          </cell>
          <cell r="AI316">
            <v>0</v>
          </cell>
          <cell r="AJ316" t="str">
            <v>4</v>
          </cell>
          <cell r="AK316" t="str">
            <v>4</v>
          </cell>
          <cell r="AS316" t="str">
            <v>2</v>
          </cell>
          <cell r="AT316" t="str">
            <v>1</v>
          </cell>
          <cell r="AU316" t="str">
            <v>G419</v>
          </cell>
          <cell r="AV316" t="str">
            <v>GOO9</v>
          </cell>
          <cell r="AZ316" t="str">
            <v>G009</v>
          </cell>
          <cell r="BB316" t="str">
            <v>105</v>
          </cell>
          <cell r="BC316" t="str">
            <v>1</v>
          </cell>
          <cell r="BD316" t="str">
            <v>07</v>
          </cell>
          <cell r="BE316" t="str">
            <v>02</v>
          </cell>
        </row>
        <row r="317">
          <cell r="A317" t="str">
            <v>A450108</v>
          </cell>
          <cell r="B317">
            <v>2</v>
          </cell>
          <cell r="C317" t="str">
            <v>2000</v>
          </cell>
          <cell r="D317" t="str">
            <v>05</v>
          </cell>
          <cell r="E317">
            <v>36653</v>
          </cell>
          <cell r="F317" t="str">
            <v>1</v>
          </cell>
          <cell r="G317" t="str">
            <v>17</v>
          </cell>
          <cell r="H317" t="str">
            <v>001</v>
          </cell>
          <cell r="J317" t="str">
            <v>1</v>
          </cell>
          <cell r="K317" t="str">
            <v>1</v>
          </cell>
          <cell r="M317" t="str">
            <v>ISS VILLA PILAR</v>
          </cell>
          <cell r="N317" t="str">
            <v>1</v>
          </cell>
          <cell r="O317">
            <v>311</v>
          </cell>
          <cell r="Q317" t="str">
            <v>1</v>
          </cell>
          <cell r="S317" t="str">
            <v>17</v>
          </cell>
          <cell r="T317" t="str">
            <v>001</v>
          </cell>
          <cell r="U317" t="str">
            <v>1</v>
          </cell>
          <cell r="Z317" t="str">
            <v>1</v>
          </cell>
          <cell r="AA317" t="str">
            <v>1</v>
          </cell>
          <cell r="AB317" t="str">
            <v>3</v>
          </cell>
          <cell r="AC317" t="str">
            <v>2</v>
          </cell>
          <cell r="AD317" t="str">
            <v>1</v>
          </cell>
          <cell r="AE317" t="str">
            <v>3</v>
          </cell>
          <cell r="AF317">
            <v>2000</v>
          </cell>
          <cell r="AG317">
            <v>47</v>
          </cell>
          <cell r="AH317">
            <v>4</v>
          </cell>
          <cell r="AI317">
            <v>99</v>
          </cell>
          <cell r="AJ317" t="str">
            <v>2</v>
          </cell>
          <cell r="AK317" t="str">
            <v>9</v>
          </cell>
          <cell r="AS317" t="str">
            <v>2</v>
          </cell>
          <cell r="AT317" t="str">
            <v>1</v>
          </cell>
          <cell r="AU317" t="str">
            <v>J189</v>
          </cell>
          <cell r="AV317" t="str">
            <v>Q249</v>
          </cell>
          <cell r="AW317" t="str">
            <v>Q909</v>
          </cell>
          <cell r="AX317" t="str">
            <v>E030</v>
          </cell>
          <cell r="AZ317" t="str">
            <v>Q249</v>
          </cell>
          <cell r="BB317" t="str">
            <v>615</v>
          </cell>
          <cell r="BC317" t="str">
            <v>2</v>
          </cell>
          <cell r="BD317" t="str">
            <v>07</v>
          </cell>
          <cell r="BE317" t="str">
            <v>02</v>
          </cell>
        </row>
        <row r="318">
          <cell r="A318" t="str">
            <v>A894178</v>
          </cell>
          <cell r="B318">
            <v>2</v>
          </cell>
          <cell r="C318" t="str">
            <v>2000</v>
          </cell>
          <cell r="D318" t="str">
            <v>05</v>
          </cell>
          <cell r="E318">
            <v>36667</v>
          </cell>
          <cell r="F318" t="str">
            <v>1</v>
          </cell>
          <cell r="G318" t="str">
            <v>17</v>
          </cell>
          <cell r="H318" t="str">
            <v>001</v>
          </cell>
          <cell r="J318" t="str">
            <v>1</v>
          </cell>
          <cell r="K318" t="str">
            <v>1</v>
          </cell>
          <cell r="L318" t="str">
            <v>170010060</v>
          </cell>
          <cell r="M318" t="str">
            <v>H. INFANTIL DE LA CRUZ ROJA</v>
          </cell>
          <cell r="N318" t="str">
            <v>1</v>
          </cell>
          <cell r="O318">
            <v>221</v>
          </cell>
          <cell r="Q318" t="str">
            <v>1</v>
          </cell>
          <cell r="S318" t="str">
            <v>17</v>
          </cell>
          <cell r="T318" t="str">
            <v>001</v>
          </cell>
          <cell r="U318" t="str">
            <v>1</v>
          </cell>
          <cell r="W318" t="str">
            <v>0513</v>
          </cell>
          <cell r="Z318" t="str">
            <v>1</v>
          </cell>
          <cell r="AA318" t="str">
            <v>1</v>
          </cell>
          <cell r="AB318" t="str">
            <v>3</v>
          </cell>
          <cell r="AC318" t="str">
            <v>1</v>
          </cell>
          <cell r="AD318" t="str">
            <v>1</v>
          </cell>
          <cell r="AE318" t="str">
            <v>3</v>
          </cell>
          <cell r="AF318">
            <v>3500</v>
          </cell>
          <cell r="AG318">
            <v>20</v>
          </cell>
          <cell r="AH318">
            <v>2</v>
          </cell>
          <cell r="AI318">
            <v>0</v>
          </cell>
          <cell r="AJ318" t="str">
            <v>4</v>
          </cell>
          <cell r="AK318" t="str">
            <v>5</v>
          </cell>
          <cell r="AS318" t="str">
            <v>2</v>
          </cell>
          <cell r="AT318" t="str">
            <v>1</v>
          </cell>
          <cell r="AU318" t="str">
            <v>E872</v>
          </cell>
          <cell r="AV318" t="str">
            <v>A419</v>
          </cell>
          <cell r="AW318" t="str">
            <v>J189</v>
          </cell>
          <cell r="AZ318" t="str">
            <v>J189</v>
          </cell>
          <cell r="BB318" t="str">
            <v>109</v>
          </cell>
          <cell r="BC318" t="str">
            <v>1</v>
          </cell>
          <cell r="BD318" t="str">
            <v>04</v>
          </cell>
          <cell r="BE318" t="str">
            <v>02</v>
          </cell>
        </row>
        <row r="319">
          <cell r="A319" t="str">
            <v>A894556</v>
          </cell>
          <cell r="B319">
            <v>2</v>
          </cell>
          <cell r="C319" t="str">
            <v>2000</v>
          </cell>
          <cell r="D319" t="str">
            <v>05</v>
          </cell>
          <cell r="E319">
            <v>36659</v>
          </cell>
          <cell r="F319" t="str">
            <v>1</v>
          </cell>
          <cell r="G319" t="str">
            <v>17</v>
          </cell>
          <cell r="H319" t="str">
            <v>001</v>
          </cell>
          <cell r="J319" t="str">
            <v>1</v>
          </cell>
          <cell r="K319" t="str">
            <v>1</v>
          </cell>
          <cell r="M319" t="str">
            <v>H. INFAANTIL</v>
          </cell>
          <cell r="N319" t="str">
            <v>1</v>
          </cell>
          <cell r="O319">
            <v>203</v>
          </cell>
          <cell r="Q319" t="str">
            <v>3</v>
          </cell>
          <cell r="S319" t="str">
            <v>17</v>
          </cell>
          <cell r="T319" t="str">
            <v>444</v>
          </cell>
          <cell r="U319" t="str">
            <v>3</v>
          </cell>
          <cell r="Z319" t="str">
            <v>1</v>
          </cell>
          <cell r="AA319" t="str">
            <v>3</v>
          </cell>
          <cell r="AB319" t="str">
            <v>3</v>
          </cell>
          <cell r="AC319" t="str">
            <v>1</v>
          </cell>
          <cell r="AD319" t="str">
            <v>1</v>
          </cell>
          <cell r="AE319" t="str">
            <v>3</v>
          </cell>
          <cell r="AF319">
            <v>2850</v>
          </cell>
          <cell r="AG319">
            <v>99</v>
          </cell>
          <cell r="AH319">
            <v>6</v>
          </cell>
          <cell r="AI319">
            <v>0</v>
          </cell>
          <cell r="AJ319" t="str">
            <v>4</v>
          </cell>
          <cell r="AK319" t="str">
            <v>2</v>
          </cell>
          <cell r="AS319" t="str">
            <v>1</v>
          </cell>
          <cell r="AT319" t="str">
            <v>1</v>
          </cell>
          <cell r="AU319" t="str">
            <v>P614</v>
          </cell>
          <cell r="AV319" t="str">
            <v>P543</v>
          </cell>
          <cell r="AW319" t="str">
            <v>Q412</v>
          </cell>
          <cell r="AZ319" t="str">
            <v>P543</v>
          </cell>
          <cell r="BB319" t="str">
            <v>407</v>
          </cell>
          <cell r="BC319" t="str">
            <v>2</v>
          </cell>
          <cell r="BD319" t="str">
            <v>03</v>
          </cell>
          <cell r="BE319" t="str">
            <v>02</v>
          </cell>
        </row>
        <row r="320">
          <cell r="A320" t="str">
            <v>A894171</v>
          </cell>
          <cell r="B320">
            <v>2</v>
          </cell>
          <cell r="C320" t="str">
            <v>2000</v>
          </cell>
          <cell r="D320" t="str">
            <v>05</v>
          </cell>
          <cell r="E320">
            <v>36650</v>
          </cell>
          <cell r="F320" t="str">
            <v>1</v>
          </cell>
          <cell r="G320" t="str">
            <v>17</v>
          </cell>
          <cell r="H320" t="str">
            <v>001</v>
          </cell>
          <cell r="J320" t="str">
            <v>1</v>
          </cell>
          <cell r="K320" t="str">
            <v>1</v>
          </cell>
          <cell r="M320" t="str">
            <v>H. INFANTIL</v>
          </cell>
          <cell r="N320" t="str">
            <v>1</v>
          </cell>
          <cell r="O320">
            <v>207</v>
          </cell>
          <cell r="Q320" t="str">
            <v>3</v>
          </cell>
          <cell r="S320" t="str">
            <v>17</v>
          </cell>
          <cell r="T320" t="str">
            <v>653</v>
          </cell>
          <cell r="U320" t="str">
            <v>1</v>
          </cell>
          <cell r="Z320" t="str">
            <v>1</v>
          </cell>
          <cell r="AA320" t="str">
            <v>1</v>
          </cell>
          <cell r="AB320" t="str">
            <v>3</v>
          </cell>
          <cell r="AC320" t="str">
            <v>1</v>
          </cell>
          <cell r="AD320" t="str">
            <v>1</v>
          </cell>
          <cell r="AE320" t="str">
            <v>3</v>
          </cell>
          <cell r="AF320">
            <v>2500</v>
          </cell>
          <cell r="AG320">
            <v>99</v>
          </cell>
          <cell r="AH320">
            <v>99</v>
          </cell>
          <cell r="AI320">
            <v>99</v>
          </cell>
          <cell r="AJ320" t="str">
            <v>9</v>
          </cell>
          <cell r="AK320" t="str">
            <v>9</v>
          </cell>
          <cell r="AS320" t="str">
            <v>2</v>
          </cell>
          <cell r="AT320" t="str">
            <v>1</v>
          </cell>
          <cell r="AU320" t="str">
            <v>P369</v>
          </cell>
          <cell r="AV320" t="str">
            <v>P788</v>
          </cell>
          <cell r="AW320" t="str">
            <v>Q439</v>
          </cell>
          <cell r="AY320" t="str">
            <v>P960</v>
          </cell>
          <cell r="AZ320" t="str">
            <v>Q439</v>
          </cell>
          <cell r="BB320" t="str">
            <v>615</v>
          </cell>
          <cell r="BC320" t="str">
            <v>1</v>
          </cell>
          <cell r="BD320" t="str">
            <v>04</v>
          </cell>
          <cell r="BE320" t="str">
            <v>02</v>
          </cell>
        </row>
        <row r="321">
          <cell r="A321" t="str">
            <v>A894772</v>
          </cell>
          <cell r="B321">
            <v>2</v>
          </cell>
          <cell r="C321" t="str">
            <v>2000</v>
          </cell>
          <cell r="D321" t="str">
            <v>05</v>
          </cell>
          <cell r="E321">
            <v>36677</v>
          </cell>
          <cell r="F321" t="str">
            <v>1</v>
          </cell>
          <cell r="G321" t="str">
            <v>17</v>
          </cell>
          <cell r="H321" t="str">
            <v>001</v>
          </cell>
          <cell r="J321" t="str">
            <v>1</v>
          </cell>
          <cell r="K321" t="str">
            <v>1</v>
          </cell>
          <cell r="M321" t="str">
            <v>H. DE CALDAS</v>
          </cell>
          <cell r="N321" t="str">
            <v>1</v>
          </cell>
          <cell r="O321">
            <v>109</v>
          </cell>
          <cell r="Q321" t="str">
            <v>2</v>
          </cell>
          <cell r="S321" t="str">
            <v>17</v>
          </cell>
          <cell r="T321" t="str">
            <v>042</v>
          </cell>
          <cell r="U321" t="str">
            <v>1</v>
          </cell>
          <cell r="Z321" t="str">
            <v>1</v>
          </cell>
          <cell r="AA321" t="str">
            <v>1</v>
          </cell>
          <cell r="AB321" t="str">
            <v>3</v>
          </cell>
          <cell r="AC321" t="str">
            <v>2</v>
          </cell>
          <cell r="AD321" t="str">
            <v>1</v>
          </cell>
          <cell r="AE321" t="str">
            <v>2</v>
          </cell>
          <cell r="AF321">
            <v>850</v>
          </cell>
          <cell r="AG321">
            <v>27</v>
          </cell>
          <cell r="AH321">
            <v>1</v>
          </cell>
          <cell r="AI321">
            <v>0</v>
          </cell>
          <cell r="AJ321" t="str">
            <v>9</v>
          </cell>
          <cell r="AK321" t="str">
            <v>9</v>
          </cell>
          <cell r="AS321" t="str">
            <v>2</v>
          </cell>
          <cell r="AT321" t="str">
            <v>1</v>
          </cell>
          <cell r="AU321" t="str">
            <v>P070</v>
          </cell>
          <cell r="AZ321" t="str">
            <v>P070</v>
          </cell>
          <cell r="BB321" t="str">
            <v>403</v>
          </cell>
          <cell r="BC321" t="str">
            <v>1</v>
          </cell>
          <cell r="BD321" t="str">
            <v>02</v>
          </cell>
          <cell r="BE321" t="str">
            <v>02</v>
          </cell>
        </row>
        <row r="322">
          <cell r="A322" t="str">
            <v>A894758</v>
          </cell>
          <cell r="B322">
            <v>2</v>
          </cell>
          <cell r="C322" t="str">
            <v>2000</v>
          </cell>
          <cell r="D322" t="str">
            <v>05</v>
          </cell>
          <cell r="E322">
            <v>36672</v>
          </cell>
          <cell r="F322" t="str">
            <v>1</v>
          </cell>
          <cell r="G322" t="str">
            <v>17</v>
          </cell>
          <cell r="H322" t="str">
            <v>001</v>
          </cell>
          <cell r="J322" t="str">
            <v>1</v>
          </cell>
          <cell r="K322" t="str">
            <v>1</v>
          </cell>
          <cell r="L322" t="str">
            <v>170010086</v>
          </cell>
          <cell r="M322" t="str">
            <v>H UNIVERSITARIO</v>
          </cell>
          <cell r="N322" t="str">
            <v>1</v>
          </cell>
          <cell r="O322">
            <v>214</v>
          </cell>
          <cell r="Q322" t="str">
            <v>3</v>
          </cell>
          <cell r="S322" t="str">
            <v>17</v>
          </cell>
          <cell r="T322" t="str">
            <v>042</v>
          </cell>
          <cell r="U322" t="str">
            <v>1</v>
          </cell>
          <cell r="Z322" t="str">
            <v>1</v>
          </cell>
          <cell r="AA322" t="str">
            <v>1</v>
          </cell>
          <cell r="AB322" t="str">
            <v>3</v>
          </cell>
          <cell r="AC322" t="str">
            <v>2</v>
          </cell>
          <cell r="AD322" t="str">
            <v>1</v>
          </cell>
          <cell r="AE322" t="str">
            <v>3</v>
          </cell>
          <cell r="AF322">
            <v>1100</v>
          </cell>
          <cell r="AG322">
            <v>18</v>
          </cell>
          <cell r="AH322">
            <v>1</v>
          </cell>
          <cell r="AI322">
            <v>0</v>
          </cell>
          <cell r="AJ322" t="str">
            <v>9</v>
          </cell>
          <cell r="AK322" t="str">
            <v>9</v>
          </cell>
          <cell r="AS322" t="str">
            <v>2</v>
          </cell>
          <cell r="AT322" t="str">
            <v>1</v>
          </cell>
          <cell r="AU322" t="str">
            <v>P369</v>
          </cell>
          <cell r="AV322" t="str">
            <v>P220</v>
          </cell>
          <cell r="AW322" t="str">
            <v>P071</v>
          </cell>
          <cell r="AX322" t="str">
            <v>P529</v>
          </cell>
          <cell r="AZ322" t="str">
            <v>P220</v>
          </cell>
          <cell r="BB322" t="str">
            <v>404</v>
          </cell>
          <cell r="BC322" t="str">
            <v>1</v>
          </cell>
          <cell r="BD322" t="str">
            <v>04</v>
          </cell>
          <cell r="BE322" t="str">
            <v>02</v>
          </cell>
        </row>
        <row r="323">
          <cell r="A323" t="str">
            <v>A450123</v>
          </cell>
          <cell r="B323">
            <v>2</v>
          </cell>
          <cell r="C323" t="str">
            <v>2000</v>
          </cell>
          <cell r="D323" t="str">
            <v>05</v>
          </cell>
          <cell r="E323">
            <v>36663</v>
          </cell>
          <cell r="F323" t="str">
            <v>1</v>
          </cell>
          <cell r="G323" t="str">
            <v>17</v>
          </cell>
          <cell r="H323" t="str">
            <v>001</v>
          </cell>
          <cell r="J323" t="str">
            <v>1</v>
          </cell>
          <cell r="K323" t="str">
            <v>1</v>
          </cell>
          <cell r="L323" t="str">
            <v>170010051</v>
          </cell>
          <cell r="M323" t="str">
            <v>CL ISS</v>
          </cell>
          <cell r="N323" t="str">
            <v>1</v>
          </cell>
          <cell r="O323">
            <v>301</v>
          </cell>
          <cell r="Q323" t="str">
            <v>1</v>
          </cell>
          <cell r="S323" t="str">
            <v>17</v>
          </cell>
          <cell r="T323" t="str">
            <v>001</v>
          </cell>
          <cell r="U323" t="str">
            <v>1</v>
          </cell>
          <cell r="W323" t="str">
            <v>1102</v>
          </cell>
          <cell r="Z323" t="str">
            <v>1</v>
          </cell>
          <cell r="AA323" t="str">
            <v>1</v>
          </cell>
          <cell r="AB323" t="str">
            <v>3</v>
          </cell>
          <cell r="AC323" t="str">
            <v>1</v>
          </cell>
          <cell r="AD323" t="str">
            <v>1</v>
          </cell>
          <cell r="AE323" t="str">
            <v>3</v>
          </cell>
          <cell r="AF323">
            <v>3140</v>
          </cell>
          <cell r="AG323">
            <v>20</v>
          </cell>
          <cell r="AH323">
            <v>1</v>
          </cell>
          <cell r="AI323">
            <v>0</v>
          </cell>
          <cell r="AJ323" t="str">
            <v>2</v>
          </cell>
          <cell r="AK323" t="str">
            <v>5</v>
          </cell>
          <cell r="AS323" t="str">
            <v>2</v>
          </cell>
          <cell r="AT323" t="str">
            <v>1</v>
          </cell>
          <cell r="AU323" t="str">
            <v>I500</v>
          </cell>
          <cell r="AZ323" t="str">
            <v>I500</v>
          </cell>
          <cell r="BB323" t="str">
            <v>306</v>
          </cell>
          <cell r="BC323" t="str">
            <v>2</v>
          </cell>
          <cell r="BD323" t="str">
            <v>06</v>
          </cell>
          <cell r="BE323" t="str">
            <v>02</v>
          </cell>
        </row>
        <row r="324">
          <cell r="A324" t="str">
            <v>A894729</v>
          </cell>
          <cell r="B324">
            <v>2</v>
          </cell>
          <cell r="C324" t="str">
            <v>2000</v>
          </cell>
          <cell r="D324" t="str">
            <v>05</v>
          </cell>
          <cell r="E324">
            <v>36660</v>
          </cell>
          <cell r="F324" t="str">
            <v>1</v>
          </cell>
          <cell r="G324" t="str">
            <v>17</v>
          </cell>
          <cell r="H324" t="str">
            <v>001</v>
          </cell>
          <cell r="J324" t="str">
            <v>1</v>
          </cell>
          <cell r="K324" t="str">
            <v>1</v>
          </cell>
          <cell r="L324" t="str">
            <v>170010086</v>
          </cell>
          <cell r="M324" t="str">
            <v>H UNIVERSITARIO</v>
          </cell>
          <cell r="N324" t="str">
            <v>1</v>
          </cell>
          <cell r="O324">
            <v>205</v>
          </cell>
          <cell r="Q324" t="str">
            <v>3</v>
          </cell>
          <cell r="S324" t="str">
            <v>17</v>
          </cell>
          <cell r="T324" t="str">
            <v>777</v>
          </cell>
          <cell r="U324" t="str">
            <v>1</v>
          </cell>
          <cell r="Z324" t="str">
            <v>1</v>
          </cell>
          <cell r="AA324" t="str">
            <v>1</v>
          </cell>
          <cell r="AB324" t="str">
            <v>3</v>
          </cell>
          <cell r="AC324" t="str">
            <v>2</v>
          </cell>
          <cell r="AD324" t="str">
            <v>1</v>
          </cell>
          <cell r="AE324" t="str">
            <v>3</v>
          </cell>
          <cell r="AF324">
            <v>1550</v>
          </cell>
          <cell r="AG324">
            <v>36</v>
          </cell>
          <cell r="AH324">
            <v>3</v>
          </cell>
          <cell r="AI324">
            <v>1</v>
          </cell>
          <cell r="AJ324" t="str">
            <v>2</v>
          </cell>
          <cell r="AK324" t="str">
            <v>2</v>
          </cell>
          <cell r="AS324" t="str">
            <v>2</v>
          </cell>
          <cell r="AT324" t="str">
            <v>1</v>
          </cell>
          <cell r="AU324" t="str">
            <v>P529</v>
          </cell>
          <cell r="AV324" t="str">
            <v>P369</v>
          </cell>
          <cell r="AW324" t="str">
            <v>P220</v>
          </cell>
          <cell r="AX324" t="str">
            <v>P071</v>
          </cell>
          <cell r="AY324" t="str">
            <v>P615</v>
          </cell>
          <cell r="AZ324" t="str">
            <v>P220</v>
          </cell>
          <cell r="BB324" t="str">
            <v>404</v>
          </cell>
          <cell r="BC324" t="str">
            <v>1</v>
          </cell>
          <cell r="BD324" t="str">
            <v>03</v>
          </cell>
          <cell r="BE324" t="str">
            <v>02</v>
          </cell>
        </row>
        <row r="325">
          <cell r="A325" t="str">
            <v>A894752</v>
          </cell>
          <cell r="B325">
            <v>2</v>
          </cell>
          <cell r="C325" t="str">
            <v>2000</v>
          </cell>
          <cell r="D325" t="str">
            <v>05</v>
          </cell>
          <cell r="E325">
            <v>36668</v>
          </cell>
          <cell r="F325" t="str">
            <v>2</v>
          </cell>
          <cell r="G325" t="str">
            <v>17</v>
          </cell>
          <cell r="H325" t="str">
            <v>001</v>
          </cell>
          <cell r="J325" t="str">
            <v>1</v>
          </cell>
          <cell r="K325" t="str">
            <v>1</v>
          </cell>
          <cell r="L325" t="str">
            <v>170010086</v>
          </cell>
          <cell r="M325" t="str">
            <v>H UNIVERSITARIO</v>
          </cell>
          <cell r="N325" t="str">
            <v>1</v>
          </cell>
          <cell r="O325">
            <v>206</v>
          </cell>
          <cell r="Q325" t="str">
            <v>2</v>
          </cell>
          <cell r="S325" t="str">
            <v>17</v>
          </cell>
          <cell r="T325" t="str">
            <v>513</v>
          </cell>
          <cell r="U325" t="str">
            <v>1</v>
          </cell>
          <cell r="Z325" t="str">
            <v>1</v>
          </cell>
          <cell r="AA325" t="str">
            <v>1</v>
          </cell>
          <cell r="AB325" t="str">
            <v>3</v>
          </cell>
          <cell r="AC325" t="str">
            <v>2</v>
          </cell>
          <cell r="AD325" t="str">
            <v>1</v>
          </cell>
          <cell r="AE325" t="str">
            <v>3</v>
          </cell>
          <cell r="AF325">
            <v>2250</v>
          </cell>
          <cell r="AG325">
            <v>39</v>
          </cell>
          <cell r="AH325">
            <v>3</v>
          </cell>
          <cell r="AI325">
            <v>0</v>
          </cell>
          <cell r="AJ325" t="str">
            <v>2</v>
          </cell>
          <cell r="AK325" t="str">
            <v>3</v>
          </cell>
          <cell r="AS325" t="str">
            <v>2</v>
          </cell>
          <cell r="AT325" t="str">
            <v>1</v>
          </cell>
          <cell r="AU325" t="str">
            <v>P210</v>
          </cell>
          <cell r="AY325" t="str">
            <v>Q999</v>
          </cell>
          <cell r="AZ325" t="str">
            <v>P210</v>
          </cell>
          <cell r="BB325" t="str">
            <v>404</v>
          </cell>
          <cell r="BC325" t="str">
            <v>2</v>
          </cell>
          <cell r="BD325" t="str">
            <v>03</v>
          </cell>
          <cell r="BE325" t="str">
            <v>02</v>
          </cell>
        </row>
        <row r="326">
          <cell r="A326" t="str">
            <v>A894440</v>
          </cell>
          <cell r="B326">
            <v>2</v>
          </cell>
          <cell r="C326" t="str">
            <v>2000</v>
          </cell>
          <cell r="D326" t="str">
            <v>05</v>
          </cell>
          <cell r="E326">
            <v>36647</v>
          </cell>
          <cell r="F326" t="str">
            <v>2</v>
          </cell>
          <cell r="G326" t="str">
            <v>17</v>
          </cell>
          <cell r="H326" t="str">
            <v>001</v>
          </cell>
          <cell r="J326" t="str">
            <v>1</v>
          </cell>
          <cell r="K326" t="str">
            <v>1</v>
          </cell>
          <cell r="L326" t="str">
            <v>170010086</v>
          </cell>
          <cell r="M326" t="str">
            <v>H UNIVERSITARIO</v>
          </cell>
          <cell r="N326" t="str">
            <v>1</v>
          </cell>
          <cell r="O326">
            <v>101</v>
          </cell>
          <cell r="Q326" t="str">
            <v>3</v>
          </cell>
          <cell r="S326" t="str">
            <v>17</v>
          </cell>
          <cell r="T326" t="str">
            <v>001</v>
          </cell>
          <cell r="U326" t="str">
            <v>1</v>
          </cell>
          <cell r="W326" t="str">
            <v>0305</v>
          </cell>
          <cell r="Z326" t="str">
            <v>1</v>
          </cell>
          <cell r="AA326" t="str">
            <v>1</v>
          </cell>
          <cell r="AB326" t="str">
            <v>3</v>
          </cell>
          <cell r="AC326" t="str">
            <v>1</v>
          </cell>
          <cell r="AD326" t="str">
            <v>2</v>
          </cell>
          <cell r="AE326" t="str">
            <v>2</v>
          </cell>
          <cell r="AF326">
            <v>500</v>
          </cell>
          <cell r="AG326">
            <v>19</v>
          </cell>
          <cell r="AH326">
            <v>1</v>
          </cell>
          <cell r="AI326">
            <v>2</v>
          </cell>
          <cell r="AJ326" t="str">
            <v>1</v>
          </cell>
          <cell r="AK326" t="str">
            <v>5</v>
          </cell>
          <cell r="AS326" t="str">
            <v>2</v>
          </cell>
          <cell r="AT326" t="str">
            <v>1</v>
          </cell>
          <cell r="AU326" t="str">
            <v>P220</v>
          </cell>
          <cell r="AV326" t="str">
            <v>P070</v>
          </cell>
          <cell r="AZ326" t="str">
            <v>P220</v>
          </cell>
          <cell r="BB326" t="str">
            <v>404</v>
          </cell>
          <cell r="BC326" t="str">
            <v>2</v>
          </cell>
          <cell r="BD326" t="str">
            <v>02</v>
          </cell>
          <cell r="BE326" t="str">
            <v>02</v>
          </cell>
        </row>
        <row r="327">
          <cell r="A327" t="str">
            <v>A894446</v>
          </cell>
          <cell r="B327">
            <v>2</v>
          </cell>
          <cell r="C327" t="str">
            <v>2000</v>
          </cell>
          <cell r="D327" t="str">
            <v>05</v>
          </cell>
          <cell r="E327">
            <v>36651</v>
          </cell>
          <cell r="F327" t="str">
            <v>2</v>
          </cell>
          <cell r="G327" t="str">
            <v>17</v>
          </cell>
          <cell r="H327" t="str">
            <v>001</v>
          </cell>
          <cell r="J327" t="str">
            <v>1</v>
          </cell>
          <cell r="K327" t="str">
            <v>1</v>
          </cell>
          <cell r="L327" t="str">
            <v>170010086</v>
          </cell>
          <cell r="M327" t="str">
            <v>H UNIVERSITARIO</v>
          </cell>
          <cell r="N327" t="str">
            <v>1</v>
          </cell>
          <cell r="O327">
            <v>203</v>
          </cell>
          <cell r="Q327" t="str">
            <v>2</v>
          </cell>
          <cell r="S327" t="str">
            <v>17</v>
          </cell>
          <cell r="T327" t="str">
            <v>272</v>
          </cell>
          <cell r="U327" t="str">
            <v>1</v>
          </cell>
          <cell r="Z327" t="str">
            <v>1</v>
          </cell>
          <cell r="AA327" t="str">
            <v>2</v>
          </cell>
          <cell r="AB327" t="str">
            <v>3</v>
          </cell>
          <cell r="AC327" t="str">
            <v>1</v>
          </cell>
          <cell r="AD327" t="str">
            <v>1</v>
          </cell>
          <cell r="AE327" t="str">
            <v>3</v>
          </cell>
          <cell r="AF327">
            <v>2200</v>
          </cell>
          <cell r="AG327">
            <v>99</v>
          </cell>
          <cell r="AH327">
            <v>1</v>
          </cell>
          <cell r="AI327">
            <v>1</v>
          </cell>
          <cell r="AJ327" t="str">
            <v>1</v>
          </cell>
          <cell r="AK327" t="str">
            <v>8</v>
          </cell>
          <cell r="AS327" t="str">
            <v>2</v>
          </cell>
          <cell r="AT327" t="str">
            <v>1</v>
          </cell>
          <cell r="AU327" t="str">
            <v>P369</v>
          </cell>
          <cell r="AY327" t="str">
            <v>P071</v>
          </cell>
          <cell r="AZ327" t="str">
            <v>P369</v>
          </cell>
          <cell r="BB327" t="str">
            <v>405</v>
          </cell>
          <cell r="BC327" t="str">
            <v>1</v>
          </cell>
          <cell r="BD327" t="str">
            <v>03</v>
          </cell>
          <cell r="BE327" t="str">
            <v>02</v>
          </cell>
        </row>
        <row r="328">
          <cell r="A328" t="str">
            <v>A894191</v>
          </cell>
          <cell r="B328">
            <v>2</v>
          </cell>
          <cell r="C328" t="str">
            <v>2000</v>
          </cell>
          <cell r="D328" t="str">
            <v>05</v>
          </cell>
          <cell r="E328">
            <v>36671</v>
          </cell>
          <cell r="F328" t="str">
            <v>1</v>
          </cell>
          <cell r="G328" t="str">
            <v>17</v>
          </cell>
          <cell r="H328" t="str">
            <v>001</v>
          </cell>
          <cell r="J328" t="str">
            <v>1</v>
          </cell>
          <cell r="K328" t="str">
            <v>1</v>
          </cell>
          <cell r="L328" t="str">
            <v>170010060</v>
          </cell>
          <cell r="M328" t="str">
            <v>H INFANTIL</v>
          </cell>
          <cell r="N328" t="str">
            <v>1</v>
          </cell>
          <cell r="O328">
            <v>305</v>
          </cell>
          <cell r="Q328" t="str">
            <v>2</v>
          </cell>
          <cell r="S328" t="str">
            <v>17</v>
          </cell>
          <cell r="T328" t="str">
            <v>380</v>
          </cell>
          <cell r="U328" t="str">
            <v>1</v>
          </cell>
          <cell r="Z328" t="str">
            <v>1</v>
          </cell>
          <cell r="AA328" t="str">
            <v>1</v>
          </cell>
          <cell r="AB328" t="str">
            <v>3</v>
          </cell>
          <cell r="AC328" t="str">
            <v>1</v>
          </cell>
          <cell r="AD328" t="str">
            <v>1</v>
          </cell>
          <cell r="AE328" t="str">
            <v>3</v>
          </cell>
          <cell r="AF328">
            <v>3910</v>
          </cell>
          <cell r="AG328">
            <v>18</v>
          </cell>
          <cell r="AH328">
            <v>1</v>
          </cell>
          <cell r="AI328">
            <v>0</v>
          </cell>
          <cell r="AJ328" t="str">
            <v>2</v>
          </cell>
          <cell r="AK328" t="str">
            <v>2</v>
          </cell>
          <cell r="AS328" t="str">
            <v>2</v>
          </cell>
          <cell r="AT328" t="str">
            <v>1</v>
          </cell>
          <cell r="AU328" t="str">
            <v>I518</v>
          </cell>
          <cell r="AV328" t="str">
            <v>A419</v>
          </cell>
          <cell r="AW328" t="str">
            <v>A049</v>
          </cell>
          <cell r="AY328" t="str">
            <v>E43X</v>
          </cell>
          <cell r="AZ328" t="str">
            <v>A049</v>
          </cell>
          <cell r="BB328" t="str">
            <v>101</v>
          </cell>
          <cell r="BC328" t="str">
            <v>1</v>
          </cell>
          <cell r="BD328" t="str">
            <v>06</v>
          </cell>
          <cell r="BE328" t="str">
            <v>02</v>
          </cell>
        </row>
        <row r="329">
          <cell r="A329" t="str">
            <v>A863018</v>
          </cell>
          <cell r="B329">
            <v>2</v>
          </cell>
          <cell r="C329" t="str">
            <v>2000</v>
          </cell>
          <cell r="D329" t="str">
            <v>07</v>
          </cell>
          <cell r="E329">
            <v>36726</v>
          </cell>
          <cell r="F329" t="str">
            <v>1</v>
          </cell>
          <cell r="G329" t="str">
            <v>76</v>
          </cell>
          <cell r="H329" t="str">
            <v>001</v>
          </cell>
          <cell r="J329" t="str">
            <v>1</v>
          </cell>
          <cell r="K329" t="str">
            <v>1</v>
          </cell>
          <cell r="L329" t="str">
            <v>7600110204</v>
          </cell>
          <cell r="M329" t="str">
            <v>CL NTRA SRA DE LOS REMEDIOS</v>
          </cell>
          <cell r="N329" t="str">
            <v>1</v>
          </cell>
          <cell r="O329">
            <v>306</v>
          </cell>
          <cell r="Q329" t="str">
            <v>1</v>
          </cell>
          <cell r="S329" t="str">
            <v>17</v>
          </cell>
          <cell r="T329" t="str">
            <v>001</v>
          </cell>
          <cell r="U329" t="str">
            <v>1</v>
          </cell>
          <cell r="Z329" t="str">
            <v>1</v>
          </cell>
          <cell r="AA329" t="str">
            <v>2</v>
          </cell>
          <cell r="AB329" t="str">
            <v>3</v>
          </cell>
          <cell r="AC329" t="str">
            <v>2</v>
          </cell>
          <cell r="AD329" t="str">
            <v>1</v>
          </cell>
          <cell r="AE329" t="str">
            <v>3</v>
          </cell>
          <cell r="AF329">
            <v>2700</v>
          </cell>
          <cell r="AG329">
            <v>30</v>
          </cell>
          <cell r="AH329">
            <v>2</v>
          </cell>
          <cell r="AI329">
            <v>1</v>
          </cell>
          <cell r="AJ329" t="str">
            <v>9</v>
          </cell>
          <cell r="AK329" t="str">
            <v>9</v>
          </cell>
          <cell r="AO329" t="str">
            <v>0</v>
          </cell>
          <cell r="AS329" t="str">
            <v>9</v>
          </cell>
          <cell r="AT329" t="str">
            <v>9</v>
          </cell>
          <cell r="AU329" t="str">
            <v>E878</v>
          </cell>
          <cell r="AV329" t="str">
            <v>I509</v>
          </cell>
          <cell r="AW329" t="str">
            <v>Q255</v>
          </cell>
          <cell r="AX329" t="str">
            <v>Q249</v>
          </cell>
          <cell r="AY329" t="str">
            <v>D582</v>
          </cell>
          <cell r="AZ329" t="str">
            <v>Q255</v>
          </cell>
          <cell r="BB329" t="str">
            <v>615</v>
          </cell>
          <cell r="BC329" t="str">
            <v>1</v>
          </cell>
          <cell r="BD329" t="str">
            <v>07</v>
          </cell>
          <cell r="BE329" t="str">
            <v>02</v>
          </cell>
        </row>
      </sheetData>
      <sheetData sheetId="1"/>
      <sheetData sheetId="2">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CAU_667</v>
          </cell>
          <cell r="BF1" t="str">
            <v>CAUSA_666</v>
          </cell>
          <cell r="BG1" t="str">
            <v>C_BAS1</v>
          </cell>
          <cell r="BH1" t="str">
            <v>C_BAS1R</v>
          </cell>
          <cell r="BI1" t="str">
            <v>C_MCM1</v>
          </cell>
          <cell r="BJ1" t="str">
            <v>FECHA_EXP</v>
          </cell>
          <cell r="BK1" t="str">
            <v>GRU_ED1</v>
          </cell>
          <cell r="BL1" t="str">
            <v>GRU_ED2</v>
          </cell>
          <cell r="BM1" t="str">
            <v>CAU_HOMOL</v>
          </cell>
        </row>
        <row r="2">
          <cell r="A2" t="str">
            <v>A1000477</v>
          </cell>
          <cell r="B2" t="str">
            <v>09</v>
          </cell>
          <cell r="C2" t="str">
            <v>2001</v>
          </cell>
          <cell r="D2">
            <v>2</v>
          </cell>
          <cell r="E2">
            <v>37148</v>
          </cell>
          <cell r="F2" t="str">
            <v>2</v>
          </cell>
          <cell r="G2" t="str">
            <v>05</v>
          </cell>
          <cell r="H2" t="str">
            <v>615</v>
          </cell>
          <cell r="K2" t="str">
            <v>1</v>
          </cell>
          <cell r="L2" t="str">
            <v>1</v>
          </cell>
          <cell r="M2" t="str">
            <v>0561500048</v>
          </cell>
          <cell r="N2" t="str">
            <v>E.S.E HOSPITAL SAN JUAN DE DIOS</v>
          </cell>
          <cell r="P2" t="str">
            <v>9</v>
          </cell>
          <cell r="Q2">
            <v>214</v>
          </cell>
          <cell r="S2" t="str">
            <v>1</v>
          </cell>
          <cell r="U2" t="str">
            <v>17</v>
          </cell>
          <cell r="V2" t="str">
            <v>777</v>
          </cell>
          <cell r="W2" t="str">
            <v>1</v>
          </cell>
          <cell r="AA2" t="str">
            <v>1</v>
          </cell>
          <cell r="AB2" t="str">
            <v>1</v>
          </cell>
          <cell r="AC2" t="str">
            <v>3</v>
          </cell>
          <cell r="AD2" t="str">
            <v>9</v>
          </cell>
          <cell r="AE2" t="str">
            <v>9</v>
          </cell>
          <cell r="AG2" t="str">
            <v>9</v>
          </cell>
          <cell r="AH2">
            <v>9999</v>
          </cell>
          <cell r="AI2">
            <v>99</v>
          </cell>
          <cell r="AJ2" t="str">
            <v>9</v>
          </cell>
          <cell r="AK2">
            <v>99999999999</v>
          </cell>
          <cell r="AL2">
            <v>99</v>
          </cell>
          <cell r="AM2">
            <v>99</v>
          </cell>
          <cell r="AN2" t="str">
            <v>9</v>
          </cell>
          <cell r="AO2" t="str">
            <v>9</v>
          </cell>
          <cell r="AS2" t="str">
            <v>0</v>
          </cell>
          <cell r="AW2" t="str">
            <v>9</v>
          </cell>
          <cell r="AX2" t="str">
            <v>1</v>
          </cell>
          <cell r="AY2" t="str">
            <v>2</v>
          </cell>
          <cell r="AZ2" t="str">
            <v>Q897</v>
          </cell>
          <cell r="BA2" t="str">
            <v>P073</v>
          </cell>
          <cell r="BE2" t="str">
            <v>613</v>
          </cell>
          <cell r="BF2" t="str">
            <v>615</v>
          </cell>
          <cell r="BG2" t="str">
            <v>Q897</v>
          </cell>
          <cell r="BH2" t="str">
            <v>Q897</v>
          </cell>
          <cell r="BK2" t="str">
            <v>03</v>
          </cell>
          <cell r="BL2" t="str">
            <v>01</v>
          </cell>
          <cell r="BM2" t="str">
            <v>088</v>
          </cell>
        </row>
        <row r="3">
          <cell r="A3" t="str">
            <v>A1066746</v>
          </cell>
          <cell r="B3" t="str">
            <v>03</v>
          </cell>
          <cell r="C3" t="str">
            <v>2001</v>
          </cell>
          <cell r="D3">
            <v>2</v>
          </cell>
          <cell r="E3">
            <v>36976</v>
          </cell>
          <cell r="F3" t="str">
            <v>1</v>
          </cell>
          <cell r="G3" t="str">
            <v>76</v>
          </cell>
          <cell r="H3" t="str">
            <v>001</v>
          </cell>
          <cell r="K3" t="str">
            <v>1</v>
          </cell>
          <cell r="L3" t="str">
            <v>1</v>
          </cell>
          <cell r="M3" t="str">
            <v>7600110204</v>
          </cell>
          <cell r="N3" t="str">
            <v>CL NTRA SRA DE LOS REMEDIOS</v>
          </cell>
          <cell r="P3" t="str">
            <v>4</v>
          </cell>
          <cell r="Q3">
            <v>218</v>
          </cell>
          <cell r="S3" t="str">
            <v>1</v>
          </cell>
          <cell r="U3" t="str">
            <v>17</v>
          </cell>
          <cell r="V3" t="str">
            <v>013</v>
          </cell>
          <cell r="W3" t="str">
            <v>1</v>
          </cell>
          <cell r="AA3" t="str">
            <v>1</v>
          </cell>
          <cell r="AB3" t="str">
            <v>3</v>
          </cell>
          <cell r="AC3" t="str">
            <v>3</v>
          </cell>
          <cell r="AD3" t="str">
            <v>1</v>
          </cell>
          <cell r="AE3" t="str">
            <v>1</v>
          </cell>
          <cell r="AG3" t="str">
            <v>3</v>
          </cell>
          <cell r="AH3">
            <v>9999</v>
          </cell>
          <cell r="AI3">
            <v>19</v>
          </cell>
          <cell r="AJ3" t="str">
            <v>9</v>
          </cell>
          <cell r="AK3">
            <v>99999999999</v>
          </cell>
          <cell r="AL3">
            <v>1</v>
          </cell>
          <cell r="AM3">
            <v>99</v>
          </cell>
          <cell r="AN3" t="str">
            <v>9</v>
          </cell>
          <cell r="AO3" t="str">
            <v>9</v>
          </cell>
          <cell r="AS3" t="str">
            <v>0</v>
          </cell>
          <cell r="AW3" t="str">
            <v>1</v>
          </cell>
          <cell r="AX3" t="str">
            <v>1</v>
          </cell>
          <cell r="AY3" t="str">
            <v>2</v>
          </cell>
          <cell r="AZ3" t="str">
            <v>P288</v>
          </cell>
          <cell r="BA3" t="str">
            <v>P258</v>
          </cell>
          <cell r="BE3" t="str">
            <v>404</v>
          </cell>
          <cell r="BF3" t="str">
            <v>404</v>
          </cell>
          <cell r="BG3" t="str">
            <v>P258</v>
          </cell>
          <cell r="BH3" t="str">
            <v>P258</v>
          </cell>
          <cell r="BK3" t="str">
            <v>03</v>
          </cell>
          <cell r="BL3" t="str">
            <v>01</v>
          </cell>
          <cell r="BM3" t="str">
            <v>082</v>
          </cell>
        </row>
        <row r="4">
          <cell r="A4" t="str">
            <v>A1099319</v>
          </cell>
          <cell r="B4" t="str">
            <v>10</v>
          </cell>
          <cell r="C4" t="str">
            <v>2001</v>
          </cell>
          <cell r="D4">
            <v>2</v>
          </cell>
          <cell r="E4">
            <v>37189</v>
          </cell>
          <cell r="F4" t="str">
            <v>1</v>
          </cell>
          <cell r="G4" t="str">
            <v>76</v>
          </cell>
          <cell r="H4" t="str">
            <v>001</v>
          </cell>
          <cell r="K4" t="str">
            <v>1</v>
          </cell>
          <cell r="L4" t="str">
            <v>1</v>
          </cell>
          <cell r="M4" t="str">
            <v>7600101890</v>
          </cell>
          <cell r="N4" t="str">
            <v>FUND VALLE DE LILI</v>
          </cell>
          <cell r="P4" t="str">
            <v>1</v>
          </cell>
          <cell r="Q4">
            <v>205</v>
          </cell>
          <cell r="S4" t="str">
            <v>1</v>
          </cell>
          <cell r="U4" t="str">
            <v>17</v>
          </cell>
          <cell r="V4" t="str">
            <v>001</v>
          </cell>
          <cell r="W4" t="str">
            <v>1</v>
          </cell>
          <cell r="AA4" t="str">
            <v>1</v>
          </cell>
          <cell r="AB4" t="str">
            <v>2</v>
          </cell>
          <cell r="AC4" t="str">
            <v>3</v>
          </cell>
          <cell r="AD4" t="str">
            <v>1</v>
          </cell>
          <cell r="AE4" t="str">
            <v>1</v>
          </cell>
          <cell r="AG4" t="str">
            <v>3</v>
          </cell>
          <cell r="AH4">
            <v>2350</v>
          </cell>
          <cell r="AI4">
            <v>30</v>
          </cell>
          <cell r="AJ4" t="str">
            <v>9</v>
          </cell>
          <cell r="AK4">
            <v>99999999999</v>
          </cell>
          <cell r="AL4">
            <v>3</v>
          </cell>
          <cell r="AM4">
            <v>0</v>
          </cell>
          <cell r="AN4" t="str">
            <v>9</v>
          </cell>
          <cell r="AO4" t="str">
            <v>9</v>
          </cell>
          <cell r="AS4" t="str">
            <v>0</v>
          </cell>
          <cell r="AW4" t="str">
            <v>2</v>
          </cell>
          <cell r="AX4" t="str">
            <v>1</v>
          </cell>
          <cell r="AY4" t="str">
            <v>1</v>
          </cell>
          <cell r="AZ4" t="str">
            <v>P369</v>
          </cell>
          <cell r="BA4" t="str">
            <v>Q249</v>
          </cell>
          <cell r="BE4" t="str">
            <v>613</v>
          </cell>
          <cell r="BF4" t="str">
            <v>615</v>
          </cell>
          <cell r="BG4" t="str">
            <v>Q249</v>
          </cell>
          <cell r="BH4" t="str">
            <v>Q249</v>
          </cell>
          <cell r="BK4" t="str">
            <v>02</v>
          </cell>
          <cell r="BL4" t="str">
            <v>01</v>
          </cell>
          <cell r="BM4" t="str">
            <v>087</v>
          </cell>
        </row>
        <row r="5">
          <cell r="A5" t="str">
            <v>A1114041</v>
          </cell>
          <cell r="B5" t="str">
            <v>07</v>
          </cell>
          <cell r="C5" t="str">
            <v>2001</v>
          </cell>
          <cell r="D5">
            <v>2</v>
          </cell>
          <cell r="E5">
            <v>37083</v>
          </cell>
          <cell r="F5" t="str">
            <v>2</v>
          </cell>
          <cell r="G5" t="str">
            <v>17</v>
          </cell>
          <cell r="H5" t="str">
            <v>001</v>
          </cell>
          <cell r="K5" t="str">
            <v>1</v>
          </cell>
          <cell r="L5" t="str">
            <v>1</v>
          </cell>
          <cell r="M5" t="str">
            <v>1700100086</v>
          </cell>
          <cell r="N5" t="str">
            <v>H UNIVERSITARIO</v>
          </cell>
          <cell r="P5" t="str">
            <v>1</v>
          </cell>
          <cell r="Q5">
            <v>199</v>
          </cell>
          <cell r="S5" t="str">
            <v>1</v>
          </cell>
          <cell r="U5" t="str">
            <v>17</v>
          </cell>
          <cell r="V5" t="str">
            <v>001</v>
          </cell>
          <cell r="W5" t="str">
            <v>1</v>
          </cell>
          <cell r="Y5" t="str">
            <v>1</v>
          </cell>
          <cell r="Z5" t="str">
            <v>0404</v>
          </cell>
          <cell r="AA5" t="str">
            <v>1</v>
          </cell>
          <cell r="AB5" t="str">
            <v>1</v>
          </cell>
          <cell r="AC5" t="str">
            <v>3</v>
          </cell>
          <cell r="AD5" t="str">
            <v>2</v>
          </cell>
          <cell r="AE5" t="str">
            <v>1</v>
          </cell>
          <cell r="AG5" t="str">
            <v>3</v>
          </cell>
          <cell r="AH5">
            <v>1500</v>
          </cell>
          <cell r="AI5">
            <v>35</v>
          </cell>
          <cell r="AJ5" t="str">
            <v>9</v>
          </cell>
          <cell r="AK5">
            <v>99999999999</v>
          </cell>
          <cell r="AL5">
            <v>2</v>
          </cell>
          <cell r="AM5">
            <v>0</v>
          </cell>
          <cell r="AN5" t="str">
            <v>2</v>
          </cell>
          <cell r="AO5" t="str">
            <v>6</v>
          </cell>
          <cell r="AS5" t="str">
            <v>0</v>
          </cell>
          <cell r="AW5" t="str">
            <v>2</v>
          </cell>
          <cell r="AX5" t="str">
            <v>1</v>
          </cell>
          <cell r="AY5" t="str">
            <v>2</v>
          </cell>
          <cell r="AZ5" t="str">
            <v>Q000</v>
          </cell>
          <cell r="BE5" t="str">
            <v>613</v>
          </cell>
          <cell r="BF5" t="str">
            <v>615</v>
          </cell>
          <cell r="BG5" t="str">
            <v>Q000</v>
          </cell>
          <cell r="BH5" t="str">
            <v>Q000</v>
          </cell>
          <cell r="BK5" t="str">
            <v>01</v>
          </cell>
          <cell r="BL5" t="str">
            <v>01</v>
          </cell>
          <cell r="BM5" t="str">
            <v>088</v>
          </cell>
        </row>
        <row r="6">
          <cell r="A6" t="str">
            <v>A1114048</v>
          </cell>
          <cell r="B6" t="str">
            <v>07</v>
          </cell>
          <cell r="C6" t="str">
            <v>2001</v>
          </cell>
          <cell r="D6">
            <v>2</v>
          </cell>
          <cell r="E6">
            <v>37101</v>
          </cell>
          <cell r="F6" t="str">
            <v>2</v>
          </cell>
          <cell r="G6" t="str">
            <v>17</v>
          </cell>
          <cell r="H6" t="str">
            <v>001</v>
          </cell>
          <cell r="K6" t="str">
            <v>1</v>
          </cell>
          <cell r="L6" t="str">
            <v>1</v>
          </cell>
          <cell r="M6" t="str">
            <v>1700100035</v>
          </cell>
          <cell r="N6" t="str">
            <v>CL DE LA PRESENTACION</v>
          </cell>
          <cell r="P6" t="str">
            <v>1</v>
          </cell>
          <cell r="Q6">
            <v>100</v>
          </cell>
          <cell r="S6" t="str">
            <v>1</v>
          </cell>
          <cell r="U6" t="str">
            <v>17</v>
          </cell>
          <cell r="V6" t="str">
            <v>174</v>
          </cell>
          <cell r="W6" t="str">
            <v>1</v>
          </cell>
          <cell r="AA6" t="str">
            <v>1</v>
          </cell>
          <cell r="AB6" t="str">
            <v>1</v>
          </cell>
          <cell r="AC6" t="str">
            <v>3</v>
          </cell>
          <cell r="AD6" t="str">
            <v>1</v>
          </cell>
          <cell r="AE6" t="str">
            <v>1</v>
          </cell>
          <cell r="AG6" t="str">
            <v>3</v>
          </cell>
          <cell r="AH6">
            <v>3000</v>
          </cell>
          <cell r="AI6">
            <v>25</v>
          </cell>
          <cell r="AJ6" t="str">
            <v>9</v>
          </cell>
          <cell r="AK6">
            <v>99999999999</v>
          </cell>
          <cell r="AL6">
            <v>4</v>
          </cell>
          <cell r="AM6">
            <v>0</v>
          </cell>
          <cell r="AN6" t="str">
            <v>1</v>
          </cell>
          <cell r="AO6" t="str">
            <v>5</v>
          </cell>
          <cell r="AW6" t="str">
            <v>2</v>
          </cell>
          <cell r="AX6" t="str">
            <v>1</v>
          </cell>
          <cell r="AY6" t="str">
            <v>2</v>
          </cell>
          <cell r="AZ6" t="str">
            <v>P283</v>
          </cell>
          <cell r="BA6" t="str">
            <v>Q899</v>
          </cell>
          <cell r="BE6" t="str">
            <v>404</v>
          </cell>
          <cell r="BF6" t="str">
            <v>404</v>
          </cell>
          <cell r="BG6" t="str">
            <v>P283</v>
          </cell>
          <cell r="BH6" t="str">
            <v>P283</v>
          </cell>
          <cell r="BK6" t="str">
            <v>01</v>
          </cell>
          <cell r="BL6" t="str">
            <v>01</v>
          </cell>
          <cell r="BM6" t="str">
            <v>082</v>
          </cell>
        </row>
        <row r="7">
          <cell r="A7" t="str">
            <v>A1114109</v>
          </cell>
          <cell r="B7" t="str">
            <v>07</v>
          </cell>
          <cell r="C7" t="str">
            <v>2001</v>
          </cell>
          <cell r="D7">
            <v>2</v>
          </cell>
          <cell r="E7">
            <v>37083</v>
          </cell>
          <cell r="F7" t="str">
            <v>1</v>
          </cell>
          <cell r="G7" t="str">
            <v>17</v>
          </cell>
          <cell r="H7" t="str">
            <v>001</v>
          </cell>
          <cell r="K7" t="str">
            <v>1</v>
          </cell>
          <cell r="L7" t="str">
            <v>1</v>
          </cell>
          <cell r="M7" t="str">
            <v>1700106046</v>
          </cell>
          <cell r="N7" t="str">
            <v>CL VERSALLES</v>
          </cell>
          <cell r="P7" t="str">
            <v>1</v>
          </cell>
          <cell r="Q7">
            <v>201</v>
          </cell>
          <cell r="S7" t="str">
            <v>1</v>
          </cell>
          <cell r="U7" t="str">
            <v>17</v>
          </cell>
          <cell r="V7" t="str">
            <v>001</v>
          </cell>
          <cell r="W7" t="str">
            <v>1</v>
          </cell>
          <cell r="Y7" t="str">
            <v>0</v>
          </cell>
          <cell r="Z7" t="str">
            <v>0402</v>
          </cell>
          <cell r="AA7" t="str">
            <v>3</v>
          </cell>
          <cell r="AB7" t="str">
            <v>1</v>
          </cell>
          <cell r="AC7" t="str">
            <v>3</v>
          </cell>
          <cell r="AD7" t="str">
            <v>1</v>
          </cell>
          <cell r="AE7" t="str">
            <v>1</v>
          </cell>
          <cell r="AG7" t="str">
            <v>1</v>
          </cell>
          <cell r="AH7">
            <v>969</v>
          </cell>
          <cell r="AI7">
            <v>24</v>
          </cell>
          <cell r="AJ7" t="str">
            <v>9</v>
          </cell>
          <cell r="AK7">
            <v>99999999999</v>
          </cell>
          <cell r="AL7">
            <v>1</v>
          </cell>
          <cell r="AM7">
            <v>1</v>
          </cell>
          <cell r="AN7" t="str">
            <v>2</v>
          </cell>
          <cell r="AO7" t="str">
            <v>2</v>
          </cell>
          <cell r="AW7" t="str">
            <v>2</v>
          </cell>
          <cell r="AX7" t="str">
            <v>1</v>
          </cell>
          <cell r="AY7" t="str">
            <v>2</v>
          </cell>
          <cell r="AZ7" t="str">
            <v>Q999</v>
          </cell>
          <cell r="BE7" t="str">
            <v>613</v>
          </cell>
          <cell r="BF7" t="str">
            <v>615</v>
          </cell>
          <cell r="BG7" t="str">
            <v>Q999</v>
          </cell>
          <cell r="BH7" t="str">
            <v>Q999</v>
          </cell>
          <cell r="BK7" t="str">
            <v>02</v>
          </cell>
          <cell r="BL7" t="str">
            <v>01</v>
          </cell>
          <cell r="BM7" t="str">
            <v>088</v>
          </cell>
        </row>
        <row r="8">
          <cell r="A8" t="str">
            <v>A1114118</v>
          </cell>
          <cell r="B8" t="str">
            <v>10</v>
          </cell>
          <cell r="C8" t="str">
            <v>2001</v>
          </cell>
          <cell r="D8">
            <v>2</v>
          </cell>
          <cell r="E8">
            <v>37177</v>
          </cell>
          <cell r="F8" t="str">
            <v>1</v>
          </cell>
          <cell r="G8" t="str">
            <v>17</v>
          </cell>
          <cell r="H8" t="str">
            <v>001</v>
          </cell>
          <cell r="K8" t="str">
            <v>1</v>
          </cell>
          <cell r="L8" t="str">
            <v>1</v>
          </cell>
          <cell r="M8" t="str">
            <v>1700106046</v>
          </cell>
          <cell r="N8" t="str">
            <v>CL VERSALLES</v>
          </cell>
          <cell r="P8" t="str">
            <v>1</v>
          </cell>
          <cell r="Q8">
            <v>306</v>
          </cell>
          <cell r="S8" t="str">
            <v>1</v>
          </cell>
          <cell r="U8" t="str">
            <v>17</v>
          </cell>
          <cell r="V8" t="str">
            <v>001</v>
          </cell>
          <cell r="W8" t="str">
            <v>1</v>
          </cell>
          <cell r="Z8" t="str">
            <v>0304</v>
          </cell>
          <cell r="AA8" t="str">
            <v>1</v>
          </cell>
          <cell r="AB8" t="str">
            <v>1</v>
          </cell>
          <cell r="AC8" t="str">
            <v>3</v>
          </cell>
          <cell r="AD8" t="str">
            <v>1</v>
          </cell>
          <cell r="AE8" t="str">
            <v>1</v>
          </cell>
          <cell r="AG8" t="str">
            <v>3</v>
          </cell>
          <cell r="AH8">
            <v>3200</v>
          </cell>
          <cell r="AI8">
            <v>99</v>
          </cell>
          <cell r="AJ8" t="str">
            <v>9</v>
          </cell>
          <cell r="AK8">
            <v>99999999999</v>
          </cell>
          <cell r="AL8">
            <v>1</v>
          </cell>
          <cell r="AM8">
            <v>99</v>
          </cell>
          <cell r="AN8" t="str">
            <v>2</v>
          </cell>
          <cell r="AO8" t="str">
            <v>7</v>
          </cell>
          <cell r="AS8" t="str">
            <v>0</v>
          </cell>
          <cell r="AW8" t="str">
            <v>2</v>
          </cell>
          <cell r="AX8" t="str">
            <v>1</v>
          </cell>
          <cell r="AY8" t="str">
            <v>2</v>
          </cell>
          <cell r="AZ8" t="str">
            <v>E725</v>
          </cell>
          <cell r="BE8" t="str">
            <v>614</v>
          </cell>
          <cell r="BF8" t="str">
            <v>616</v>
          </cell>
          <cell r="BG8" t="str">
            <v>E725</v>
          </cell>
          <cell r="BH8" t="str">
            <v>E725</v>
          </cell>
          <cell r="BK8" t="str">
            <v>06</v>
          </cell>
          <cell r="BL8" t="str">
            <v>01</v>
          </cell>
          <cell r="BM8" t="str">
            <v>043</v>
          </cell>
        </row>
        <row r="9">
          <cell r="A9" t="str">
            <v>A1114218</v>
          </cell>
          <cell r="B9" t="str">
            <v>03</v>
          </cell>
          <cell r="C9" t="str">
            <v>2001</v>
          </cell>
          <cell r="D9">
            <v>2</v>
          </cell>
          <cell r="E9">
            <v>36979</v>
          </cell>
          <cell r="F9" t="str">
            <v>1</v>
          </cell>
          <cell r="G9" t="str">
            <v>17</v>
          </cell>
          <cell r="H9" t="str">
            <v>001</v>
          </cell>
          <cell r="K9" t="str">
            <v>1</v>
          </cell>
          <cell r="L9" t="str">
            <v>1</v>
          </cell>
          <cell r="M9" t="str">
            <v>1700100086</v>
          </cell>
          <cell r="N9" t="str">
            <v>H UNIVERSITARIO</v>
          </cell>
          <cell r="P9" t="str">
            <v>2</v>
          </cell>
          <cell r="Q9">
            <v>202</v>
          </cell>
          <cell r="S9" t="str">
            <v>1</v>
          </cell>
          <cell r="U9" t="str">
            <v>17</v>
          </cell>
          <cell r="V9" t="str">
            <v>433</v>
          </cell>
          <cell r="W9" t="str">
            <v>3</v>
          </cell>
          <cell r="AA9" t="str">
            <v>1</v>
          </cell>
          <cell r="AB9" t="str">
            <v>1</v>
          </cell>
          <cell r="AC9" t="str">
            <v>3</v>
          </cell>
          <cell r="AD9" t="str">
            <v>1</v>
          </cell>
          <cell r="AE9" t="str">
            <v>1</v>
          </cell>
          <cell r="AG9" t="str">
            <v>3</v>
          </cell>
          <cell r="AH9">
            <v>1780</v>
          </cell>
          <cell r="AI9">
            <v>15</v>
          </cell>
          <cell r="AJ9" t="str">
            <v>9</v>
          </cell>
          <cell r="AK9">
            <v>99999999999</v>
          </cell>
          <cell r="AL9">
            <v>1</v>
          </cell>
          <cell r="AM9">
            <v>0</v>
          </cell>
          <cell r="AN9" t="str">
            <v>1</v>
          </cell>
          <cell r="AO9" t="str">
            <v>9</v>
          </cell>
          <cell r="AS9" t="str">
            <v>0</v>
          </cell>
          <cell r="AW9" t="str">
            <v>2</v>
          </cell>
          <cell r="AX9" t="str">
            <v>1</v>
          </cell>
          <cell r="AY9" t="str">
            <v>2</v>
          </cell>
          <cell r="AZ9" t="str">
            <v>P369</v>
          </cell>
          <cell r="BA9" t="str">
            <v>P220</v>
          </cell>
          <cell r="BB9" t="str">
            <v>P071</v>
          </cell>
          <cell r="BE9" t="str">
            <v>405</v>
          </cell>
          <cell r="BF9" t="str">
            <v>405</v>
          </cell>
          <cell r="BG9" t="str">
            <v>P369</v>
          </cell>
          <cell r="BH9" t="str">
            <v>P369</v>
          </cell>
          <cell r="BK9" t="str">
            <v>02</v>
          </cell>
          <cell r="BL9" t="str">
            <v>01</v>
          </cell>
          <cell r="BM9" t="str">
            <v>084</v>
          </cell>
        </row>
        <row r="10">
          <cell r="A10" t="str">
            <v>A1114222</v>
          </cell>
          <cell r="B10" t="str">
            <v>04</v>
          </cell>
          <cell r="C10" t="str">
            <v>2001</v>
          </cell>
          <cell r="D10">
            <v>2</v>
          </cell>
          <cell r="E10">
            <v>36983</v>
          </cell>
          <cell r="F10" t="str">
            <v>1</v>
          </cell>
          <cell r="G10" t="str">
            <v>17</v>
          </cell>
          <cell r="H10" t="str">
            <v>001</v>
          </cell>
          <cell r="K10" t="str">
            <v>1</v>
          </cell>
          <cell r="L10" t="str">
            <v>1</v>
          </cell>
          <cell r="M10" t="str">
            <v>1700100086</v>
          </cell>
          <cell r="N10" t="str">
            <v>H UNIVERSITARIO</v>
          </cell>
          <cell r="P10" t="str">
            <v>2</v>
          </cell>
          <cell r="Q10">
            <v>202</v>
          </cell>
          <cell r="S10" t="str">
            <v>1</v>
          </cell>
          <cell r="U10" t="str">
            <v>17</v>
          </cell>
          <cell r="V10" t="str">
            <v>001</v>
          </cell>
          <cell r="W10" t="str">
            <v>1</v>
          </cell>
          <cell r="Y10" t="str">
            <v>0</v>
          </cell>
          <cell r="Z10" t="str">
            <v>0306</v>
          </cell>
          <cell r="AA10" t="str">
            <v>1</v>
          </cell>
          <cell r="AB10" t="str">
            <v>2</v>
          </cell>
          <cell r="AC10" t="str">
            <v>3</v>
          </cell>
          <cell r="AD10" t="str">
            <v>2</v>
          </cell>
          <cell r="AE10" t="str">
            <v>1</v>
          </cell>
          <cell r="AG10" t="str">
            <v>3</v>
          </cell>
          <cell r="AH10">
            <v>3100</v>
          </cell>
          <cell r="AI10">
            <v>20</v>
          </cell>
          <cell r="AJ10" t="str">
            <v>9</v>
          </cell>
          <cell r="AK10">
            <v>99999999999</v>
          </cell>
          <cell r="AL10">
            <v>2</v>
          </cell>
          <cell r="AM10">
            <v>0</v>
          </cell>
          <cell r="AN10" t="str">
            <v>1</v>
          </cell>
          <cell r="AO10" t="str">
            <v>3</v>
          </cell>
          <cell r="AS10" t="str">
            <v>0</v>
          </cell>
          <cell r="AW10" t="str">
            <v>2</v>
          </cell>
          <cell r="AX10" t="str">
            <v>1</v>
          </cell>
          <cell r="AY10" t="str">
            <v>1</v>
          </cell>
          <cell r="AZ10" t="str">
            <v>P251</v>
          </cell>
          <cell r="BA10" t="str">
            <v>P293</v>
          </cell>
          <cell r="BB10" t="str">
            <v>P219</v>
          </cell>
          <cell r="BC10" t="str">
            <v>P240</v>
          </cell>
          <cell r="BE10" t="str">
            <v>404</v>
          </cell>
          <cell r="BF10" t="str">
            <v>404</v>
          </cell>
          <cell r="BG10" t="str">
            <v>P251</v>
          </cell>
          <cell r="BH10" t="str">
            <v>P251</v>
          </cell>
          <cell r="BK10" t="str">
            <v>02</v>
          </cell>
          <cell r="BL10" t="str">
            <v>01</v>
          </cell>
          <cell r="BM10" t="str">
            <v>082</v>
          </cell>
        </row>
        <row r="11">
          <cell r="A11" t="str">
            <v>A1114234</v>
          </cell>
          <cell r="B11" t="str">
            <v>04</v>
          </cell>
          <cell r="C11" t="str">
            <v>2001</v>
          </cell>
          <cell r="D11">
            <v>2</v>
          </cell>
          <cell r="E11">
            <v>36990</v>
          </cell>
          <cell r="F11" t="str">
            <v>1</v>
          </cell>
          <cell r="G11" t="str">
            <v>17</v>
          </cell>
          <cell r="H11" t="str">
            <v>001</v>
          </cell>
          <cell r="K11" t="str">
            <v>1</v>
          </cell>
          <cell r="L11" t="str">
            <v>1</v>
          </cell>
          <cell r="M11" t="str">
            <v>1700100086</v>
          </cell>
          <cell r="N11" t="str">
            <v>H UNIVERSITARIO</v>
          </cell>
          <cell r="P11" t="str">
            <v>3</v>
          </cell>
          <cell r="Q11">
            <v>203</v>
          </cell>
          <cell r="S11" t="str">
            <v>1</v>
          </cell>
          <cell r="U11" t="str">
            <v>17</v>
          </cell>
          <cell r="V11" t="str">
            <v>001</v>
          </cell>
          <cell r="W11" t="str">
            <v>1</v>
          </cell>
          <cell r="Y11" t="str">
            <v>0</v>
          </cell>
          <cell r="Z11" t="str">
            <v>0304</v>
          </cell>
          <cell r="AA11" t="str">
            <v>1</v>
          </cell>
          <cell r="AB11" t="str">
            <v>1</v>
          </cell>
          <cell r="AC11" t="str">
            <v>3</v>
          </cell>
          <cell r="AD11" t="str">
            <v>2</v>
          </cell>
          <cell r="AE11" t="str">
            <v>2</v>
          </cell>
          <cell r="AG11" t="str">
            <v>3</v>
          </cell>
          <cell r="AH11">
            <v>930</v>
          </cell>
          <cell r="AI11">
            <v>36</v>
          </cell>
          <cell r="AJ11" t="str">
            <v>9</v>
          </cell>
          <cell r="AK11">
            <v>99999999999</v>
          </cell>
          <cell r="AL11">
            <v>5</v>
          </cell>
          <cell r="AM11">
            <v>0</v>
          </cell>
          <cell r="AN11" t="str">
            <v>2</v>
          </cell>
          <cell r="AO11" t="str">
            <v>5</v>
          </cell>
          <cell r="AS11" t="str">
            <v>0</v>
          </cell>
          <cell r="AW11" t="str">
            <v>2</v>
          </cell>
          <cell r="AX11" t="str">
            <v>1</v>
          </cell>
          <cell r="AY11" t="str">
            <v>1</v>
          </cell>
          <cell r="AZ11" t="str">
            <v>P369</v>
          </cell>
          <cell r="BA11" t="str">
            <v>P059</v>
          </cell>
          <cell r="BE11" t="str">
            <v>403</v>
          </cell>
          <cell r="BF11" t="str">
            <v>403</v>
          </cell>
          <cell r="BG11" t="str">
            <v>P059</v>
          </cell>
          <cell r="BH11" t="str">
            <v>P059</v>
          </cell>
          <cell r="BK11" t="str">
            <v>02</v>
          </cell>
          <cell r="BL11" t="str">
            <v>01</v>
          </cell>
          <cell r="BM11" t="str">
            <v>081</v>
          </cell>
        </row>
        <row r="12">
          <cell r="A12" t="str">
            <v>A1114264</v>
          </cell>
          <cell r="B12" t="str">
            <v>04</v>
          </cell>
          <cell r="C12" t="str">
            <v>2001</v>
          </cell>
          <cell r="D12">
            <v>2</v>
          </cell>
          <cell r="E12">
            <v>36990</v>
          </cell>
          <cell r="F12" t="str">
            <v>2</v>
          </cell>
          <cell r="G12" t="str">
            <v>17</v>
          </cell>
          <cell r="H12" t="str">
            <v>001</v>
          </cell>
          <cell r="K12" t="str">
            <v>1</v>
          </cell>
          <cell r="L12" t="str">
            <v>1</v>
          </cell>
          <cell r="M12" t="str">
            <v>1700100086</v>
          </cell>
          <cell r="N12" t="str">
            <v>H UNIVERSITARIO</v>
          </cell>
          <cell r="P12" t="str">
            <v>3</v>
          </cell>
          <cell r="Q12">
            <v>103</v>
          </cell>
          <cell r="S12" t="str">
            <v>1</v>
          </cell>
          <cell r="U12" t="str">
            <v>17</v>
          </cell>
          <cell r="V12" t="str">
            <v>433</v>
          </cell>
          <cell r="W12" t="str">
            <v>3</v>
          </cell>
          <cell r="AA12" t="str">
            <v>1</v>
          </cell>
          <cell r="AB12" t="str">
            <v>1</v>
          </cell>
          <cell r="AC12" t="str">
            <v>3</v>
          </cell>
          <cell r="AD12" t="str">
            <v>2</v>
          </cell>
          <cell r="AE12" t="str">
            <v>1</v>
          </cell>
          <cell r="AG12" t="str">
            <v>3</v>
          </cell>
          <cell r="AH12">
            <v>1680</v>
          </cell>
          <cell r="AI12">
            <v>31</v>
          </cell>
          <cell r="AJ12" t="str">
            <v>9</v>
          </cell>
          <cell r="AK12">
            <v>99999999999</v>
          </cell>
          <cell r="AL12">
            <v>3</v>
          </cell>
          <cell r="AM12">
            <v>0</v>
          </cell>
          <cell r="AN12" t="str">
            <v>4</v>
          </cell>
          <cell r="AO12" t="str">
            <v>2</v>
          </cell>
          <cell r="AS12" t="str">
            <v>0</v>
          </cell>
          <cell r="AW12" t="str">
            <v>2</v>
          </cell>
          <cell r="AX12" t="str">
            <v>1</v>
          </cell>
          <cell r="AY12" t="str">
            <v>1</v>
          </cell>
          <cell r="AZ12" t="str">
            <v>P210</v>
          </cell>
          <cell r="BA12" t="str">
            <v>P071</v>
          </cell>
          <cell r="BE12" t="str">
            <v>404</v>
          </cell>
          <cell r="BF12" t="str">
            <v>404</v>
          </cell>
          <cell r="BG12" t="str">
            <v>P210</v>
          </cell>
          <cell r="BH12" t="str">
            <v>P210</v>
          </cell>
          <cell r="BK12" t="str">
            <v>01</v>
          </cell>
          <cell r="BL12" t="str">
            <v>01</v>
          </cell>
          <cell r="BM12" t="str">
            <v>082</v>
          </cell>
        </row>
        <row r="13">
          <cell r="A13" t="str">
            <v>A1114284</v>
          </cell>
          <cell r="B13" t="str">
            <v>04</v>
          </cell>
          <cell r="C13" t="str">
            <v>2001</v>
          </cell>
          <cell r="D13">
            <v>2</v>
          </cell>
          <cell r="E13">
            <v>36994</v>
          </cell>
          <cell r="F13" t="str">
            <v>2</v>
          </cell>
          <cell r="G13" t="str">
            <v>17</v>
          </cell>
          <cell r="H13" t="str">
            <v>001</v>
          </cell>
          <cell r="K13" t="str">
            <v>1</v>
          </cell>
          <cell r="L13" t="str">
            <v>1</v>
          </cell>
          <cell r="M13" t="str">
            <v>1700100086</v>
          </cell>
          <cell r="N13" t="str">
            <v>H UNIVERSITARIO</v>
          </cell>
          <cell r="P13" t="str">
            <v>3</v>
          </cell>
          <cell r="Q13">
            <v>100</v>
          </cell>
          <cell r="S13" t="str">
            <v>1</v>
          </cell>
          <cell r="U13" t="str">
            <v>17</v>
          </cell>
          <cell r="V13" t="str">
            <v>001</v>
          </cell>
          <cell r="W13" t="str">
            <v>1</v>
          </cell>
          <cell r="Y13" t="str">
            <v>0</v>
          </cell>
          <cell r="Z13" t="str">
            <v>1012</v>
          </cell>
          <cell r="AA13" t="str">
            <v>1</v>
          </cell>
          <cell r="AB13" t="str">
            <v>1</v>
          </cell>
          <cell r="AC13" t="str">
            <v>3</v>
          </cell>
          <cell r="AD13" t="str">
            <v>2</v>
          </cell>
          <cell r="AE13" t="str">
            <v>1</v>
          </cell>
          <cell r="AG13" t="str">
            <v>3</v>
          </cell>
          <cell r="AH13">
            <v>1250</v>
          </cell>
          <cell r="AI13">
            <v>24</v>
          </cell>
          <cell r="AJ13" t="str">
            <v>9</v>
          </cell>
          <cell r="AK13">
            <v>99999999999</v>
          </cell>
          <cell r="AL13">
            <v>1</v>
          </cell>
          <cell r="AM13">
            <v>0</v>
          </cell>
          <cell r="AN13" t="str">
            <v>4</v>
          </cell>
          <cell r="AO13" t="str">
            <v>6</v>
          </cell>
          <cell r="AS13" t="str">
            <v>0</v>
          </cell>
          <cell r="AW13" t="str">
            <v>2</v>
          </cell>
          <cell r="AX13" t="str">
            <v>1</v>
          </cell>
          <cell r="AY13" t="str">
            <v>1</v>
          </cell>
          <cell r="AZ13" t="str">
            <v>P219</v>
          </cell>
          <cell r="BA13" t="str">
            <v>P071</v>
          </cell>
          <cell r="BE13" t="str">
            <v>404</v>
          </cell>
          <cell r="BF13" t="str">
            <v>404</v>
          </cell>
          <cell r="BG13" t="str">
            <v>P219</v>
          </cell>
          <cell r="BH13" t="str">
            <v>P219</v>
          </cell>
          <cell r="BK13" t="str">
            <v>01</v>
          </cell>
          <cell r="BL13" t="str">
            <v>01</v>
          </cell>
          <cell r="BM13" t="str">
            <v>082</v>
          </cell>
        </row>
        <row r="14">
          <cell r="A14" t="str">
            <v>A1114300</v>
          </cell>
          <cell r="B14" t="str">
            <v>04</v>
          </cell>
          <cell r="C14" t="str">
            <v>2001</v>
          </cell>
          <cell r="D14">
            <v>2</v>
          </cell>
          <cell r="E14">
            <v>37002</v>
          </cell>
          <cell r="F14" t="str">
            <v>1</v>
          </cell>
          <cell r="G14" t="str">
            <v>17</v>
          </cell>
          <cell r="H14" t="str">
            <v>001</v>
          </cell>
          <cell r="K14" t="str">
            <v>1</v>
          </cell>
          <cell r="L14" t="str">
            <v>1</v>
          </cell>
          <cell r="M14" t="str">
            <v>1700100086</v>
          </cell>
          <cell r="N14" t="str">
            <v>H UNIVERSITARIO</v>
          </cell>
          <cell r="P14" t="str">
            <v>1</v>
          </cell>
          <cell r="Q14">
            <v>101</v>
          </cell>
          <cell r="S14" t="str">
            <v>1</v>
          </cell>
          <cell r="U14" t="str">
            <v>17</v>
          </cell>
          <cell r="V14" t="str">
            <v>001</v>
          </cell>
          <cell r="W14" t="str">
            <v>1</v>
          </cell>
          <cell r="Y14" t="str">
            <v>0</v>
          </cell>
          <cell r="Z14" t="str">
            <v>0906</v>
          </cell>
          <cell r="AA14" t="str">
            <v>1</v>
          </cell>
          <cell r="AB14" t="str">
            <v>1</v>
          </cell>
          <cell r="AC14" t="str">
            <v>3</v>
          </cell>
          <cell r="AD14" t="str">
            <v>2</v>
          </cell>
          <cell r="AE14" t="str">
            <v>1</v>
          </cell>
          <cell r="AG14" t="str">
            <v>3</v>
          </cell>
          <cell r="AH14">
            <v>3190</v>
          </cell>
          <cell r="AI14">
            <v>20</v>
          </cell>
          <cell r="AJ14" t="str">
            <v>9</v>
          </cell>
          <cell r="AK14">
            <v>99999999999</v>
          </cell>
          <cell r="AL14">
            <v>2</v>
          </cell>
          <cell r="AM14">
            <v>0</v>
          </cell>
          <cell r="AN14" t="str">
            <v>4</v>
          </cell>
          <cell r="AO14" t="str">
            <v>4</v>
          </cell>
          <cell r="AS14" t="str">
            <v>0</v>
          </cell>
          <cell r="AW14" t="str">
            <v>2</v>
          </cell>
          <cell r="AX14" t="str">
            <v>1</v>
          </cell>
          <cell r="AY14" t="str">
            <v>1</v>
          </cell>
          <cell r="AZ14" t="str">
            <v>Q897</v>
          </cell>
          <cell r="BE14" t="str">
            <v>613</v>
          </cell>
          <cell r="BF14" t="str">
            <v>615</v>
          </cell>
          <cell r="BG14" t="str">
            <v>Q897</v>
          </cell>
          <cell r="BH14" t="str">
            <v>Q897</v>
          </cell>
          <cell r="BK14" t="str">
            <v>01</v>
          </cell>
          <cell r="BL14" t="str">
            <v>01</v>
          </cell>
          <cell r="BM14" t="str">
            <v>088</v>
          </cell>
        </row>
        <row r="15">
          <cell r="A15" t="str">
            <v>A1114303</v>
          </cell>
          <cell r="B15" t="str">
            <v>04</v>
          </cell>
          <cell r="C15" t="str">
            <v>2001</v>
          </cell>
          <cell r="D15">
            <v>2</v>
          </cell>
          <cell r="E15">
            <v>37001</v>
          </cell>
          <cell r="F15" t="str">
            <v>2</v>
          </cell>
          <cell r="G15" t="str">
            <v>17</v>
          </cell>
          <cell r="H15" t="str">
            <v>001</v>
          </cell>
          <cell r="K15" t="str">
            <v>1</v>
          </cell>
          <cell r="L15" t="str">
            <v>1</v>
          </cell>
          <cell r="M15" t="str">
            <v>1700100086</v>
          </cell>
          <cell r="N15" t="str">
            <v>H UNIVERSITARIO</v>
          </cell>
          <cell r="P15" t="str">
            <v>2</v>
          </cell>
          <cell r="Q15">
            <v>201</v>
          </cell>
          <cell r="S15" t="str">
            <v>1</v>
          </cell>
          <cell r="U15" t="str">
            <v>17</v>
          </cell>
          <cell r="V15" t="str">
            <v>662</v>
          </cell>
          <cell r="W15" t="str">
            <v>3</v>
          </cell>
          <cell r="AA15" t="str">
            <v>1</v>
          </cell>
          <cell r="AB15" t="str">
            <v>1</v>
          </cell>
          <cell r="AC15" t="str">
            <v>3</v>
          </cell>
          <cell r="AD15" t="str">
            <v>3</v>
          </cell>
          <cell r="AE15" t="str">
            <v>1</v>
          </cell>
          <cell r="AG15" t="str">
            <v>3</v>
          </cell>
          <cell r="AH15">
            <v>3000</v>
          </cell>
          <cell r="AI15">
            <v>21</v>
          </cell>
          <cell r="AJ15" t="str">
            <v>9</v>
          </cell>
          <cell r="AK15">
            <v>99999999999</v>
          </cell>
          <cell r="AL15">
            <v>1</v>
          </cell>
          <cell r="AM15">
            <v>0</v>
          </cell>
          <cell r="AN15" t="str">
            <v>4</v>
          </cell>
          <cell r="AO15" t="str">
            <v>5</v>
          </cell>
          <cell r="AS15" t="str">
            <v>0</v>
          </cell>
          <cell r="AW15" t="str">
            <v>2</v>
          </cell>
          <cell r="AX15" t="str">
            <v>1</v>
          </cell>
          <cell r="AY15" t="str">
            <v>1</v>
          </cell>
          <cell r="AZ15" t="str">
            <v>P210</v>
          </cell>
          <cell r="BE15" t="str">
            <v>404</v>
          </cell>
          <cell r="BF15" t="str">
            <v>404</v>
          </cell>
          <cell r="BG15" t="str">
            <v>P210</v>
          </cell>
          <cell r="BH15" t="str">
            <v>P210</v>
          </cell>
          <cell r="BK15" t="str">
            <v>02</v>
          </cell>
          <cell r="BL15" t="str">
            <v>01</v>
          </cell>
          <cell r="BM15" t="str">
            <v>082</v>
          </cell>
        </row>
        <row r="16">
          <cell r="A16" t="str">
            <v>A1114305</v>
          </cell>
          <cell r="B16" t="str">
            <v>04</v>
          </cell>
          <cell r="C16" t="str">
            <v>2001</v>
          </cell>
          <cell r="D16">
            <v>2</v>
          </cell>
          <cell r="E16">
            <v>37002</v>
          </cell>
          <cell r="F16" t="str">
            <v>1</v>
          </cell>
          <cell r="G16" t="str">
            <v>17</v>
          </cell>
          <cell r="H16" t="str">
            <v>001</v>
          </cell>
          <cell r="K16" t="str">
            <v>1</v>
          </cell>
          <cell r="L16" t="str">
            <v>1</v>
          </cell>
          <cell r="M16" t="str">
            <v>1700100086</v>
          </cell>
          <cell r="N16" t="str">
            <v>H UNIVERSITARIO</v>
          </cell>
          <cell r="P16" t="str">
            <v>3</v>
          </cell>
          <cell r="Q16">
            <v>201</v>
          </cell>
          <cell r="S16" t="str">
            <v>1</v>
          </cell>
          <cell r="U16" t="str">
            <v>17</v>
          </cell>
          <cell r="V16" t="str">
            <v>001</v>
          </cell>
          <cell r="W16" t="str">
            <v>1</v>
          </cell>
          <cell r="Y16" t="str">
            <v>0</v>
          </cell>
          <cell r="Z16" t="str">
            <v>0512</v>
          </cell>
          <cell r="AA16" t="str">
            <v>1</v>
          </cell>
          <cell r="AB16" t="str">
            <v>1</v>
          </cell>
          <cell r="AC16" t="str">
            <v>3</v>
          </cell>
          <cell r="AD16" t="str">
            <v>1</v>
          </cell>
          <cell r="AE16" t="str">
            <v>1</v>
          </cell>
          <cell r="AG16" t="str">
            <v>3</v>
          </cell>
          <cell r="AH16">
            <v>1300</v>
          </cell>
          <cell r="AI16">
            <v>16</v>
          </cell>
          <cell r="AJ16" t="str">
            <v>9</v>
          </cell>
          <cell r="AK16">
            <v>99999999999</v>
          </cell>
          <cell r="AL16">
            <v>1</v>
          </cell>
          <cell r="AM16">
            <v>0</v>
          </cell>
          <cell r="AN16" t="str">
            <v>4</v>
          </cell>
          <cell r="AO16" t="str">
            <v>4</v>
          </cell>
          <cell r="AS16" t="str">
            <v>0</v>
          </cell>
          <cell r="AW16" t="str">
            <v>2</v>
          </cell>
          <cell r="AX16" t="str">
            <v>1</v>
          </cell>
          <cell r="AY16" t="str">
            <v>1</v>
          </cell>
          <cell r="AZ16" t="str">
            <v>P071</v>
          </cell>
          <cell r="BE16" t="str">
            <v>403</v>
          </cell>
          <cell r="BF16" t="str">
            <v>403</v>
          </cell>
          <cell r="BG16" t="str">
            <v>P071</v>
          </cell>
          <cell r="BH16" t="str">
            <v>P071</v>
          </cell>
          <cell r="BK16" t="str">
            <v>02</v>
          </cell>
          <cell r="BL16" t="str">
            <v>01</v>
          </cell>
          <cell r="BM16" t="str">
            <v>081</v>
          </cell>
        </row>
        <row r="17">
          <cell r="A17" t="str">
            <v>A1114327</v>
          </cell>
          <cell r="B17" t="str">
            <v>04</v>
          </cell>
          <cell r="C17" t="str">
            <v>2001</v>
          </cell>
          <cell r="D17">
            <v>2</v>
          </cell>
          <cell r="E17">
            <v>37006</v>
          </cell>
          <cell r="F17" t="str">
            <v>1</v>
          </cell>
          <cell r="G17" t="str">
            <v>17</v>
          </cell>
          <cell r="H17" t="str">
            <v>001</v>
          </cell>
          <cell r="K17" t="str">
            <v>1</v>
          </cell>
          <cell r="L17" t="str">
            <v>1</v>
          </cell>
          <cell r="M17" t="str">
            <v>1700100086</v>
          </cell>
          <cell r="N17" t="str">
            <v>H UNIVERSITARIO</v>
          </cell>
          <cell r="P17" t="str">
            <v>1</v>
          </cell>
          <cell r="Q17">
            <v>115</v>
          </cell>
          <cell r="S17" t="str">
            <v>1</v>
          </cell>
          <cell r="U17" t="str">
            <v>17</v>
          </cell>
          <cell r="V17" t="str">
            <v>001</v>
          </cell>
          <cell r="W17" t="str">
            <v>1</v>
          </cell>
          <cell r="Y17" t="str">
            <v>0</v>
          </cell>
          <cell r="Z17" t="str">
            <v>0514</v>
          </cell>
          <cell r="AA17" t="str">
            <v>1</v>
          </cell>
          <cell r="AB17" t="str">
            <v>1</v>
          </cell>
          <cell r="AC17" t="str">
            <v>3</v>
          </cell>
          <cell r="AD17" t="str">
            <v>2</v>
          </cell>
          <cell r="AE17" t="str">
            <v>1</v>
          </cell>
          <cell r="AG17" t="str">
            <v>3</v>
          </cell>
          <cell r="AH17">
            <v>2510</v>
          </cell>
          <cell r="AI17">
            <v>31</v>
          </cell>
          <cell r="AJ17" t="str">
            <v>9</v>
          </cell>
          <cell r="AK17">
            <v>99999999999</v>
          </cell>
          <cell r="AL17">
            <v>2</v>
          </cell>
          <cell r="AM17">
            <v>0</v>
          </cell>
          <cell r="AN17" t="str">
            <v>2</v>
          </cell>
          <cell r="AO17" t="str">
            <v>7</v>
          </cell>
          <cell r="AS17" t="str">
            <v>0</v>
          </cell>
          <cell r="AW17" t="str">
            <v>2</v>
          </cell>
          <cell r="AX17" t="str">
            <v>1</v>
          </cell>
          <cell r="AY17" t="str">
            <v>1</v>
          </cell>
          <cell r="AZ17" t="str">
            <v>P210</v>
          </cell>
          <cell r="BE17" t="str">
            <v>404</v>
          </cell>
          <cell r="BF17" t="str">
            <v>404</v>
          </cell>
          <cell r="BG17" t="str">
            <v>P210</v>
          </cell>
          <cell r="BH17" t="str">
            <v>P210</v>
          </cell>
          <cell r="BK17" t="str">
            <v>01</v>
          </cell>
          <cell r="BL17" t="str">
            <v>01</v>
          </cell>
          <cell r="BM17" t="str">
            <v>082</v>
          </cell>
        </row>
        <row r="18">
          <cell r="A18" t="str">
            <v>A1114332</v>
          </cell>
          <cell r="B18" t="str">
            <v>04</v>
          </cell>
          <cell r="C18" t="str">
            <v>2001</v>
          </cell>
          <cell r="D18">
            <v>2</v>
          </cell>
          <cell r="E18">
            <v>37008</v>
          </cell>
          <cell r="F18" t="str">
            <v>1</v>
          </cell>
          <cell r="G18" t="str">
            <v>17</v>
          </cell>
          <cell r="H18" t="str">
            <v>001</v>
          </cell>
          <cell r="K18" t="str">
            <v>1</v>
          </cell>
          <cell r="L18" t="str">
            <v>1</v>
          </cell>
          <cell r="M18" t="str">
            <v>1700100086</v>
          </cell>
          <cell r="N18" t="str">
            <v>H UNIVERSITARIO</v>
          </cell>
          <cell r="P18" t="str">
            <v>3</v>
          </cell>
          <cell r="Q18">
            <v>209</v>
          </cell>
          <cell r="S18" t="str">
            <v>1</v>
          </cell>
          <cell r="U18" t="str">
            <v>17</v>
          </cell>
          <cell r="V18" t="str">
            <v>001</v>
          </cell>
          <cell r="W18" t="str">
            <v>1</v>
          </cell>
          <cell r="Y18" t="str">
            <v>0</v>
          </cell>
          <cell r="Z18" t="str">
            <v>1013</v>
          </cell>
          <cell r="AA18" t="str">
            <v>1</v>
          </cell>
          <cell r="AB18" t="str">
            <v>1</v>
          </cell>
          <cell r="AC18" t="str">
            <v>3</v>
          </cell>
          <cell r="AD18" t="str">
            <v>1</v>
          </cell>
          <cell r="AE18" t="str">
            <v>1</v>
          </cell>
          <cell r="AG18" t="str">
            <v>3</v>
          </cell>
          <cell r="AH18">
            <v>1940</v>
          </cell>
          <cell r="AI18">
            <v>21</v>
          </cell>
          <cell r="AJ18" t="str">
            <v>9</v>
          </cell>
          <cell r="AK18">
            <v>99999999999</v>
          </cell>
          <cell r="AL18">
            <v>3</v>
          </cell>
          <cell r="AM18">
            <v>0</v>
          </cell>
          <cell r="AN18" t="str">
            <v>4</v>
          </cell>
          <cell r="AO18" t="str">
            <v>4</v>
          </cell>
          <cell r="AS18" t="str">
            <v>0</v>
          </cell>
          <cell r="AW18" t="str">
            <v>2</v>
          </cell>
          <cell r="AX18" t="str">
            <v>1</v>
          </cell>
          <cell r="AY18" t="str">
            <v>2</v>
          </cell>
          <cell r="AZ18" t="str">
            <v>P369</v>
          </cell>
          <cell r="BA18" t="str">
            <v>P071</v>
          </cell>
          <cell r="BD18" t="str">
            <v>P220</v>
          </cell>
          <cell r="BE18" t="str">
            <v>405</v>
          </cell>
          <cell r="BF18" t="str">
            <v>405</v>
          </cell>
          <cell r="BG18" t="str">
            <v>P369</v>
          </cell>
          <cell r="BH18" t="str">
            <v>P369</v>
          </cell>
          <cell r="BK18" t="str">
            <v>03</v>
          </cell>
          <cell r="BL18" t="str">
            <v>01</v>
          </cell>
          <cell r="BM18" t="str">
            <v>084</v>
          </cell>
        </row>
        <row r="19">
          <cell r="A19" t="str">
            <v>A1114364</v>
          </cell>
          <cell r="B19" t="str">
            <v>05</v>
          </cell>
          <cell r="C19" t="str">
            <v>2001</v>
          </cell>
          <cell r="D19">
            <v>2</v>
          </cell>
          <cell r="E19">
            <v>37019</v>
          </cell>
          <cell r="F19" t="str">
            <v>1</v>
          </cell>
          <cell r="G19" t="str">
            <v>17</v>
          </cell>
          <cell r="H19" t="str">
            <v>001</v>
          </cell>
          <cell r="K19" t="str">
            <v>1</v>
          </cell>
          <cell r="L19" t="str">
            <v>1</v>
          </cell>
          <cell r="M19" t="str">
            <v>1700100086</v>
          </cell>
          <cell r="N19" t="str">
            <v>H UNIVERSITARIO</v>
          </cell>
          <cell r="P19" t="str">
            <v>2</v>
          </cell>
          <cell r="Q19">
            <v>203</v>
          </cell>
          <cell r="S19" t="str">
            <v>1</v>
          </cell>
          <cell r="U19" t="str">
            <v>17</v>
          </cell>
          <cell r="V19" t="str">
            <v>777</v>
          </cell>
          <cell r="W19" t="str">
            <v>3</v>
          </cell>
          <cell r="AA19" t="str">
            <v>1</v>
          </cell>
          <cell r="AB19" t="str">
            <v>1</v>
          </cell>
          <cell r="AC19" t="str">
            <v>3</v>
          </cell>
          <cell r="AD19" t="str">
            <v>1</v>
          </cell>
          <cell r="AE19" t="str">
            <v>1</v>
          </cell>
          <cell r="AG19" t="str">
            <v>3</v>
          </cell>
          <cell r="AH19">
            <v>2150</v>
          </cell>
          <cell r="AI19">
            <v>22</v>
          </cell>
          <cell r="AJ19" t="str">
            <v>9</v>
          </cell>
          <cell r="AK19">
            <v>99999999999</v>
          </cell>
          <cell r="AL19">
            <v>3</v>
          </cell>
          <cell r="AM19">
            <v>0</v>
          </cell>
          <cell r="AN19" t="str">
            <v>1</v>
          </cell>
          <cell r="AO19" t="str">
            <v>2</v>
          </cell>
          <cell r="AS19" t="str">
            <v>0</v>
          </cell>
          <cell r="AW19" t="str">
            <v>2</v>
          </cell>
          <cell r="AX19" t="str">
            <v>1</v>
          </cell>
          <cell r="AY19" t="str">
            <v>1</v>
          </cell>
          <cell r="AZ19" t="str">
            <v>P219</v>
          </cell>
          <cell r="BD19" t="str">
            <v>P071</v>
          </cell>
          <cell r="BE19" t="str">
            <v>404</v>
          </cell>
          <cell r="BF19" t="str">
            <v>404</v>
          </cell>
          <cell r="BG19" t="str">
            <v>P219</v>
          </cell>
          <cell r="BH19" t="str">
            <v>P219</v>
          </cell>
          <cell r="BK19" t="str">
            <v>02</v>
          </cell>
          <cell r="BL19" t="str">
            <v>01</v>
          </cell>
          <cell r="BM19" t="str">
            <v>082</v>
          </cell>
        </row>
        <row r="20">
          <cell r="A20" t="str">
            <v>A1114365</v>
          </cell>
          <cell r="B20" t="str">
            <v>05</v>
          </cell>
          <cell r="C20" t="str">
            <v>2001</v>
          </cell>
          <cell r="D20">
            <v>2</v>
          </cell>
          <cell r="E20">
            <v>37019</v>
          </cell>
          <cell r="F20" t="str">
            <v>1</v>
          </cell>
          <cell r="G20" t="str">
            <v>17</v>
          </cell>
          <cell r="H20" t="str">
            <v>001</v>
          </cell>
          <cell r="K20" t="str">
            <v>1</v>
          </cell>
          <cell r="L20" t="str">
            <v>1</v>
          </cell>
          <cell r="M20" t="str">
            <v>1700100086</v>
          </cell>
          <cell r="N20" t="str">
            <v>H UNIVERSITARIO</v>
          </cell>
          <cell r="P20" t="str">
            <v>3</v>
          </cell>
          <cell r="Q20">
            <v>105</v>
          </cell>
          <cell r="S20" t="str">
            <v>1</v>
          </cell>
          <cell r="U20" t="str">
            <v>17</v>
          </cell>
          <cell r="V20" t="str">
            <v>001</v>
          </cell>
          <cell r="W20" t="str">
            <v>1</v>
          </cell>
          <cell r="Y20" t="str">
            <v>0</v>
          </cell>
          <cell r="Z20" t="str">
            <v>0303</v>
          </cell>
          <cell r="AA20" t="str">
            <v>1</v>
          </cell>
          <cell r="AB20" t="str">
            <v>1</v>
          </cell>
          <cell r="AC20" t="str">
            <v>3</v>
          </cell>
          <cell r="AD20" t="str">
            <v>1</v>
          </cell>
          <cell r="AE20" t="str">
            <v>1</v>
          </cell>
          <cell r="AG20" t="str">
            <v>2</v>
          </cell>
          <cell r="AH20">
            <v>550</v>
          </cell>
          <cell r="AI20">
            <v>99</v>
          </cell>
          <cell r="AJ20" t="str">
            <v>9</v>
          </cell>
          <cell r="AK20">
            <v>99999999999</v>
          </cell>
          <cell r="AL20">
            <v>1</v>
          </cell>
          <cell r="AM20">
            <v>99</v>
          </cell>
          <cell r="AN20" t="str">
            <v>1</v>
          </cell>
          <cell r="AO20" t="str">
            <v>3</v>
          </cell>
          <cell r="AS20" t="str">
            <v>0</v>
          </cell>
          <cell r="AW20" t="str">
            <v>2</v>
          </cell>
          <cell r="AX20" t="str">
            <v>1</v>
          </cell>
          <cell r="AY20" t="str">
            <v>2</v>
          </cell>
          <cell r="AZ20" t="str">
            <v>P209</v>
          </cell>
          <cell r="BA20" t="str">
            <v>P070</v>
          </cell>
          <cell r="BE20" t="str">
            <v>404</v>
          </cell>
          <cell r="BF20" t="str">
            <v>404</v>
          </cell>
          <cell r="BG20" t="str">
            <v>P209</v>
          </cell>
          <cell r="BH20" t="str">
            <v>P209</v>
          </cell>
          <cell r="BK20" t="str">
            <v>01</v>
          </cell>
          <cell r="BL20" t="str">
            <v>01</v>
          </cell>
          <cell r="BM20" t="str">
            <v>082</v>
          </cell>
        </row>
        <row r="21">
          <cell r="A21" t="str">
            <v>A1114406</v>
          </cell>
          <cell r="B21" t="str">
            <v>04</v>
          </cell>
          <cell r="C21" t="str">
            <v>2001</v>
          </cell>
          <cell r="D21">
            <v>2</v>
          </cell>
          <cell r="E21">
            <v>36995</v>
          </cell>
          <cell r="F21" t="str">
            <v>1</v>
          </cell>
          <cell r="G21" t="str">
            <v>17</v>
          </cell>
          <cell r="H21" t="str">
            <v>001</v>
          </cell>
          <cell r="K21" t="str">
            <v>1</v>
          </cell>
          <cell r="L21" t="str">
            <v>3</v>
          </cell>
          <cell r="P21" t="str">
            <v>1</v>
          </cell>
          <cell r="Q21">
            <v>302</v>
          </cell>
          <cell r="S21" t="str">
            <v>1</v>
          </cell>
          <cell r="U21" t="str">
            <v>17</v>
          </cell>
          <cell r="V21" t="str">
            <v>001</v>
          </cell>
          <cell r="W21" t="str">
            <v>1</v>
          </cell>
          <cell r="Z21" t="str">
            <v>0101</v>
          </cell>
          <cell r="AA21" t="str">
            <v>1</v>
          </cell>
          <cell r="AB21" t="str">
            <v>3</v>
          </cell>
          <cell r="AC21" t="str">
            <v>3</v>
          </cell>
          <cell r="AD21" t="str">
            <v>1</v>
          </cell>
          <cell r="AE21" t="str">
            <v>1</v>
          </cell>
          <cell r="AG21" t="str">
            <v>3</v>
          </cell>
          <cell r="AH21">
            <v>3030</v>
          </cell>
          <cell r="AI21">
            <v>19</v>
          </cell>
          <cell r="AJ21" t="str">
            <v>9</v>
          </cell>
          <cell r="AK21">
            <v>99999999999</v>
          </cell>
          <cell r="AL21">
            <v>1</v>
          </cell>
          <cell r="AM21">
            <v>0</v>
          </cell>
          <cell r="AN21" t="str">
            <v>1</v>
          </cell>
          <cell r="AO21" t="str">
            <v>5</v>
          </cell>
          <cell r="AS21" t="str">
            <v>0</v>
          </cell>
          <cell r="AW21" t="str">
            <v>2</v>
          </cell>
          <cell r="AX21" t="str">
            <v>1</v>
          </cell>
          <cell r="AY21" t="str">
            <v>2</v>
          </cell>
          <cell r="AZ21" t="str">
            <v>R95X</v>
          </cell>
          <cell r="BA21" t="str">
            <v>G931</v>
          </cell>
          <cell r="BE21" t="str">
            <v>604</v>
          </cell>
          <cell r="BF21" t="str">
            <v>604</v>
          </cell>
          <cell r="BG21" t="str">
            <v>G931</v>
          </cell>
          <cell r="BH21" t="str">
            <v>G931</v>
          </cell>
          <cell r="BK21" t="str">
            <v>05</v>
          </cell>
          <cell r="BL21" t="str">
            <v>01</v>
          </cell>
          <cell r="BM21" t="str">
            <v>047</v>
          </cell>
        </row>
        <row r="22">
          <cell r="A22" t="str">
            <v>A1114464</v>
          </cell>
          <cell r="B22" t="str">
            <v>05</v>
          </cell>
          <cell r="C22" t="str">
            <v>2001</v>
          </cell>
          <cell r="D22">
            <v>2</v>
          </cell>
          <cell r="E22">
            <v>37026</v>
          </cell>
          <cell r="F22" t="str">
            <v>1</v>
          </cell>
          <cell r="G22" t="str">
            <v>17</v>
          </cell>
          <cell r="H22" t="str">
            <v>001</v>
          </cell>
          <cell r="K22" t="str">
            <v>1</v>
          </cell>
          <cell r="L22" t="str">
            <v>1</v>
          </cell>
          <cell r="M22" t="str">
            <v>1700100060</v>
          </cell>
          <cell r="N22" t="str">
            <v>H INFANTIL</v>
          </cell>
          <cell r="P22" t="str">
            <v>2</v>
          </cell>
          <cell r="Q22">
            <v>202</v>
          </cell>
          <cell r="S22" t="str">
            <v>1</v>
          </cell>
          <cell r="U22" t="str">
            <v>17</v>
          </cell>
          <cell r="V22" t="str">
            <v>873</v>
          </cell>
          <cell r="W22" t="str">
            <v>1</v>
          </cell>
          <cell r="AA22" t="str">
            <v>1</v>
          </cell>
          <cell r="AB22" t="str">
            <v>3</v>
          </cell>
          <cell r="AC22" t="str">
            <v>3</v>
          </cell>
          <cell r="AD22" t="str">
            <v>1</v>
          </cell>
          <cell r="AE22" t="str">
            <v>1</v>
          </cell>
          <cell r="AG22" t="str">
            <v>3</v>
          </cell>
          <cell r="AH22">
            <v>2600</v>
          </cell>
          <cell r="AI22">
            <v>36</v>
          </cell>
          <cell r="AJ22" t="str">
            <v>9</v>
          </cell>
          <cell r="AK22">
            <v>99999999999</v>
          </cell>
          <cell r="AL22">
            <v>1</v>
          </cell>
          <cell r="AM22">
            <v>0</v>
          </cell>
          <cell r="AN22" t="str">
            <v>1</v>
          </cell>
          <cell r="AO22" t="str">
            <v>2</v>
          </cell>
          <cell r="AS22" t="str">
            <v>0</v>
          </cell>
          <cell r="AW22" t="str">
            <v>1</v>
          </cell>
          <cell r="AX22" t="str">
            <v>1</v>
          </cell>
          <cell r="AY22" t="str">
            <v>2</v>
          </cell>
          <cell r="AZ22" t="str">
            <v>P290</v>
          </cell>
          <cell r="BA22" t="str">
            <v>Q210</v>
          </cell>
          <cell r="BE22" t="str">
            <v>613</v>
          </cell>
          <cell r="BF22" t="str">
            <v>615</v>
          </cell>
          <cell r="BG22" t="str">
            <v>Q210</v>
          </cell>
          <cell r="BH22" t="str">
            <v>Q210</v>
          </cell>
          <cell r="BK22" t="str">
            <v>02</v>
          </cell>
          <cell r="BL22" t="str">
            <v>01</v>
          </cell>
          <cell r="BM22" t="str">
            <v>087</v>
          </cell>
        </row>
        <row r="23">
          <cell r="A23" t="str">
            <v>A1114558</v>
          </cell>
          <cell r="B23" t="str">
            <v>05</v>
          </cell>
          <cell r="C23" t="str">
            <v>2001</v>
          </cell>
          <cell r="D23">
            <v>2</v>
          </cell>
          <cell r="E23">
            <v>37013</v>
          </cell>
          <cell r="F23" t="str">
            <v>1</v>
          </cell>
          <cell r="G23" t="str">
            <v>17</v>
          </cell>
          <cell r="H23" t="str">
            <v>001</v>
          </cell>
          <cell r="K23" t="str">
            <v>1</v>
          </cell>
          <cell r="L23" t="str">
            <v>1</v>
          </cell>
          <cell r="M23" t="str">
            <v>1700100051</v>
          </cell>
          <cell r="N23" t="str">
            <v>CL ISS</v>
          </cell>
          <cell r="P23" t="str">
            <v>1</v>
          </cell>
          <cell r="Q23">
            <v>107</v>
          </cell>
          <cell r="S23" t="str">
            <v>1</v>
          </cell>
          <cell r="U23" t="str">
            <v>17</v>
          </cell>
          <cell r="V23" t="str">
            <v>662</v>
          </cell>
          <cell r="W23" t="str">
            <v>1</v>
          </cell>
          <cell r="AA23" t="str">
            <v>1</v>
          </cell>
          <cell r="AB23" t="str">
            <v>1</v>
          </cell>
          <cell r="AC23" t="str">
            <v>3</v>
          </cell>
          <cell r="AD23" t="str">
            <v>1</v>
          </cell>
          <cell r="AE23" t="str">
            <v>1</v>
          </cell>
          <cell r="AG23" t="str">
            <v>3</v>
          </cell>
          <cell r="AH23">
            <v>2170</v>
          </cell>
          <cell r="AI23">
            <v>99</v>
          </cell>
          <cell r="AJ23" t="str">
            <v>9</v>
          </cell>
          <cell r="AK23">
            <v>99999999999</v>
          </cell>
          <cell r="AL23">
            <v>3</v>
          </cell>
          <cell r="AM23">
            <v>0</v>
          </cell>
          <cell r="AN23" t="str">
            <v>2</v>
          </cell>
          <cell r="AO23" t="str">
            <v>2</v>
          </cell>
          <cell r="AS23" t="str">
            <v>0</v>
          </cell>
          <cell r="AW23" t="str">
            <v>2</v>
          </cell>
          <cell r="AX23" t="str">
            <v>1</v>
          </cell>
          <cell r="AY23" t="str">
            <v>2</v>
          </cell>
          <cell r="AZ23" t="str">
            <v>P220</v>
          </cell>
          <cell r="BA23" t="str">
            <v>Q913</v>
          </cell>
          <cell r="BE23" t="str">
            <v>404</v>
          </cell>
          <cell r="BF23" t="str">
            <v>404</v>
          </cell>
          <cell r="BG23" t="str">
            <v>P220</v>
          </cell>
          <cell r="BH23" t="str">
            <v>P220</v>
          </cell>
          <cell r="BK23" t="str">
            <v>01</v>
          </cell>
          <cell r="BL23" t="str">
            <v>01</v>
          </cell>
          <cell r="BM23" t="str">
            <v>082</v>
          </cell>
        </row>
        <row r="24">
          <cell r="A24" t="str">
            <v>A1114572</v>
          </cell>
          <cell r="B24" t="str">
            <v>05</v>
          </cell>
          <cell r="C24" t="str">
            <v>2001</v>
          </cell>
          <cell r="D24">
            <v>2</v>
          </cell>
          <cell r="E24">
            <v>37020</v>
          </cell>
          <cell r="F24" t="str">
            <v>1</v>
          </cell>
          <cell r="G24" t="str">
            <v>17</v>
          </cell>
          <cell r="H24" t="str">
            <v>001</v>
          </cell>
          <cell r="K24" t="str">
            <v>1</v>
          </cell>
          <cell r="L24" t="str">
            <v>1</v>
          </cell>
          <cell r="M24" t="str">
            <v>1700100051</v>
          </cell>
          <cell r="N24" t="str">
            <v>CL ISS</v>
          </cell>
          <cell r="P24" t="str">
            <v>1</v>
          </cell>
          <cell r="Q24">
            <v>201</v>
          </cell>
          <cell r="S24" t="str">
            <v>1</v>
          </cell>
          <cell r="U24" t="str">
            <v>17</v>
          </cell>
          <cell r="V24" t="str">
            <v>001</v>
          </cell>
          <cell r="W24" t="str">
            <v>1</v>
          </cell>
          <cell r="Y24" t="str">
            <v>0</v>
          </cell>
          <cell r="Z24" t="str">
            <v>1105</v>
          </cell>
          <cell r="AA24" t="str">
            <v>1</v>
          </cell>
          <cell r="AB24" t="str">
            <v>1</v>
          </cell>
          <cell r="AC24" t="str">
            <v>3</v>
          </cell>
          <cell r="AD24" t="str">
            <v>2</v>
          </cell>
          <cell r="AE24" t="str">
            <v>1</v>
          </cell>
          <cell r="AG24" t="str">
            <v>3</v>
          </cell>
          <cell r="AH24">
            <v>3670</v>
          </cell>
          <cell r="AI24">
            <v>32</v>
          </cell>
          <cell r="AJ24" t="str">
            <v>9</v>
          </cell>
          <cell r="AK24">
            <v>99999999999</v>
          </cell>
          <cell r="AL24">
            <v>2</v>
          </cell>
          <cell r="AM24">
            <v>99</v>
          </cell>
          <cell r="AN24" t="str">
            <v>2</v>
          </cell>
          <cell r="AO24" t="str">
            <v>4</v>
          </cell>
          <cell r="AS24" t="str">
            <v>0</v>
          </cell>
          <cell r="AW24" t="str">
            <v>2</v>
          </cell>
          <cell r="AX24" t="str">
            <v>1</v>
          </cell>
          <cell r="AY24" t="str">
            <v>2</v>
          </cell>
          <cell r="AZ24" t="str">
            <v>Q059</v>
          </cell>
          <cell r="BE24" t="str">
            <v>613</v>
          </cell>
          <cell r="BF24" t="str">
            <v>615</v>
          </cell>
          <cell r="BG24" t="str">
            <v>Q059</v>
          </cell>
          <cell r="BH24" t="str">
            <v>Q059</v>
          </cell>
          <cell r="BK24" t="str">
            <v>02</v>
          </cell>
          <cell r="BL24" t="str">
            <v>01</v>
          </cell>
          <cell r="BM24" t="str">
            <v>088</v>
          </cell>
        </row>
        <row r="25">
          <cell r="A25" t="str">
            <v>A1114620</v>
          </cell>
          <cell r="B25" t="str">
            <v>06</v>
          </cell>
          <cell r="C25" t="str">
            <v>2001</v>
          </cell>
          <cell r="D25">
            <v>2</v>
          </cell>
          <cell r="E25">
            <v>37046</v>
          </cell>
          <cell r="F25" t="str">
            <v>1</v>
          </cell>
          <cell r="G25" t="str">
            <v>17</v>
          </cell>
          <cell r="H25" t="str">
            <v>001</v>
          </cell>
          <cell r="K25" t="str">
            <v>1</v>
          </cell>
          <cell r="L25" t="str">
            <v>1</v>
          </cell>
          <cell r="M25" t="str">
            <v>1700100051</v>
          </cell>
          <cell r="N25" t="str">
            <v>CL ISS</v>
          </cell>
          <cell r="P25" t="str">
            <v>1</v>
          </cell>
          <cell r="Q25">
            <v>305</v>
          </cell>
          <cell r="S25" t="str">
            <v>1</v>
          </cell>
          <cell r="U25" t="str">
            <v>17</v>
          </cell>
          <cell r="V25" t="str">
            <v>001</v>
          </cell>
          <cell r="W25" t="str">
            <v>1</v>
          </cell>
          <cell r="Y25" t="str">
            <v>0</v>
          </cell>
          <cell r="Z25" t="str">
            <v>1109</v>
          </cell>
          <cell r="AA25" t="str">
            <v>1</v>
          </cell>
          <cell r="AB25" t="str">
            <v>1</v>
          </cell>
          <cell r="AC25" t="str">
            <v>3</v>
          </cell>
          <cell r="AD25" t="str">
            <v>2</v>
          </cell>
          <cell r="AE25" t="str">
            <v>1</v>
          </cell>
          <cell r="AG25" t="str">
            <v>3</v>
          </cell>
          <cell r="AH25">
            <v>2400</v>
          </cell>
          <cell r="AI25">
            <v>99</v>
          </cell>
          <cell r="AJ25" t="str">
            <v>9</v>
          </cell>
          <cell r="AK25">
            <v>99999999999</v>
          </cell>
          <cell r="AL25">
            <v>1</v>
          </cell>
          <cell r="AM25">
            <v>99</v>
          </cell>
          <cell r="AN25" t="str">
            <v>2</v>
          </cell>
          <cell r="AO25" t="str">
            <v>3</v>
          </cell>
          <cell r="AS25" t="str">
            <v>0</v>
          </cell>
          <cell r="AW25" t="str">
            <v>2</v>
          </cell>
          <cell r="AX25" t="str">
            <v>1</v>
          </cell>
          <cell r="AY25" t="str">
            <v>1</v>
          </cell>
          <cell r="AZ25" t="str">
            <v>J180</v>
          </cell>
          <cell r="BA25" t="str">
            <v>Q249</v>
          </cell>
          <cell r="BB25" t="str">
            <v>Q909</v>
          </cell>
          <cell r="BE25" t="str">
            <v>613</v>
          </cell>
          <cell r="BF25" t="str">
            <v>615</v>
          </cell>
          <cell r="BG25" t="str">
            <v>Q249</v>
          </cell>
          <cell r="BH25" t="str">
            <v>Q249</v>
          </cell>
          <cell r="BK25" t="str">
            <v>05</v>
          </cell>
          <cell r="BL25" t="str">
            <v>01</v>
          </cell>
          <cell r="BM25" t="str">
            <v>087</v>
          </cell>
        </row>
        <row r="26">
          <cell r="A26" t="str">
            <v>A1114728</v>
          </cell>
          <cell r="B26" t="str">
            <v>05</v>
          </cell>
          <cell r="C26" t="str">
            <v>2001</v>
          </cell>
          <cell r="D26">
            <v>2</v>
          </cell>
          <cell r="E26">
            <v>37031</v>
          </cell>
          <cell r="F26" t="str">
            <v>2</v>
          </cell>
          <cell r="G26" t="str">
            <v>17</v>
          </cell>
          <cell r="H26" t="str">
            <v>001</v>
          </cell>
          <cell r="K26" t="str">
            <v>1</v>
          </cell>
          <cell r="L26" t="str">
            <v>1</v>
          </cell>
          <cell r="M26" t="str">
            <v>1700100086</v>
          </cell>
          <cell r="N26" t="str">
            <v>H UNIVERSITARIO</v>
          </cell>
          <cell r="P26" t="str">
            <v>2</v>
          </cell>
          <cell r="Q26">
            <v>207</v>
          </cell>
          <cell r="S26" t="str">
            <v>1</v>
          </cell>
          <cell r="U26" t="str">
            <v>17</v>
          </cell>
          <cell r="V26" t="str">
            <v>001</v>
          </cell>
          <cell r="W26" t="str">
            <v>1</v>
          </cell>
          <cell r="Y26" t="str">
            <v>0</v>
          </cell>
          <cell r="Z26" t="str">
            <v>0503</v>
          </cell>
          <cell r="AA26" t="str">
            <v>1</v>
          </cell>
          <cell r="AB26" t="str">
            <v>1</v>
          </cell>
          <cell r="AC26" t="str">
            <v>3</v>
          </cell>
          <cell r="AD26" t="str">
            <v>1</v>
          </cell>
          <cell r="AE26" t="str">
            <v>1</v>
          </cell>
          <cell r="AG26" t="str">
            <v>2</v>
          </cell>
          <cell r="AH26">
            <v>790</v>
          </cell>
          <cell r="AI26">
            <v>99</v>
          </cell>
          <cell r="AJ26" t="str">
            <v>9</v>
          </cell>
          <cell r="AK26">
            <v>99999999999</v>
          </cell>
          <cell r="AL26">
            <v>2</v>
          </cell>
          <cell r="AM26">
            <v>99</v>
          </cell>
          <cell r="AN26" t="str">
            <v>1</v>
          </cell>
          <cell r="AO26" t="str">
            <v>4</v>
          </cell>
          <cell r="AS26" t="str">
            <v>0</v>
          </cell>
          <cell r="AW26" t="str">
            <v>2</v>
          </cell>
          <cell r="AX26" t="str">
            <v>1</v>
          </cell>
          <cell r="AY26" t="str">
            <v>2</v>
          </cell>
          <cell r="AZ26" t="str">
            <v>P220</v>
          </cell>
          <cell r="BA26" t="str">
            <v>P070</v>
          </cell>
          <cell r="BD26" t="str">
            <v>P369</v>
          </cell>
          <cell r="BE26" t="str">
            <v>404</v>
          </cell>
          <cell r="BF26" t="str">
            <v>404</v>
          </cell>
          <cell r="BG26" t="str">
            <v>P220</v>
          </cell>
          <cell r="BH26" t="str">
            <v>P220</v>
          </cell>
          <cell r="BK26" t="str">
            <v>03</v>
          </cell>
          <cell r="BL26" t="str">
            <v>01</v>
          </cell>
          <cell r="BM26" t="str">
            <v>082</v>
          </cell>
        </row>
        <row r="27">
          <cell r="A27" t="str">
            <v>A1114730</v>
          </cell>
          <cell r="B27" t="str">
            <v>05</v>
          </cell>
          <cell r="C27" t="str">
            <v>2001</v>
          </cell>
          <cell r="D27">
            <v>2</v>
          </cell>
          <cell r="E27">
            <v>37026</v>
          </cell>
          <cell r="F27" t="str">
            <v>2</v>
          </cell>
          <cell r="G27" t="str">
            <v>17</v>
          </cell>
          <cell r="H27" t="str">
            <v>001</v>
          </cell>
          <cell r="K27" t="str">
            <v>1</v>
          </cell>
          <cell r="L27" t="str">
            <v>1</v>
          </cell>
          <cell r="M27" t="str">
            <v>1700100086</v>
          </cell>
          <cell r="N27" t="str">
            <v>H UNIVERSITARIO</v>
          </cell>
          <cell r="P27" t="str">
            <v>2</v>
          </cell>
          <cell r="Q27">
            <v>211</v>
          </cell>
          <cell r="S27" t="str">
            <v>1</v>
          </cell>
          <cell r="U27" t="str">
            <v>17</v>
          </cell>
          <cell r="V27" t="str">
            <v>042</v>
          </cell>
          <cell r="W27" t="str">
            <v>1</v>
          </cell>
          <cell r="AA27" t="str">
            <v>1</v>
          </cell>
          <cell r="AB27" t="str">
            <v>1</v>
          </cell>
          <cell r="AC27" t="str">
            <v>3</v>
          </cell>
          <cell r="AD27" t="str">
            <v>1</v>
          </cell>
          <cell r="AE27" t="str">
            <v>2</v>
          </cell>
          <cell r="AG27" t="str">
            <v>3</v>
          </cell>
          <cell r="AH27">
            <v>1300</v>
          </cell>
          <cell r="AI27">
            <v>37</v>
          </cell>
          <cell r="AJ27" t="str">
            <v>9</v>
          </cell>
          <cell r="AK27">
            <v>99999999999</v>
          </cell>
          <cell r="AL27">
            <v>5</v>
          </cell>
          <cell r="AM27">
            <v>0</v>
          </cell>
          <cell r="AN27" t="str">
            <v>9</v>
          </cell>
          <cell r="AO27" t="str">
            <v>9</v>
          </cell>
          <cell r="AS27" t="str">
            <v>0</v>
          </cell>
          <cell r="AW27" t="str">
            <v>2</v>
          </cell>
          <cell r="AX27" t="str">
            <v>1</v>
          </cell>
          <cell r="AY27" t="str">
            <v>2</v>
          </cell>
          <cell r="AZ27" t="str">
            <v>P369</v>
          </cell>
          <cell r="BA27" t="str">
            <v>P220</v>
          </cell>
          <cell r="BB27" t="str">
            <v>P071</v>
          </cell>
          <cell r="BE27" t="str">
            <v>405</v>
          </cell>
          <cell r="BF27" t="str">
            <v>405</v>
          </cell>
          <cell r="BG27" t="str">
            <v>P369</v>
          </cell>
          <cell r="BH27" t="str">
            <v>P369</v>
          </cell>
          <cell r="BK27" t="str">
            <v>03</v>
          </cell>
          <cell r="BL27" t="str">
            <v>01</v>
          </cell>
          <cell r="BM27" t="str">
            <v>084</v>
          </cell>
        </row>
        <row r="28">
          <cell r="A28" t="str">
            <v>A1114741</v>
          </cell>
          <cell r="B28" t="str">
            <v>05</v>
          </cell>
          <cell r="C28" t="str">
            <v>2001</v>
          </cell>
          <cell r="D28">
            <v>2</v>
          </cell>
          <cell r="E28">
            <v>37034</v>
          </cell>
          <cell r="F28" t="str">
            <v>1</v>
          </cell>
          <cell r="G28" t="str">
            <v>17</v>
          </cell>
          <cell r="H28" t="str">
            <v>001</v>
          </cell>
          <cell r="K28" t="str">
            <v>1</v>
          </cell>
          <cell r="L28" t="str">
            <v>1</v>
          </cell>
          <cell r="M28" t="str">
            <v>1700100086</v>
          </cell>
          <cell r="N28" t="str">
            <v>H UNIVERSITARIO</v>
          </cell>
          <cell r="P28" t="str">
            <v>2</v>
          </cell>
          <cell r="Q28">
            <v>202</v>
          </cell>
          <cell r="S28" t="str">
            <v>1</v>
          </cell>
          <cell r="U28" t="str">
            <v>17</v>
          </cell>
          <cell r="V28" t="str">
            <v>873</v>
          </cell>
          <cell r="W28" t="str">
            <v>9</v>
          </cell>
          <cell r="AA28" t="str">
            <v>1</v>
          </cell>
          <cell r="AB28" t="str">
            <v>1</v>
          </cell>
          <cell r="AC28" t="str">
            <v>3</v>
          </cell>
          <cell r="AD28" t="str">
            <v>2</v>
          </cell>
          <cell r="AE28" t="str">
            <v>2</v>
          </cell>
          <cell r="AG28" t="str">
            <v>2</v>
          </cell>
          <cell r="AH28">
            <v>1100</v>
          </cell>
          <cell r="AI28">
            <v>20</v>
          </cell>
          <cell r="AJ28" t="str">
            <v>9</v>
          </cell>
          <cell r="AK28">
            <v>99999999999</v>
          </cell>
          <cell r="AL28">
            <v>2</v>
          </cell>
          <cell r="AM28">
            <v>0</v>
          </cell>
          <cell r="AN28" t="str">
            <v>9</v>
          </cell>
          <cell r="AO28" t="str">
            <v>9</v>
          </cell>
          <cell r="AS28" t="str">
            <v>0</v>
          </cell>
          <cell r="AW28" t="str">
            <v>2</v>
          </cell>
          <cell r="AX28" t="str">
            <v>1</v>
          </cell>
          <cell r="AY28" t="str">
            <v>2</v>
          </cell>
          <cell r="AZ28" t="str">
            <v>P529</v>
          </cell>
          <cell r="BA28" t="str">
            <v>P220</v>
          </cell>
          <cell r="BB28" t="str">
            <v>P071</v>
          </cell>
          <cell r="BE28" t="str">
            <v>406</v>
          </cell>
          <cell r="BF28" t="str">
            <v>407</v>
          </cell>
          <cell r="BG28" t="str">
            <v>P529</v>
          </cell>
          <cell r="BH28" t="str">
            <v>P529</v>
          </cell>
          <cell r="BK28" t="str">
            <v>02</v>
          </cell>
          <cell r="BL28" t="str">
            <v>01</v>
          </cell>
          <cell r="BM28" t="str">
            <v>083</v>
          </cell>
        </row>
        <row r="29">
          <cell r="A29" t="str">
            <v>A1114742</v>
          </cell>
          <cell r="B29" t="str">
            <v>05</v>
          </cell>
          <cell r="C29" t="str">
            <v>2001</v>
          </cell>
          <cell r="D29">
            <v>2</v>
          </cell>
          <cell r="E29">
            <v>37034</v>
          </cell>
          <cell r="F29" t="str">
            <v>1</v>
          </cell>
          <cell r="G29" t="str">
            <v>17</v>
          </cell>
          <cell r="H29" t="str">
            <v>001</v>
          </cell>
          <cell r="K29" t="str">
            <v>1</v>
          </cell>
          <cell r="L29" t="str">
            <v>1</v>
          </cell>
          <cell r="M29" t="str">
            <v>1700100086</v>
          </cell>
          <cell r="N29" t="str">
            <v>H UNIVERSITARIO</v>
          </cell>
          <cell r="P29" t="str">
            <v>2</v>
          </cell>
          <cell r="Q29">
            <v>110</v>
          </cell>
          <cell r="S29" t="str">
            <v>1</v>
          </cell>
          <cell r="U29" t="str">
            <v>17</v>
          </cell>
          <cell r="V29" t="str">
            <v>433</v>
          </cell>
          <cell r="W29" t="str">
            <v>9</v>
          </cell>
          <cell r="AA29" t="str">
            <v>1</v>
          </cell>
          <cell r="AB29" t="str">
            <v>2</v>
          </cell>
          <cell r="AC29" t="str">
            <v>3</v>
          </cell>
          <cell r="AD29" t="str">
            <v>3</v>
          </cell>
          <cell r="AE29" t="str">
            <v>1</v>
          </cell>
          <cell r="AG29" t="str">
            <v>3</v>
          </cell>
          <cell r="AH29">
            <v>2140</v>
          </cell>
          <cell r="AI29">
            <v>99</v>
          </cell>
          <cell r="AJ29" t="str">
            <v>9</v>
          </cell>
          <cell r="AK29">
            <v>99999999999</v>
          </cell>
          <cell r="AL29">
            <v>2</v>
          </cell>
          <cell r="AM29">
            <v>0</v>
          </cell>
          <cell r="AN29" t="str">
            <v>9</v>
          </cell>
          <cell r="AO29" t="str">
            <v>3</v>
          </cell>
          <cell r="AS29" t="str">
            <v>0</v>
          </cell>
          <cell r="AW29" t="str">
            <v>2</v>
          </cell>
          <cell r="AX29" t="str">
            <v>1</v>
          </cell>
          <cell r="AY29" t="str">
            <v>1</v>
          </cell>
          <cell r="AZ29" t="str">
            <v>P528</v>
          </cell>
          <cell r="BD29" t="str">
            <v>P219</v>
          </cell>
          <cell r="BE29" t="str">
            <v>406</v>
          </cell>
          <cell r="BF29" t="str">
            <v>407</v>
          </cell>
          <cell r="BG29" t="str">
            <v>P528</v>
          </cell>
          <cell r="BH29" t="str">
            <v>P528</v>
          </cell>
          <cell r="BK29" t="str">
            <v>01</v>
          </cell>
          <cell r="BL29" t="str">
            <v>01</v>
          </cell>
          <cell r="BM29" t="str">
            <v>083</v>
          </cell>
        </row>
        <row r="30">
          <cell r="A30" t="str">
            <v>A1114744</v>
          </cell>
          <cell r="B30" t="str">
            <v>05</v>
          </cell>
          <cell r="C30" t="str">
            <v>2001</v>
          </cell>
          <cell r="D30">
            <v>2</v>
          </cell>
          <cell r="E30">
            <v>37036</v>
          </cell>
          <cell r="F30" t="str">
            <v>2</v>
          </cell>
          <cell r="G30" t="str">
            <v>17</v>
          </cell>
          <cell r="H30" t="str">
            <v>001</v>
          </cell>
          <cell r="K30" t="str">
            <v>1</v>
          </cell>
          <cell r="L30" t="str">
            <v>1</v>
          </cell>
          <cell r="M30" t="str">
            <v>1700100086</v>
          </cell>
          <cell r="N30" t="str">
            <v>H UNIVERSITARIO</v>
          </cell>
          <cell r="P30" t="str">
            <v>3</v>
          </cell>
          <cell r="Q30">
            <v>208</v>
          </cell>
          <cell r="S30" t="str">
            <v>1</v>
          </cell>
          <cell r="U30" t="str">
            <v>17</v>
          </cell>
          <cell r="V30" t="str">
            <v>042</v>
          </cell>
          <cell r="W30" t="str">
            <v>2</v>
          </cell>
          <cell r="X30" t="str">
            <v>011</v>
          </cell>
          <cell r="AA30" t="str">
            <v>1</v>
          </cell>
          <cell r="AB30" t="str">
            <v>1</v>
          </cell>
          <cell r="AC30" t="str">
            <v>3</v>
          </cell>
          <cell r="AD30" t="str">
            <v>1</v>
          </cell>
          <cell r="AE30" t="str">
            <v>1</v>
          </cell>
          <cell r="AG30" t="str">
            <v>3</v>
          </cell>
          <cell r="AH30">
            <v>1600</v>
          </cell>
          <cell r="AI30">
            <v>14</v>
          </cell>
          <cell r="AJ30" t="str">
            <v>9</v>
          </cell>
          <cell r="AK30">
            <v>99999999999</v>
          </cell>
          <cell r="AL30">
            <v>1</v>
          </cell>
          <cell r="AM30">
            <v>0</v>
          </cell>
          <cell r="AN30" t="str">
            <v>1</v>
          </cell>
          <cell r="AO30" t="str">
            <v>5</v>
          </cell>
          <cell r="AS30" t="str">
            <v>0</v>
          </cell>
          <cell r="AW30" t="str">
            <v>2</v>
          </cell>
          <cell r="AX30" t="str">
            <v>1</v>
          </cell>
          <cell r="AY30" t="str">
            <v>1</v>
          </cell>
          <cell r="AZ30" t="str">
            <v>P369</v>
          </cell>
          <cell r="BD30" t="str">
            <v>P071</v>
          </cell>
          <cell r="BE30" t="str">
            <v>405</v>
          </cell>
          <cell r="BF30" t="str">
            <v>405</v>
          </cell>
          <cell r="BG30" t="str">
            <v>P369</v>
          </cell>
          <cell r="BH30" t="str">
            <v>P369</v>
          </cell>
          <cell r="BK30" t="str">
            <v>03</v>
          </cell>
          <cell r="BL30" t="str">
            <v>01</v>
          </cell>
          <cell r="BM30" t="str">
            <v>084</v>
          </cell>
        </row>
        <row r="31">
          <cell r="A31" t="str">
            <v>A1114746</v>
          </cell>
          <cell r="B31" t="str">
            <v>05</v>
          </cell>
          <cell r="C31" t="str">
            <v>2001</v>
          </cell>
          <cell r="D31">
            <v>2</v>
          </cell>
          <cell r="E31">
            <v>37036</v>
          </cell>
          <cell r="F31" t="str">
            <v>1</v>
          </cell>
          <cell r="G31" t="str">
            <v>17</v>
          </cell>
          <cell r="H31" t="str">
            <v>001</v>
          </cell>
          <cell r="K31" t="str">
            <v>1</v>
          </cell>
          <cell r="L31" t="str">
            <v>1</v>
          </cell>
          <cell r="M31" t="str">
            <v>1700100086</v>
          </cell>
          <cell r="N31" t="str">
            <v>H UNIVERSITARIO</v>
          </cell>
          <cell r="P31" t="str">
            <v>3</v>
          </cell>
          <cell r="Q31">
            <v>109</v>
          </cell>
          <cell r="S31" t="str">
            <v>1</v>
          </cell>
          <cell r="U31" t="str">
            <v>17</v>
          </cell>
          <cell r="V31" t="str">
            <v>614</v>
          </cell>
          <cell r="W31" t="str">
            <v>2</v>
          </cell>
          <cell r="X31" t="str">
            <v>006</v>
          </cell>
          <cell r="AA31" t="str">
            <v>1</v>
          </cell>
          <cell r="AB31" t="str">
            <v>1</v>
          </cell>
          <cell r="AC31" t="str">
            <v>3</v>
          </cell>
          <cell r="AD31" t="str">
            <v>1</v>
          </cell>
          <cell r="AE31" t="str">
            <v>1</v>
          </cell>
          <cell r="AG31" t="str">
            <v>3</v>
          </cell>
          <cell r="AH31">
            <v>2560</v>
          </cell>
          <cell r="AI31">
            <v>21</v>
          </cell>
          <cell r="AJ31" t="str">
            <v>9</v>
          </cell>
          <cell r="AK31">
            <v>99999999999</v>
          </cell>
          <cell r="AL31">
            <v>2</v>
          </cell>
          <cell r="AM31">
            <v>99</v>
          </cell>
          <cell r="AN31" t="str">
            <v>2</v>
          </cell>
          <cell r="AO31" t="str">
            <v>4</v>
          </cell>
          <cell r="AS31" t="str">
            <v>0</v>
          </cell>
          <cell r="AW31" t="str">
            <v>2</v>
          </cell>
          <cell r="AX31" t="str">
            <v>1</v>
          </cell>
          <cell r="AY31" t="str">
            <v>2</v>
          </cell>
          <cell r="AZ31" t="str">
            <v>P529</v>
          </cell>
          <cell r="BA31" t="str">
            <v>P219</v>
          </cell>
          <cell r="BB31" t="str">
            <v>P704</v>
          </cell>
          <cell r="BD31" t="str">
            <v>P809</v>
          </cell>
          <cell r="BE31" t="str">
            <v>406</v>
          </cell>
          <cell r="BF31" t="str">
            <v>407</v>
          </cell>
          <cell r="BG31" t="str">
            <v>P529</v>
          </cell>
          <cell r="BH31" t="str">
            <v>P529</v>
          </cell>
          <cell r="BK31" t="str">
            <v>01</v>
          </cell>
          <cell r="BL31" t="str">
            <v>01</v>
          </cell>
          <cell r="BM31" t="str">
            <v>083</v>
          </cell>
        </row>
        <row r="32">
          <cell r="A32" t="str">
            <v>A1114748</v>
          </cell>
          <cell r="B32" t="str">
            <v>05</v>
          </cell>
          <cell r="C32" t="str">
            <v>2001</v>
          </cell>
          <cell r="D32">
            <v>2</v>
          </cell>
          <cell r="E32">
            <v>37040</v>
          </cell>
          <cell r="F32" t="str">
            <v>2</v>
          </cell>
          <cell r="G32" t="str">
            <v>17</v>
          </cell>
          <cell r="H32" t="str">
            <v>001</v>
          </cell>
          <cell r="K32" t="str">
            <v>1</v>
          </cell>
          <cell r="L32" t="str">
            <v>1</v>
          </cell>
          <cell r="M32" t="str">
            <v>1700100086</v>
          </cell>
          <cell r="N32" t="str">
            <v>H UNIVERSITARIO</v>
          </cell>
          <cell r="P32" t="str">
            <v>2</v>
          </cell>
          <cell r="Q32">
            <v>201</v>
          </cell>
          <cell r="S32" t="str">
            <v>1</v>
          </cell>
          <cell r="U32" t="str">
            <v>17</v>
          </cell>
          <cell r="V32" t="str">
            <v>877</v>
          </cell>
          <cell r="W32" t="str">
            <v>1</v>
          </cell>
          <cell r="AA32" t="str">
            <v>1</v>
          </cell>
          <cell r="AB32" t="str">
            <v>2</v>
          </cell>
          <cell r="AC32" t="str">
            <v>3</v>
          </cell>
          <cell r="AD32" t="str">
            <v>1</v>
          </cell>
          <cell r="AE32" t="str">
            <v>1</v>
          </cell>
          <cell r="AG32" t="str">
            <v>3</v>
          </cell>
          <cell r="AH32">
            <v>2420</v>
          </cell>
          <cell r="AI32">
            <v>38</v>
          </cell>
          <cell r="AJ32" t="str">
            <v>9</v>
          </cell>
          <cell r="AK32">
            <v>99999999999</v>
          </cell>
          <cell r="AL32">
            <v>4</v>
          </cell>
          <cell r="AM32">
            <v>4</v>
          </cell>
          <cell r="AN32" t="str">
            <v>2</v>
          </cell>
          <cell r="AO32" t="str">
            <v>3</v>
          </cell>
          <cell r="AS32" t="str">
            <v>0</v>
          </cell>
          <cell r="AW32" t="str">
            <v>2</v>
          </cell>
          <cell r="AX32" t="str">
            <v>1</v>
          </cell>
          <cell r="AY32" t="str">
            <v>1</v>
          </cell>
          <cell r="AZ32" t="str">
            <v>P240</v>
          </cell>
          <cell r="BA32" t="str">
            <v>P219</v>
          </cell>
          <cell r="BB32" t="str">
            <v>P082</v>
          </cell>
          <cell r="BE32" t="str">
            <v>404</v>
          </cell>
          <cell r="BF32" t="str">
            <v>404</v>
          </cell>
          <cell r="BG32" t="str">
            <v>P240</v>
          </cell>
          <cell r="BH32" t="str">
            <v>P240</v>
          </cell>
          <cell r="BK32" t="str">
            <v>02</v>
          </cell>
          <cell r="BL32" t="str">
            <v>01</v>
          </cell>
          <cell r="BM32" t="str">
            <v>082</v>
          </cell>
        </row>
        <row r="33">
          <cell r="A33" t="str">
            <v>A1114768</v>
          </cell>
          <cell r="B33" t="str">
            <v>05</v>
          </cell>
          <cell r="C33" t="str">
            <v>2001</v>
          </cell>
          <cell r="D33">
            <v>2</v>
          </cell>
          <cell r="E33">
            <v>37038</v>
          </cell>
          <cell r="F33" t="str">
            <v>1</v>
          </cell>
          <cell r="G33" t="str">
            <v>17</v>
          </cell>
          <cell r="H33" t="str">
            <v>001</v>
          </cell>
          <cell r="K33" t="str">
            <v>1</v>
          </cell>
          <cell r="L33" t="str">
            <v>1</v>
          </cell>
          <cell r="M33" t="str">
            <v>1700100086</v>
          </cell>
          <cell r="N33" t="str">
            <v>H UNIVERSITARIO</v>
          </cell>
          <cell r="P33" t="str">
            <v>3</v>
          </cell>
          <cell r="Q33">
            <v>110</v>
          </cell>
          <cell r="S33" t="str">
            <v>1</v>
          </cell>
          <cell r="U33" t="str">
            <v>17</v>
          </cell>
          <cell r="V33" t="str">
            <v>653</v>
          </cell>
          <cell r="W33" t="str">
            <v>3</v>
          </cell>
          <cell r="AA33" t="str">
            <v>1</v>
          </cell>
          <cell r="AB33" t="str">
            <v>2</v>
          </cell>
          <cell r="AC33" t="str">
            <v>3</v>
          </cell>
          <cell r="AD33" t="str">
            <v>1</v>
          </cell>
          <cell r="AE33" t="str">
            <v>1</v>
          </cell>
          <cell r="AG33" t="str">
            <v>2</v>
          </cell>
          <cell r="AH33">
            <v>660</v>
          </cell>
          <cell r="AI33">
            <v>17</v>
          </cell>
          <cell r="AJ33" t="str">
            <v>9</v>
          </cell>
          <cell r="AK33">
            <v>99999999999</v>
          </cell>
          <cell r="AL33">
            <v>1</v>
          </cell>
          <cell r="AM33">
            <v>99</v>
          </cell>
          <cell r="AN33" t="str">
            <v>4</v>
          </cell>
          <cell r="AO33" t="str">
            <v>5</v>
          </cell>
          <cell r="AS33" t="str">
            <v>0</v>
          </cell>
          <cell r="AW33" t="str">
            <v>2</v>
          </cell>
          <cell r="AX33" t="str">
            <v>1</v>
          </cell>
          <cell r="AY33" t="str">
            <v>1</v>
          </cell>
          <cell r="AZ33" t="str">
            <v>P220</v>
          </cell>
          <cell r="BD33" t="str">
            <v>P070</v>
          </cell>
          <cell r="BE33" t="str">
            <v>404</v>
          </cell>
          <cell r="BF33" t="str">
            <v>404</v>
          </cell>
          <cell r="BG33" t="str">
            <v>P220</v>
          </cell>
          <cell r="BH33" t="str">
            <v>P220</v>
          </cell>
          <cell r="BK33" t="str">
            <v>01</v>
          </cell>
          <cell r="BL33" t="str">
            <v>01</v>
          </cell>
          <cell r="BM33" t="str">
            <v>082</v>
          </cell>
        </row>
        <row r="34">
          <cell r="A34" t="str">
            <v>A1114798</v>
          </cell>
          <cell r="B34" t="str">
            <v>06</v>
          </cell>
          <cell r="C34" t="str">
            <v>2001</v>
          </cell>
          <cell r="D34">
            <v>2</v>
          </cell>
          <cell r="E34">
            <v>37048</v>
          </cell>
          <cell r="F34" t="str">
            <v>2</v>
          </cell>
          <cell r="G34" t="str">
            <v>17</v>
          </cell>
          <cell r="H34" t="str">
            <v>001</v>
          </cell>
          <cell r="K34" t="str">
            <v>1</v>
          </cell>
          <cell r="L34" t="str">
            <v>1</v>
          </cell>
          <cell r="M34" t="str">
            <v>1700100086</v>
          </cell>
          <cell r="N34" t="str">
            <v>H UNIVERSITARIO</v>
          </cell>
          <cell r="P34" t="str">
            <v>2</v>
          </cell>
          <cell r="Q34">
            <v>204</v>
          </cell>
          <cell r="S34" t="str">
            <v>1</v>
          </cell>
          <cell r="U34" t="str">
            <v>17</v>
          </cell>
          <cell r="V34" t="str">
            <v>174</v>
          </cell>
          <cell r="W34" t="str">
            <v>1</v>
          </cell>
          <cell r="AA34" t="str">
            <v>1</v>
          </cell>
          <cell r="AB34" t="str">
            <v>2</v>
          </cell>
          <cell r="AC34" t="str">
            <v>3</v>
          </cell>
          <cell r="AD34" t="str">
            <v>2</v>
          </cell>
          <cell r="AE34" t="str">
            <v>1</v>
          </cell>
          <cell r="AG34" t="str">
            <v>3</v>
          </cell>
          <cell r="AH34">
            <v>2600</v>
          </cell>
          <cell r="AI34">
            <v>14</v>
          </cell>
          <cell r="AJ34" t="str">
            <v>9</v>
          </cell>
          <cell r="AK34">
            <v>99999999999</v>
          </cell>
          <cell r="AL34">
            <v>1</v>
          </cell>
          <cell r="AM34">
            <v>0</v>
          </cell>
          <cell r="AN34" t="str">
            <v>1</v>
          </cell>
          <cell r="AO34" t="str">
            <v>2</v>
          </cell>
          <cell r="AS34" t="str">
            <v>0</v>
          </cell>
          <cell r="AW34" t="str">
            <v>2</v>
          </cell>
          <cell r="AX34" t="str">
            <v>1</v>
          </cell>
          <cell r="AY34" t="str">
            <v>1</v>
          </cell>
          <cell r="AZ34" t="str">
            <v>P269</v>
          </cell>
          <cell r="BA34" t="str">
            <v>P239</v>
          </cell>
          <cell r="BB34" t="str">
            <v>P011</v>
          </cell>
          <cell r="BE34" t="str">
            <v>402</v>
          </cell>
          <cell r="BF34" t="str">
            <v>402</v>
          </cell>
          <cell r="BG34" t="str">
            <v>P011</v>
          </cell>
          <cell r="BH34" t="str">
            <v>P011</v>
          </cell>
          <cell r="BK34" t="str">
            <v>02</v>
          </cell>
          <cell r="BL34" t="str">
            <v>01</v>
          </cell>
          <cell r="BM34" t="str">
            <v>080</v>
          </cell>
        </row>
        <row r="35">
          <cell r="A35" t="str">
            <v>A1114799</v>
          </cell>
          <cell r="B35" t="str">
            <v>06</v>
          </cell>
          <cell r="C35" t="str">
            <v>2001</v>
          </cell>
          <cell r="D35">
            <v>2</v>
          </cell>
          <cell r="E35">
            <v>37047</v>
          </cell>
          <cell r="F35" t="str">
            <v>1</v>
          </cell>
          <cell r="G35" t="str">
            <v>17</v>
          </cell>
          <cell r="H35" t="str">
            <v>001</v>
          </cell>
          <cell r="K35" t="str">
            <v>1</v>
          </cell>
          <cell r="L35" t="str">
            <v>1</v>
          </cell>
          <cell r="M35" t="str">
            <v>1700100086</v>
          </cell>
          <cell r="N35" t="str">
            <v>H UNIVERSITARIO</v>
          </cell>
          <cell r="P35" t="str">
            <v>2</v>
          </cell>
          <cell r="Q35">
            <v>101</v>
          </cell>
          <cell r="S35" t="str">
            <v>1</v>
          </cell>
          <cell r="U35" t="str">
            <v>17</v>
          </cell>
          <cell r="V35" t="str">
            <v>001</v>
          </cell>
          <cell r="W35" t="str">
            <v>1</v>
          </cell>
          <cell r="Y35" t="str">
            <v>0</v>
          </cell>
          <cell r="Z35" t="str">
            <v>1107</v>
          </cell>
          <cell r="AA35" t="str">
            <v>1</v>
          </cell>
          <cell r="AB35" t="str">
            <v>2</v>
          </cell>
          <cell r="AC35" t="str">
            <v>3</v>
          </cell>
          <cell r="AD35" t="str">
            <v>2</v>
          </cell>
          <cell r="AE35" t="str">
            <v>1</v>
          </cell>
          <cell r="AG35" t="str">
            <v>3</v>
          </cell>
          <cell r="AH35">
            <v>1670</v>
          </cell>
          <cell r="AI35">
            <v>25</v>
          </cell>
          <cell r="AJ35" t="str">
            <v>9</v>
          </cell>
          <cell r="AK35">
            <v>99999999999</v>
          </cell>
          <cell r="AL35">
            <v>1</v>
          </cell>
          <cell r="AM35">
            <v>0</v>
          </cell>
          <cell r="AN35" t="str">
            <v>1</v>
          </cell>
          <cell r="AO35" t="str">
            <v>4</v>
          </cell>
          <cell r="AS35" t="str">
            <v>0</v>
          </cell>
          <cell r="AW35" t="str">
            <v>2</v>
          </cell>
          <cell r="AX35" t="str">
            <v>1</v>
          </cell>
          <cell r="AY35" t="str">
            <v>2</v>
          </cell>
          <cell r="AZ35" t="str">
            <v>P280</v>
          </cell>
          <cell r="BA35" t="str">
            <v>P012</v>
          </cell>
          <cell r="BE35" t="str">
            <v>404</v>
          </cell>
          <cell r="BF35" t="str">
            <v>404</v>
          </cell>
          <cell r="BG35" t="str">
            <v>P280</v>
          </cell>
          <cell r="BH35" t="str">
            <v>P280</v>
          </cell>
          <cell r="BK35" t="str">
            <v>01</v>
          </cell>
          <cell r="BL35" t="str">
            <v>01</v>
          </cell>
          <cell r="BM35" t="str">
            <v>082</v>
          </cell>
        </row>
        <row r="36">
          <cell r="A36" t="str">
            <v>A1114804</v>
          </cell>
          <cell r="B36" t="str">
            <v>06</v>
          </cell>
          <cell r="C36" t="str">
            <v>2001</v>
          </cell>
          <cell r="D36">
            <v>2</v>
          </cell>
          <cell r="E36">
            <v>37052</v>
          </cell>
          <cell r="F36" t="str">
            <v>1</v>
          </cell>
          <cell r="G36" t="str">
            <v>17</v>
          </cell>
          <cell r="H36" t="str">
            <v>001</v>
          </cell>
          <cell r="K36" t="str">
            <v>1</v>
          </cell>
          <cell r="L36" t="str">
            <v>1</v>
          </cell>
          <cell r="M36" t="str">
            <v>1700100086</v>
          </cell>
          <cell r="N36" t="str">
            <v>H UNIVERSITARIO</v>
          </cell>
          <cell r="P36" t="str">
            <v>3</v>
          </cell>
          <cell r="Q36">
            <v>301</v>
          </cell>
          <cell r="S36" t="str">
            <v>1</v>
          </cell>
          <cell r="U36" t="str">
            <v>17</v>
          </cell>
          <cell r="V36" t="str">
            <v>050</v>
          </cell>
          <cell r="W36" t="str">
            <v>3</v>
          </cell>
          <cell r="AA36" t="str">
            <v>1</v>
          </cell>
          <cell r="AB36" t="str">
            <v>1</v>
          </cell>
          <cell r="AC36" t="str">
            <v>3</v>
          </cell>
          <cell r="AD36" t="str">
            <v>1</v>
          </cell>
          <cell r="AE36" t="str">
            <v>1</v>
          </cell>
          <cell r="AG36" t="str">
            <v>3</v>
          </cell>
          <cell r="AH36">
            <v>1800</v>
          </cell>
          <cell r="AI36">
            <v>17</v>
          </cell>
          <cell r="AJ36" t="str">
            <v>9</v>
          </cell>
          <cell r="AK36">
            <v>99999999999</v>
          </cell>
          <cell r="AL36">
            <v>1</v>
          </cell>
          <cell r="AM36">
            <v>99</v>
          </cell>
          <cell r="AN36" t="str">
            <v>4</v>
          </cell>
          <cell r="AO36" t="str">
            <v>3</v>
          </cell>
          <cell r="AS36" t="str">
            <v>0</v>
          </cell>
          <cell r="AW36" t="str">
            <v>2</v>
          </cell>
          <cell r="AX36" t="str">
            <v>1</v>
          </cell>
          <cell r="AY36" t="str">
            <v>2</v>
          </cell>
          <cell r="AZ36" t="str">
            <v>J960</v>
          </cell>
          <cell r="BA36" t="str">
            <v>J189</v>
          </cell>
          <cell r="BD36" t="str">
            <v>P073</v>
          </cell>
          <cell r="BE36" t="str">
            <v>108</v>
          </cell>
          <cell r="BF36" t="str">
            <v>109</v>
          </cell>
          <cell r="BG36" t="str">
            <v>J189</v>
          </cell>
          <cell r="BH36" t="str">
            <v>J189</v>
          </cell>
          <cell r="BK36" t="str">
            <v>05</v>
          </cell>
          <cell r="BL36" t="str">
            <v>01</v>
          </cell>
          <cell r="BM36" t="str">
            <v>059</v>
          </cell>
        </row>
        <row r="37">
          <cell r="A37" t="str">
            <v>A1114820</v>
          </cell>
          <cell r="B37" t="str">
            <v>06</v>
          </cell>
          <cell r="C37" t="str">
            <v>2001</v>
          </cell>
          <cell r="D37">
            <v>2</v>
          </cell>
          <cell r="E37">
            <v>37058</v>
          </cell>
          <cell r="F37" t="str">
            <v>1</v>
          </cell>
          <cell r="G37" t="str">
            <v>17</v>
          </cell>
          <cell r="H37" t="str">
            <v>001</v>
          </cell>
          <cell r="K37" t="str">
            <v>1</v>
          </cell>
          <cell r="L37" t="str">
            <v>1</v>
          </cell>
          <cell r="M37" t="str">
            <v>1700100086</v>
          </cell>
          <cell r="N37" t="str">
            <v>H UNIVERSITARIO</v>
          </cell>
          <cell r="P37" t="str">
            <v>3</v>
          </cell>
          <cell r="Q37">
            <v>205</v>
          </cell>
          <cell r="S37" t="str">
            <v>1</v>
          </cell>
          <cell r="U37" t="str">
            <v>17</v>
          </cell>
          <cell r="V37" t="str">
            <v>653</v>
          </cell>
          <cell r="W37" t="str">
            <v>1</v>
          </cell>
          <cell r="AA37" t="str">
            <v>1</v>
          </cell>
          <cell r="AB37" t="str">
            <v>1</v>
          </cell>
          <cell r="AC37" t="str">
            <v>3</v>
          </cell>
          <cell r="AD37" t="str">
            <v>1</v>
          </cell>
          <cell r="AE37" t="str">
            <v>1</v>
          </cell>
          <cell r="AG37" t="str">
            <v>3</v>
          </cell>
          <cell r="AH37">
            <v>1500</v>
          </cell>
          <cell r="AI37">
            <v>21</v>
          </cell>
          <cell r="AJ37" t="str">
            <v>9</v>
          </cell>
          <cell r="AK37">
            <v>99999999999</v>
          </cell>
          <cell r="AL37">
            <v>1</v>
          </cell>
          <cell r="AM37">
            <v>99</v>
          </cell>
          <cell r="AN37" t="str">
            <v>9</v>
          </cell>
          <cell r="AO37" t="str">
            <v>9</v>
          </cell>
          <cell r="AS37" t="str">
            <v>0</v>
          </cell>
          <cell r="AW37" t="str">
            <v>2</v>
          </cell>
          <cell r="AX37" t="str">
            <v>1</v>
          </cell>
          <cell r="AY37" t="str">
            <v>2</v>
          </cell>
          <cell r="AZ37" t="str">
            <v>P293</v>
          </cell>
          <cell r="BA37" t="str">
            <v>P220</v>
          </cell>
          <cell r="BB37" t="str">
            <v>P071</v>
          </cell>
          <cell r="BE37" t="str">
            <v>406</v>
          </cell>
          <cell r="BF37" t="str">
            <v>407</v>
          </cell>
          <cell r="BG37" t="str">
            <v>P293</v>
          </cell>
          <cell r="BH37" t="str">
            <v>P293</v>
          </cell>
          <cell r="BK37" t="str">
            <v>02</v>
          </cell>
          <cell r="BL37" t="str">
            <v>01</v>
          </cell>
          <cell r="BM37" t="str">
            <v>086</v>
          </cell>
        </row>
        <row r="38">
          <cell r="A38" t="str">
            <v>A1114830</v>
          </cell>
          <cell r="B38" t="str">
            <v>07</v>
          </cell>
          <cell r="C38" t="str">
            <v>2001</v>
          </cell>
          <cell r="D38">
            <v>2</v>
          </cell>
          <cell r="E38">
            <v>37102</v>
          </cell>
          <cell r="F38" t="str">
            <v>1</v>
          </cell>
          <cell r="G38" t="str">
            <v>17</v>
          </cell>
          <cell r="H38" t="str">
            <v>001</v>
          </cell>
          <cell r="K38" t="str">
            <v>1</v>
          </cell>
          <cell r="L38" t="str">
            <v>2</v>
          </cell>
          <cell r="M38" t="str">
            <v>1700100582</v>
          </cell>
          <cell r="N38" t="str">
            <v>CS LA ENEA</v>
          </cell>
          <cell r="P38" t="str">
            <v>2</v>
          </cell>
          <cell r="Q38">
            <v>203</v>
          </cell>
          <cell r="S38" t="str">
            <v>1</v>
          </cell>
          <cell r="U38" t="str">
            <v>17</v>
          </cell>
          <cell r="V38" t="str">
            <v>001</v>
          </cell>
          <cell r="W38" t="str">
            <v>1</v>
          </cell>
          <cell r="Y38" t="str">
            <v>0</v>
          </cell>
          <cell r="Z38" t="str">
            <v>0906</v>
          </cell>
          <cell r="AA38" t="str">
            <v>1</v>
          </cell>
          <cell r="AB38" t="str">
            <v>1</v>
          </cell>
          <cell r="AC38" t="str">
            <v>3</v>
          </cell>
          <cell r="AD38" t="str">
            <v>1</v>
          </cell>
          <cell r="AE38" t="str">
            <v>2</v>
          </cell>
          <cell r="AG38" t="str">
            <v>3</v>
          </cell>
          <cell r="AH38">
            <v>1500</v>
          </cell>
          <cell r="AI38">
            <v>18</v>
          </cell>
          <cell r="AJ38" t="str">
            <v>9</v>
          </cell>
          <cell r="AK38">
            <v>99999999999</v>
          </cell>
          <cell r="AL38">
            <v>2</v>
          </cell>
          <cell r="AM38">
            <v>99</v>
          </cell>
          <cell r="AN38" t="str">
            <v>1</v>
          </cell>
          <cell r="AO38" t="str">
            <v>5</v>
          </cell>
          <cell r="AS38" t="str">
            <v>0</v>
          </cell>
          <cell r="AW38" t="str">
            <v>2</v>
          </cell>
          <cell r="AX38" t="str">
            <v>1</v>
          </cell>
          <cell r="AY38" t="str">
            <v>2</v>
          </cell>
          <cell r="AZ38" t="str">
            <v>P285</v>
          </cell>
          <cell r="BA38" t="str">
            <v>Q897</v>
          </cell>
          <cell r="BB38" t="str">
            <v>P369</v>
          </cell>
          <cell r="BD38" t="str">
            <v>Q02X</v>
          </cell>
          <cell r="BE38" t="str">
            <v>613</v>
          </cell>
          <cell r="BF38" t="str">
            <v>615</v>
          </cell>
          <cell r="BG38" t="str">
            <v>Q897</v>
          </cell>
          <cell r="BH38" t="str">
            <v>Q897</v>
          </cell>
          <cell r="BK38" t="str">
            <v>02</v>
          </cell>
          <cell r="BL38" t="str">
            <v>01</v>
          </cell>
          <cell r="BM38" t="str">
            <v>088</v>
          </cell>
        </row>
        <row r="39">
          <cell r="A39" t="str">
            <v>A1114831</v>
          </cell>
          <cell r="B39" t="str">
            <v>07</v>
          </cell>
          <cell r="C39" t="str">
            <v>2001</v>
          </cell>
          <cell r="D39">
            <v>2</v>
          </cell>
          <cell r="E39">
            <v>37102</v>
          </cell>
          <cell r="F39" t="str">
            <v>1</v>
          </cell>
          <cell r="G39" t="str">
            <v>17</v>
          </cell>
          <cell r="H39" t="str">
            <v>001</v>
          </cell>
          <cell r="K39" t="str">
            <v>1</v>
          </cell>
          <cell r="L39" t="str">
            <v>2</v>
          </cell>
          <cell r="M39" t="str">
            <v>1700100582</v>
          </cell>
          <cell r="N39" t="str">
            <v>CS LA ENEA</v>
          </cell>
          <cell r="P39" t="str">
            <v>3</v>
          </cell>
          <cell r="Q39">
            <v>101</v>
          </cell>
          <cell r="S39" t="str">
            <v>1</v>
          </cell>
          <cell r="U39" t="str">
            <v>17</v>
          </cell>
          <cell r="V39" t="str">
            <v>001</v>
          </cell>
          <cell r="W39" t="str">
            <v>1</v>
          </cell>
          <cell r="Y39" t="str">
            <v>0</v>
          </cell>
          <cell r="Z39" t="str">
            <v>0514</v>
          </cell>
          <cell r="AA39" t="str">
            <v>1</v>
          </cell>
          <cell r="AB39" t="str">
            <v>2</v>
          </cell>
          <cell r="AC39" t="str">
            <v>3</v>
          </cell>
          <cell r="AD39" t="str">
            <v>1</v>
          </cell>
          <cell r="AE39" t="str">
            <v>1</v>
          </cell>
          <cell r="AG39" t="str">
            <v>3</v>
          </cell>
          <cell r="AH39">
            <v>2860</v>
          </cell>
          <cell r="AI39">
            <v>22</v>
          </cell>
          <cell r="AJ39" t="str">
            <v>9</v>
          </cell>
          <cell r="AK39">
            <v>99999999999</v>
          </cell>
          <cell r="AL39">
            <v>1</v>
          </cell>
          <cell r="AM39">
            <v>0</v>
          </cell>
          <cell r="AN39" t="str">
            <v>2</v>
          </cell>
          <cell r="AO39" t="str">
            <v>5</v>
          </cell>
          <cell r="AS39" t="str">
            <v>0</v>
          </cell>
          <cell r="AW39" t="str">
            <v>2</v>
          </cell>
          <cell r="AX39" t="str">
            <v>1</v>
          </cell>
          <cell r="AY39" t="str">
            <v>2</v>
          </cell>
          <cell r="AZ39" t="str">
            <v>P291</v>
          </cell>
          <cell r="BE39" t="str">
            <v>406</v>
          </cell>
          <cell r="BF39" t="str">
            <v>407</v>
          </cell>
          <cell r="BG39" t="str">
            <v>P291</v>
          </cell>
          <cell r="BH39" t="str">
            <v>P291</v>
          </cell>
          <cell r="BK39" t="str">
            <v>01</v>
          </cell>
          <cell r="BL39" t="str">
            <v>01</v>
          </cell>
          <cell r="BM39" t="str">
            <v>086</v>
          </cell>
        </row>
        <row r="40">
          <cell r="A40" t="str">
            <v>A1114885</v>
          </cell>
          <cell r="B40" t="str">
            <v>06</v>
          </cell>
          <cell r="C40" t="str">
            <v>2001</v>
          </cell>
          <cell r="D40">
            <v>2</v>
          </cell>
          <cell r="E40">
            <v>37048</v>
          </cell>
          <cell r="F40" t="str">
            <v>2</v>
          </cell>
          <cell r="G40" t="str">
            <v>17</v>
          </cell>
          <cell r="H40" t="str">
            <v>001</v>
          </cell>
          <cell r="K40" t="str">
            <v>1</v>
          </cell>
          <cell r="L40" t="str">
            <v>3</v>
          </cell>
          <cell r="P40" t="str">
            <v>1</v>
          </cell>
          <cell r="Q40">
            <v>302</v>
          </cell>
          <cell r="S40" t="str">
            <v>1</v>
          </cell>
          <cell r="U40" t="str">
            <v>17</v>
          </cell>
          <cell r="V40" t="str">
            <v>001</v>
          </cell>
          <cell r="W40" t="str">
            <v>1</v>
          </cell>
          <cell r="Y40" t="str">
            <v>1</v>
          </cell>
          <cell r="Z40" t="str">
            <v>0301</v>
          </cell>
          <cell r="AA40" t="str">
            <v>1</v>
          </cell>
          <cell r="AB40" t="str">
            <v>3</v>
          </cell>
          <cell r="AC40" t="str">
            <v>3</v>
          </cell>
          <cell r="AD40" t="str">
            <v>9</v>
          </cell>
          <cell r="AE40" t="str">
            <v>9</v>
          </cell>
          <cell r="AG40" t="str">
            <v>9</v>
          </cell>
          <cell r="AH40">
            <v>9999</v>
          </cell>
          <cell r="AI40">
            <v>99</v>
          </cell>
          <cell r="AJ40" t="str">
            <v>9</v>
          </cell>
          <cell r="AK40">
            <v>99999999999</v>
          </cell>
          <cell r="AL40">
            <v>99</v>
          </cell>
          <cell r="AM40">
            <v>99</v>
          </cell>
          <cell r="AN40" t="str">
            <v>9</v>
          </cell>
          <cell r="AO40" t="str">
            <v>9</v>
          </cell>
          <cell r="AS40" t="str">
            <v>0</v>
          </cell>
          <cell r="AW40" t="str">
            <v>1</v>
          </cell>
          <cell r="AX40" t="str">
            <v>2</v>
          </cell>
          <cell r="AY40" t="str">
            <v>2</v>
          </cell>
          <cell r="AZ40" t="str">
            <v>R95X</v>
          </cell>
          <cell r="BE40" t="str">
            <v>000</v>
          </cell>
          <cell r="BF40" t="str">
            <v>700</v>
          </cell>
          <cell r="BG40" t="str">
            <v>R95X</v>
          </cell>
          <cell r="BH40" t="str">
            <v>R95X</v>
          </cell>
          <cell r="BK40" t="str">
            <v>05</v>
          </cell>
          <cell r="BL40" t="str">
            <v>01</v>
          </cell>
          <cell r="BM40" t="str">
            <v>089</v>
          </cell>
        </row>
        <row r="41">
          <cell r="A41" t="str">
            <v>A1114927</v>
          </cell>
          <cell r="B41" t="str">
            <v>06</v>
          </cell>
          <cell r="C41" t="str">
            <v>2001</v>
          </cell>
          <cell r="D41">
            <v>2</v>
          </cell>
          <cell r="E41">
            <v>37068</v>
          </cell>
          <cell r="F41" t="str">
            <v>1</v>
          </cell>
          <cell r="G41" t="str">
            <v>17</v>
          </cell>
          <cell r="H41" t="str">
            <v>001</v>
          </cell>
          <cell r="K41" t="str">
            <v>1</v>
          </cell>
          <cell r="L41" t="str">
            <v>3</v>
          </cell>
          <cell r="P41" t="str">
            <v>2</v>
          </cell>
          <cell r="Q41">
            <v>221</v>
          </cell>
          <cell r="S41" t="str">
            <v>1</v>
          </cell>
          <cell r="U41" t="str">
            <v>17</v>
          </cell>
          <cell r="V41" t="str">
            <v>001</v>
          </cell>
          <cell r="W41" t="str">
            <v>1</v>
          </cell>
          <cell r="Y41" t="str">
            <v>0</v>
          </cell>
          <cell r="Z41" t="str">
            <v>0204</v>
          </cell>
          <cell r="AA41" t="str">
            <v>2</v>
          </cell>
          <cell r="AB41" t="str">
            <v>3</v>
          </cell>
          <cell r="AC41" t="str">
            <v>3</v>
          </cell>
          <cell r="AD41" t="str">
            <v>1</v>
          </cell>
          <cell r="AE41" t="str">
            <v>1</v>
          </cell>
          <cell r="AG41" t="str">
            <v>3</v>
          </cell>
          <cell r="AH41">
            <v>2900</v>
          </cell>
          <cell r="AI41">
            <v>16</v>
          </cell>
          <cell r="AJ41" t="str">
            <v>9</v>
          </cell>
          <cell r="AK41">
            <v>99999999999</v>
          </cell>
          <cell r="AL41">
            <v>2</v>
          </cell>
          <cell r="AM41">
            <v>99</v>
          </cell>
          <cell r="AN41" t="str">
            <v>4</v>
          </cell>
          <cell r="AO41" t="str">
            <v>2</v>
          </cell>
          <cell r="AS41" t="str">
            <v>4</v>
          </cell>
          <cell r="AT41" t="str">
            <v>17</v>
          </cell>
          <cell r="AU41" t="str">
            <v>001</v>
          </cell>
          <cell r="AV41" t="str">
            <v>00044</v>
          </cell>
          <cell r="AW41" t="str">
            <v>1</v>
          </cell>
          <cell r="AX41" t="str">
            <v>2</v>
          </cell>
          <cell r="AY41" t="str">
            <v>2</v>
          </cell>
          <cell r="AZ41" t="str">
            <v>J709</v>
          </cell>
          <cell r="BA41" t="str">
            <v>T71X</v>
          </cell>
          <cell r="BB41" t="str">
            <v>W750</v>
          </cell>
          <cell r="BE41" t="str">
            <v>506</v>
          </cell>
          <cell r="BF41" t="str">
            <v>510</v>
          </cell>
          <cell r="BG41" t="str">
            <v>W750</v>
          </cell>
          <cell r="BH41" t="str">
            <v>W750</v>
          </cell>
          <cell r="BK41" t="str">
            <v>03</v>
          </cell>
          <cell r="BL41" t="str">
            <v>01</v>
          </cell>
          <cell r="BM41" t="str">
            <v>096</v>
          </cell>
        </row>
        <row r="42">
          <cell r="A42" t="str">
            <v>A1130002</v>
          </cell>
          <cell r="B42" t="str">
            <v>06</v>
          </cell>
          <cell r="C42" t="str">
            <v>2001</v>
          </cell>
          <cell r="D42">
            <v>2</v>
          </cell>
          <cell r="E42">
            <v>37056</v>
          </cell>
          <cell r="F42" t="str">
            <v>2</v>
          </cell>
          <cell r="G42" t="str">
            <v>17</v>
          </cell>
          <cell r="H42" t="str">
            <v>001</v>
          </cell>
          <cell r="K42" t="str">
            <v>1</v>
          </cell>
          <cell r="L42" t="str">
            <v>1</v>
          </cell>
          <cell r="M42" t="str">
            <v>1700100086</v>
          </cell>
          <cell r="N42" t="str">
            <v>H UNIVERSITARIO</v>
          </cell>
          <cell r="P42" t="str">
            <v>3</v>
          </cell>
          <cell r="Q42">
            <v>202</v>
          </cell>
          <cell r="S42" t="str">
            <v>1</v>
          </cell>
          <cell r="U42" t="str">
            <v>17</v>
          </cell>
          <cell r="V42" t="str">
            <v>001</v>
          </cell>
          <cell r="W42" t="str">
            <v>1</v>
          </cell>
          <cell r="Y42" t="str">
            <v>0</v>
          </cell>
          <cell r="Z42" t="str">
            <v>0204</v>
          </cell>
          <cell r="AA42" t="str">
            <v>1</v>
          </cell>
          <cell r="AB42" t="str">
            <v>1</v>
          </cell>
          <cell r="AC42" t="str">
            <v>3</v>
          </cell>
          <cell r="AD42" t="str">
            <v>1</v>
          </cell>
          <cell r="AE42" t="str">
            <v>2</v>
          </cell>
          <cell r="AG42" t="str">
            <v>3</v>
          </cell>
          <cell r="AH42">
            <v>1550</v>
          </cell>
          <cell r="AI42">
            <v>16</v>
          </cell>
          <cell r="AJ42" t="str">
            <v>9</v>
          </cell>
          <cell r="AK42">
            <v>99999999999</v>
          </cell>
          <cell r="AL42">
            <v>2</v>
          </cell>
          <cell r="AM42">
            <v>99</v>
          </cell>
          <cell r="AN42" t="str">
            <v>4</v>
          </cell>
          <cell r="AO42" t="str">
            <v>5</v>
          </cell>
          <cell r="AS42" t="str">
            <v>0</v>
          </cell>
          <cell r="AW42" t="str">
            <v>2</v>
          </cell>
          <cell r="AX42" t="str">
            <v>1</v>
          </cell>
          <cell r="AY42" t="str">
            <v>1</v>
          </cell>
          <cell r="AZ42" t="str">
            <v>P369</v>
          </cell>
          <cell r="BD42" t="str">
            <v>P071</v>
          </cell>
          <cell r="BE42" t="str">
            <v>405</v>
          </cell>
          <cell r="BF42" t="str">
            <v>405</v>
          </cell>
          <cell r="BG42" t="str">
            <v>P369</v>
          </cell>
          <cell r="BH42" t="str">
            <v>P369</v>
          </cell>
          <cell r="BK42" t="str">
            <v>02</v>
          </cell>
          <cell r="BL42" t="str">
            <v>01</v>
          </cell>
          <cell r="BM42" t="str">
            <v>084</v>
          </cell>
        </row>
        <row r="43">
          <cell r="A43" t="str">
            <v>A1130005</v>
          </cell>
          <cell r="B43" t="str">
            <v>06</v>
          </cell>
          <cell r="C43" t="str">
            <v>2001</v>
          </cell>
          <cell r="D43">
            <v>2</v>
          </cell>
          <cell r="E43">
            <v>37057</v>
          </cell>
          <cell r="F43" t="str">
            <v>1</v>
          </cell>
          <cell r="G43" t="str">
            <v>17</v>
          </cell>
          <cell r="H43" t="str">
            <v>001</v>
          </cell>
          <cell r="K43" t="str">
            <v>1</v>
          </cell>
          <cell r="L43" t="str">
            <v>1</v>
          </cell>
          <cell r="M43" t="str">
            <v>1700100086</v>
          </cell>
          <cell r="N43" t="str">
            <v>H UNIVERSITARIO</v>
          </cell>
          <cell r="P43" t="str">
            <v>3</v>
          </cell>
          <cell r="Q43">
            <v>201</v>
          </cell>
          <cell r="S43" t="str">
            <v>1</v>
          </cell>
          <cell r="U43" t="str">
            <v>17</v>
          </cell>
          <cell r="V43" t="str">
            <v>001</v>
          </cell>
          <cell r="W43" t="str">
            <v>1</v>
          </cell>
          <cell r="Y43" t="str">
            <v>0</v>
          </cell>
          <cell r="Z43" t="str">
            <v>0202</v>
          </cell>
          <cell r="AA43" t="str">
            <v>1</v>
          </cell>
          <cell r="AB43" t="str">
            <v>1</v>
          </cell>
          <cell r="AC43" t="str">
            <v>3</v>
          </cell>
          <cell r="AD43" t="str">
            <v>2</v>
          </cell>
          <cell r="AE43" t="str">
            <v>1</v>
          </cell>
          <cell r="AG43" t="str">
            <v>3</v>
          </cell>
          <cell r="AH43">
            <v>3730</v>
          </cell>
          <cell r="AI43">
            <v>26</v>
          </cell>
          <cell r="AJ43" t="str">
            <v>9</v>
          </cell>
          <cell r="AK43">
            <v>99999999999</v>
          </cell>
          <cell r="AL43">
            <v>5</v>
          </cell>
          <cell r="AM43">
            <v>5</v>
          </cell>
          <cell r="AN43" t="str">
            <v>1</v>
          </cell>
          <cell r="AO43" t="str">
            <v>2</v>
          </cell>
          <cell r="AS43" t="str">
            <v>0</v>
          </cell>
          <cell r="AW43" t="str">
            <v>2</v>
          </cell>
          <cell r="AX43" t="str">
            <v>1</v>
          </cell>
          <cell r="AY43" t="str">
            <v>2</v>
          </cell>
          <cell r="AZ43" t="str">
            <v>P960</v>
          </cell>
          <cell r="BA43" t="str">
            <v>P219</v>
          </cell>
          <cell r="BB43" t="str">
            <v>P240</v>
          </cell>
          <cell r="BE43" t="str">
            <v>406</v>
          </cell>
          <cell r="BF43" t="str">
            <v>407</v>
          </cell>
          <cell r="BG43" t="str">
            <v>P960</v>
          </cell>
          <cell r="BH43" t="str">
            <v>P960</v>
          </cell>
          <cell r="BK43" t="str">
            <v>02</v>
          </cell>
          <cell r="BL43" t="str">
            <v>01</v>
          </cell>
          <cell r="BM43" t="str">
            <v>086</v>
          </cell>
        </row>
        <row r="44">
          <cell r="A44" t="str">
            <v>A1130009</v>
          </cell>
          <cell r="B44" t="str">
            <v>06</v>
          </cell>
          <cell r="C44" t="str">
            <v>2001</v>
          </cell>
          <cell r="D44">
            <v>2</v>
          </cell>
          <cell r="E44">
            <v>37062</v>
          </cell>
          <cell r="F44" t="str">
            <v>2</v>
          </cell>
          <cell r="G44" t="str">
            <v>17</v>
          </cell>
          <cell r="H44" t="str">
            <v>001</v>
          </cell>
          <cell r="K44" t="str">
            <v>1</v>
          </cell>
          <cell r="L44" t="str">
            <v>1</v>
          </cell>
          <cell r="M44" t="str">
            <v>1700100086</v>
          </cell>
          <cell r="N44" t="str">
            <v>H UNIVERSITARIO</v>
          </cell>
          <cell r="P44" t="str">
            <v>3</v>
          </cell>
          <cell r="Q44">
            <v>205</v>
          </cell>
          <cell r="S44" t="str">
            <v>1</v>
          </cell>
          <cell r="U44" t="str">
            <v>17</v>
          </cell>
          <cell r="V44" t="str">
            <v>001</v>
          </cell>
          <cell r="W44" t="str">
            <v>1</v>
          </cell>
          <cell r="Y44" t="str">
            <v>0</v>
          </cell>
          <cell r="Z44" t="str">
            <v>0507</v>
          </cell>
          <cell r="AA44" t="str">
            <v>1</v>
          </cell>
          <cell r="AB44" t="str">
            <v>1</v>
          </cell>
          <cell r="AC44" t="str">
            <v>3</v>
          </cell>
          <cell r="AD44" t="str">
            <v>1</v>
          </cell>
          <cell r="AE44" t="str">
            <v>1</v>
          </cell>
          <cell r="AG44" t="str">
            <v>3</v>
          </cell>
          <cell r="AH44">
            <v>1250</v>
          </cell>
          <cell r="AI44">
            <v>26</v>
          </cell>
          <cell r="AJ44" t="str">
            <v>9</v>
          </cell>
          <cell r="AK44">
            <v>99999999999</v>
          </cell>
          <cell r="AL44">
            <v>1</v>
          </cell>
          <cell r="AM44">
            <v>99</v>
          </cell>
          <cell r="AN44" t="str">
            <v>9</v>
          </cell>
          <cell r="AO44" t="str">
            <v>9</v>
          </cell>
          <cell r="AS44" t="str">
            <v>0</v>
          </cell>
          <cell r="AW44" t="str">
            <v>2</v>
          </cell>
          <cell r="AX44" t="str">
            <v>1</v>
          </cell>
          <cell r="AY44" t="str">
            <v>2</v>
          </cell>
          <cell r="AZ44" t="str">
            <v>P220</v>
          </cell>
          <cell r="BA44" t="str">
            <v>P071</v>
          </cell>
          <cell r="BD44" t="str">
            <v>P918</v>
          </cell>
          <cell r="BE44" t="str">
            <v>404</v>
          </cell>
          <cell r="BF44" t="str">
            <v>404</v>
          </cell>
          <cell r="BG44" t="str">
            <v>P220</v>
          </cell>
          <cell r="BH44" t="str">
            <v>P220</v>
          </cell>
          <cell r="BK44" t="str">
            <v>02</v>
          </cell>
          <cell r="BL44" t="str">
            <v>01</v>
          </cell>
          <cell r="BM44" t="str">
            <v>082</v>
          </cell>
        </row>
        <row r="45">
          <cell r="A45" t="str">
            <v>A1130011</v>
          </cell>
          <cell r="B45" t="str">
            <v>06</v>
          </cell>
          <cell r="C45" t="str">
            <v>2001</v>
          </cell>
          <cell r="D45">
            <v>2</v>
          </cell>
          <cell r="E45">
            <v>37058</v>
          </cell>
          <cell r="F45" t="str">
            <v>1</v>
          </cell>
          <cell r="G45" t="str">
            <v>17</v>
          </cell>
          <cell r="H45" t="str">
            <v>001</v>
          </cell>
          <cell r="K45" t="str">
            <v>1</v>
          </cell>
          <cell r="L45" t="str">
            <v>1</v>
          </cell>
          <cell r="M45" t="str">
            <v>1700100086</v>
          </cell>
          <cell r="N45" t="str">
            <v>H UNIVERSITARIO</v>
          </cell>
          <cell r="P45" t="str">
            <v>3</v>
          </cell>
          <cell r="Q45">
            <v>206</v>
          </cell>
          <cell r="S45" t="str">
            <v>1</v>
          </cell>
          <cell r="U45" t="str">
            <v>17</v>
          </cell>
          <cell r="V45" t="str">
            <v>174</v>
          </cell>
          <cell r="W45" t="str">
            <v>2</v>
          </cell>
          <cell r="X45" t="str">
            <v>002</v>
          </cell>
          <cell r="AA45" t="str">
            <v>1</v>
          </cell>
          <cell r="AB45" t="str">
            <v>1</v>
          </cell>
          <cell r="AC45" t="str">
            <v>3</v>
          </cell>
          <cell r="AD45" t="str">
            <v>1</v>
          </cell>
          <cell r="AE45" t="str">
            <v>1</v>
          </cell>
          <cell r="AG45" t="str">
            <v>3</v>
          </cell>
          <cell r="AH45">
            <v>3400</v>
          </cell>
          <cell r="AI45">
            <v>22</v>
          </cell>
          <cell r="AJ45" t="str">
            <v>9</v>
          </cell>
          <cell r="AK45">
            <v>99999999999</v>
          </cell>
          <cell r="AL45">
            <v>1</v>
          </cell>
          <cell r="AM45">
            <v>99</v>
          </cell>
          <cell r="AN45" t="str">
            <v>9</v>
          </cell>
          <cell r="AO45" t="str">
            <v>9</v>
          </cell>
          <cell r="AS45" t="str">
            <v>0</v>
          </cell>
          <cell r="AW45" t="str">
            <v>2</v>
          </cell>
          <cell r="AX45" t="str">
            <v>1</v>
          </cell>
          <cell r="AY45" t="str">
            <v>2</v>
          </cell>
          <cell r="AZ45" t="str">
            <v>P369</v>
          </cell>
          <cell r="BA45" t="str">
            <v>G009</v>
          </cell>
          <cell r="BE45" t="str">
            <v>105</v>
          </cell>
          <cell r="BF45" t="str">
            <v>105</v>
          </cell>
          <cell r="BG45" t="str">
            <v>G009</v>
          </cell>
          <cell r="BH45" t="str">
            <v>G009</v>
          </cell>
          <cell r="BK45" t="str">
            <v>02</v>
          </cell>
          <cell r="BL45" t="str">
            <v>01</v>
          </cell>
          <cell r="BM45" t="str">
            <v>045</v>
          </cell>
        </row>
        <row r="46">
          <cell r="A46" t="str">
            <v>A1130016</v>
          </cell>
          <cell r="B46" t="str">
            <v>06</v>
          </cell>
          <cell r="C46" t="str">
            <v>2001</v>
          </cell>
          <cell r="D46">
            <v>2</v>
          </cell>
          <cell r="E46">
            <v>37058</v>
          </cell>
          <cell r="F46" t="str">
            <v>1</v>
          </cell>
          <cell r="G46" t="str">
            <v>17</v>
          </cell>
          <cell r="H46" t="str">
            <v>001</v>
          </cell>
          <cell r="K46" t="str">
            <v>1</v>
          </cell>
          <cell r="L46" t="str">
            <v>1</v>
          </cell>
          <cell r="M46" t="str">
            <v>1700100086</v>
          </cell>
          <cell r="N46" t="str">
            <v>H UNIVERSITARIO</v>
          </cell>
          <cell r="P46" t="str">
            <v>3</v>
          </cell>
          <cell r="Q46">
            <v>207</v>
          </cell>
          <cell r="S46" t="str">
            <v>1</v>
          </cell>
          <cell r="U46" t="str">
            <v>17</v>
          </cell>
          <cell r="V46" t="str">
            <v>042</v>
          </cell>
          <cell r="W46" t="str">
            <v>3</v>
          </cell>
          <cell r="AA46" t="str">
            <v>1</v>
          </cell>
          <cell r="AB46" t="str">
            <v>1</v>
          </cell>
          <cell r="AC46" t="str">
            <v>3</v>
          </cell>
          <cell r="AD46" t="str">
            <v>1</v>
          </cell>
          <cell r="AE46" t="str">
            <v>1</v>
          </cell>
          <cell r="AG46" t="str">
            <v>3</v>
          </cell>
          <cell r="AH46">
            <v>1330</v>
          </cell>
          <cell r="AI46">
            <v>15</v>
          </cell>
          <cell r="AJ46" t="str">
            <v>9</v>
          </cell>
          <cell r="AK46">
            <v>99999999999</v>
          </cell>
          <cell r="AL46">
            <v>2</v>
          </cell>
          <cell r="AM46">
            <v>99</v>
          </cell>
          <cell r="AN46" t="str">
            <v>4</v>
          </cell>
          <cell r="AO46" t="str">
            <v>2</v>
          </cell>
          <cell r="AS46" t="str">
            <v>0</v>
          </cell>
          <cell r="AW46" t="str">
            <v>2</v>
          </cell>
          <cell r="AX46" t="str">
            <v>1</v>
          </cell>
          <cell r="AY46" t="str">
            <v>2</v>
          </cell>
          <cell r="AZ46" t="str">
            <v>P523</v>
          </cell>
          <cell r="BA46" t="str">
            <v>P071</v>
          </cell>
          <cell r="BD46" t="str">
            <v>P220</v>
          </cell>
          <cell r="BE46" t="str">
            <v>406</v>
          </cell>
          <cell r="BF46" t="str">
            <v>407</v>
          </cell>
          <cell r="BG46" t="str">
            <v>P523</v>
          </cell>
          <cell r="BH46" t="str">
            <v>P523</v>
          </cell>
          <cell r="BK46" t="str">
            <v>03</v>
          </cell>
          <cell r="BL46" t="str">
            <v>01</v>
          </cell>
          <cell r="BM46" t="str">
            <v>083</v>
          </cell>
        </row>
        <row r="47">
          <cell r="A47" t="str">
            <v>A1130043</v>
          </cell>
          <cell r="B47" t="str">
            <v>07</v>
          </cell>
          <cell r="C47" t="str">
            <v>2001</v>
          </cell>
          <cell r="D47">
            <v>2</v>
          </cell>
          <cell r="E47">
            <v>37073</v>
          </cell>
          <cell r="F47" t="str">
            <v>1</v>
          </cell>
          <cell r="G47" t="str">
            <v>17</v>
          </cell>
          <cell r="H47" t="str">
            <v>001</v>
          </cell>
          <cell r="K47" t="str">
            <v>1</v>
          </cell>
          <cell r="L47" t="str">
            <v>1</v>
          </cell>
          <cell r="M47" t="str">
            <v>1700100086</v>
          </cell>
          <cell r="N47" t="str">
            <v>H UNIVERSITARIO</v>
          </cell>
          <cell r="P47" t="str">
            <v>2</v>
          </cell>
          <cell r="Q47">
            <v>204</v>
          </cell>
          <cell r="S47" t="str">
            <v>1</v>
          </cell>
          <cell r="U47" t="str">
            <v>17</v>
          </cell>
          <cell r="V47" t="str">
            <v>524</v>
          </cell>
          <cell r="W47" t="str">
            <v>9</v>
          </cell>
          <cell r="AA47" t="str">
            <v>1</v>
          </cell>
          <cell r="AB47" t="str">
            <v>1</v>
          </cell>
          <cell r="AC47" t="str">
            <v>3</v>
          </cell>
          <cell r="AD47" t="str">
            <v>2</v>
          </cell>
          <cell r="AE47" t="str">
            <v>1</v>
          </cell>
          <cell r="AG47" t="str">
            <v>3</v>
          </cell>
          <cell r="AH47">
            <v>1550</v>
          </cell>
          <cell r="AI47">
            <v>23</v>
          </cell>
          <cell r="AJ47" t="str">
            <v>9</v>
          </cell>
          <cell r="AK47">
            <v>99999999999</v>
          </cell>
          <cell r="AL47">
            <v>2</v>
          </cell>
          <cell r="AM47">
            <v>0</v>
          </cell>
          <cell r="AN47" t="str">
            <v>9</v>
          </cell>
          <cell r="AO47" t="str">
            <v>9</v>
          </cell>
          <cell r="AS47" t="str">
            <v>0</v>
          </cell>
          <cell r="AW47" t="str">
            <v>2</v>
          </cell>
          <cell r="AX47" t="str">
            <v>1</v>
          </cell>
          <cell r="AY47" t="str">
            <v>2</v>
          </cell>
          <cell r="AZ47" t="str">
            <v>P002</v>
          </cell>
          <cell r="BD47" t="str">
            <v>P369</v>
          </cell>
          <cell r="BE47" t="str">
            <v>401</v>
          </cell>
          <cell r="BF47" t="str">
            <v>401</v>
          </cell>
          <cell r="BG47" t="str">
            <v>P002</v>
          </cell>
          <cell r="BH47" t="str">
            <v>P002</v>
          </cell>
          <cell r="BK47" t="str">
            <v>02</v>
          </cell>
          <cell r="BL47" t="str">
            <v>01</v>
          </cell>
          <cell r="BM47" t="str">
            <v>079</v>
          </cell>
        </row>
        <row r="48">
          <cell r="A48" t="str">
            <v>A1130044</v>
          </cell>
          <cell r="B48" t="str">
            <v>07</v>
          </cell>
          <cell r="C48" t="str">
            <v>2001</v>
          </cell>
          <cell r="D48">
            <v>2</v>
          </cell>
          <cell r="E48">
            <v>37074</v>
          </cell>
          <cell r="F48" t="str">
            <v>1</v>
          </cell>
          <cell r="G48" t="str">
            <v>17</v>
          </cell>
          <cell r="H48" t="str">
            <v>001</v>
          </cell>
          <cell r="K48" t="str">
            <v>1</v>
          </cell>
          <cell r="L48" t="str">
            <v>1</v>
          </cell>
          <cell r="M48" t="str">
            <v>1700100086</v>
          </cell>
          <cell r="N48" t="str">
            <v>H UNIVERSITARIO</v>
          </cell>
          <cell r="P48" t="str">
            <v>2</v>
          </cell>
          <cell r="Q48">
            <v>203</v>
          </cell>
          <cell r="S48" t="str">
            <v>1</v>
          </cell>
          <cell r="U48" t="str">
            <v>17</v>
          </cell>
          <cell r="V48" t="str">
            <v>001</v>
          </cell>
          <cell r="W48" t="str">
            <v>1</v>
          </cell>
          <cell r="Y48" t="str">
            <v>3</v>
          </cell>
          <cell r="Z48" t="str">
            <v>1110</v>
          </cell>
          <cell r="AA48" t="str">
            <v>1</v>
          </cell>
          <cell r="AB48" t="str">
            <v>1</v>
          </cell>
          <cell r="AC48" t="str">
            <v>3</v>
          </cell>
          <cell r="AD48" t="str">
            <v>1</v>
          </cell>
          <cell r="AE48" t="str">
            <v>1</v>
          </cell>
          <cell r="AG48" t="str">
            <v>3</v>
          </cell>
          <cell r="AH48">
            <v>850</v>
          </cell>
          <cell r="AI48">
            <v>19</v>
          </cell>
          <cell r="AJ48" t="str">
            <v>9</v>
          </cell>
          <cell r="AK48">
            <v>99999999999</v>
          </cell>
          <cell r="AL48">
            <v>1</v>
          </cell>
          <cell r="AM48">
            <v>99</v>
          </cell>
          <cell r="AN48" t="str">
            <v>4</v>
          </cell>
          <cell r="AO48" t="str">
            <v>4</v>
          </cell>
          <cell r="AS48" t="str">
            <v>0</v>
          </cell>
          <cell r="AW48" t="str">
            <v>2</v>
          </cell>
          <cell r="AX48" t="str">
            <v>1</v>
          </cell>
          <cell r="AY48" t="str">
            <v>2</v>
          </cell>
          <cell r="AZ48" t="str">
            <v>P529</v>
          </cell>
          <cell r="BA48" t="str">
            <v>P070</v>
          </cell>
          <cell r="BD48" t="str">
            <v>P369</v>
          </cell>
          <cell r="BE48" t="str">
            <v>406</v>
          </cell>
          <cell r="BF48" t="str">
            <v>407</v>
          </cell>
          <cell r="BG48" t="str">
            <v>P529</v>
          </cell>
          <cell r="BH48" t="str">
            <v>P529</v>
          </cell>
          <cell r="BK48" t="str">
            <v>02</v>
          </cell>
          <cell r="BL48" t="str">
            <v>01</v>
          </cell>
          <cell r="BM48" t="str">
            <v>083</v>
          </cell>
        </row>
        <row r="49">
          <cell r="A49" t="str">
            <v>A1130047</v>
          </cell>
          <cell r="B49" t="str">
            <v>07</v>
          </cell>
          <cell r="C49" t="str">
            <v>2001</v>
          </cell>
          <cell r="D49">
            <v>2</v>
          </cell>
          <cell r="E49">
            <v>37075</v>
          </cell>
          <cell r="F49" t="str">
            <v>2</v>
          </cell>
          <cell r="G49" t="str">
            <v>17</v>
          </cell>
          <cell r="H49" t="str">
            <v>001</v>
          </cell>
          <cell r="K49" t="str">
            <v>1</v>
          </cell>
          <cell r="L49" t="str">
            <v>1</v>
          </cell>
          <cell r="M49" t="str">
            <v>1700100086</v>
          </cell>
          <cell r="N49" t="str">
            <v>H UNIVERSITARIO</v>
          </cell>
          <cell r="P49" t="str">
            <v>1</v>
          </cell>
          <cell r="Q49">
            <v>204</v>
          </cell>
          <cell r="S49" t="str">
            <v>1</v>
          </cell>
          <cell r="U49" t="str">
            <v>17</v>
          </cell>
          <cell r="V49" t="str">
            <v>001</v>
          </cell>
          <cell r="W49" t="str">
            <v>9</v>
          </cell>
          <cell r="AA49" t="str">
            <v>1</v>
          </cell>
          <cell r="AB49" t="str">
            <v>1</v>
          </cell>
          <cell r="AC49" t="str">
            <v>3</v>
          </cell>
          <cell r="AD49" t="str">
            <v>1</v>
          </cell>
          <cell r="AE49" t="str">
            <v>2</v>
          </cell>
          <cell r="AG49" t="str">
            <v>3</v>
          </cell>
          <cell r="AH49">
            <v>1060</v>
          </cell>
          <cell r="AI49">
            <v>35</v>
          </cell>
          <cell r="AJ49" t="str">
            <v>9</v>
          </cell>
          <cell r="AK49">
            <v>99999999999</v>
          </cell>
          <cell r="AL49">
            <v>6</v>
          </cell>
          <cell r="AM49">
            <v>0</v>
          </cell>
          <cell r="AN49" t="str">
            <v>9</v>
          </cell>
          <cell r="AO49" t="str">
            <v>9</v>
          </cell>
          <cell r="AS49" t="str">
            <v>0</v>
          </cell>
          <cell r="AW49" t="str">
            <v>2</v>
          </cell>
          <cell r="AX49" t="str">
            <v>1</v>
          </cell>
          <cell r="AY49" t="str">
            <v>2</v>
          </cell>
          <cell r="AZ49" t="str">
            <v>G039</v>
          </cell>
          <cell r="BD49" t="str">
            <v>P60X</v>
          </cell>
          <cell r="BE49" t="str">
            <v>105</v>
          </cell>
          <cell r="BF49" t="str">
            <v>105</v>
          </cell>
          <cell r="BG49" t="str">
            <v>G039</v>
          </cell>
          <cell r="BH49" t="str">
            <v>G039</v>
          </cell>
          <cell r="BK49" t="str">
            <v>02</v>
          </cell>
          <cell r="BL49" t="str">
            <v>01</v>
          </cell>
          <cell r="BM49" t="str">
            <v>045</v>
          </cell>
        </row>
        <row r="50">
          <cell r="A50" t="str">
            <v>A1130060</v>
          </cell>
          <cell r="B50" t="str">
            <v>06</v>
          </cell>
          <cell r="C50" t="str">
            <v>2001</v>
          </cell>
          <cell r="D50">
            <v>2</v>
          </cell>
          <cell r="E50">
            <v>37071</v>
          </cell>
          <cell r="F50" t="str">
            <v>1</v>
          </cell>
          <cell r="G50" t="str">
            <v>17</v>
          </cell>
          <cell r="H50" t="str">
            <v>001</v>
          </cell>
          <cell r="K50" t="str">
            <v>1</v>
          </cell>
          <cell r="L50" t="str">
            <v>1</v>
          </cell>
          <cell r="M50" t="str">
            <v>1700100086</v>
          </cell>
          <cell r="N50" t="str">
            <v>H UNIVERSITARIO</v>
          </cell>
          <cell r="P50" t="str">
            <v>1</v>
          </cell>
          <cell r="Q50">
            <v>103</v>
          </cell>
          <cell r="S50" t="str">
            <v>1</v>
          </cell>
          <cell r="U50" t="str">
            <v>17</v>
          </cell>
          <cell r="V50" t="str">
            <v>001</v>
          </cell>
          <cell r="W50" t="str">
            <v>2</v>
          </cell>
          <cell r="X50" t="str">
            <v>005</v>
          </cell>
          <cell r="AA50" t="str">
            <v>1</v>
          </cell>
          <cell r="AB50" t="str">
            <v>1</v>
          </cell>
          <cell r="AC50" t="str">
            <v>3</v>
          </cell>
          <cell r="AD50" t="str">
            <v>2</v>
          </cell>
          <cell r="AE50" t="str">
            <v>1</v>
          </cell>
          <cell r="AG50" t="str">
            <v>3</v>
          </cell>
          <cell r="AH50">
            <v>2170</v>
          </cell>
          <cell r="AI50">
            <v>27</v>
          </cell>
          <cell r="AJ50" t="str">
            <v>9</v>
          </cell>
          <cell r="AK50">
            <v>99999999999</v>
          </cell>
          <cell r="AL50">
            <v>2</v>
          </cell>
          <cell r="AM50">
            <v>0</v>
          </cell>
          <cell r="AN50" t="str">
            <v>4</v>
          </cell>
          <cell r="AO50" t="str">
            <v>4</v>
          </cell>
          <cell r="AS50" t="str">
            <v>0</v>
          </cell>
          <cell r="AW50" t="str">
            <v>2</v>
          </cell>
          <cell r="AX50" t="str">
            <v>1</v>
          </cell>
          <cell r="AY50" t="str">
            <v>2</v>
          </cell>
          <cell r="AZ50" t="str">
            <v>P285</v>
          </cell>
          <cell r="BA50" t="str">
            <v>Q899</v>
          </cell>
          <cell r="BE50" t="str">
            <v>613</v>
          </cell>
          <cell r="BF50" t="str">
            <v>615</v>
          </cell>
          <cell r="BG50" t="str">
            <v>Q899</v>
          </cell>
          <cell r="BH50" t="str">
            <v>Q899</v>
          </cell>
          <cell r="BK50" t="str">
            <v>01</v>
          </cell>
          <cell r="BL50" t="str">
            <v>01</v>
          </cell>
          <cell r="BM50" t="str">
            <v>088</v>
          </cell>
        </row>
        <row r="51">
          <cell r="A51" t="str">
            <v>A1130061</v>
          </cell>
          <cell r="B51" t="str">
            <v>06</v>
          </cell>
          <cell r="C51" t="str">
            <v>2001</v>
          </cell>
          <cell r="D51">
            <v>2</v>
          </cell>
          <cell r="E51">
            <v>37071</v>
          </cell>
          <cell r="F51" t="str">
            <v>2</v>
          </cell>
          <cell r="G51" t="str">
            <v>17</v>
          </cell>
          <cell r="H51" t="str">
            <v>001</v>
          </cell>
          <cell r="K51" t="str">
            <v>1</v>
          </cell>
          <cell r="L51" t="str">
            <v>1</v>
          </cell>
          <cell r="M51" t="str">
            <v>1700100086</v>
          </cell>
          <cell r="N51" t="str">
            <v>H UNIVERSITARIO</v>
          </cell>
          <cell r="P51" t="str">
            <v>1</v>
          </cell>
          <cell r="Q51">
            <v>206</v>
          </cell>
          <cell r="S51" t="str">
            <v>1</v>
          </cell>
          <cell r="U51" t="str">
            <v>17</v>
          </cell>
          <cell r="V51" t="str">
            <v>001</v>
          </cell>
          <cell r="W51" t="str">
            <v>1</v>
          </cell>
          <cell r="Y51" t="str">
            <v>0</v>
          </cell>
          <cell r="Z51" t="str">
            <v>0505</v>
          </cell>
          <cell r="AA51" t="str">
            <v>1</v>
          </cell>
          <cell r="AB51" t="str">
            <v>1</v>
          </cell>
          <cell r="AC51" t="str">
            <v>3</v>
          </cell>
          <cell r="AD51" t="str">
            <v>1</v>
          </cell>
          <cell r="AE51" t="str">
            <v>1</v>
          </cell>
          <cell r="AG51" t="str">
            <v>3</v>
          </cell>
          <cell r="AH51">
            <v>1780</v>
          </cell>
          <cell r="AI51">
            <v>19</v>
          </cell>
          <cell r="AJ51" t="str">
            <v>9</v>
          </cell>
          <cell r="AK51">
            <v>99999999999</v>
          </cell>
          <cell r="AL51">
            <v>2</v>
          </cell>
          <cell r="AM51">
            <v>0</v>
          </cell>
          <cell r="AN51" t="str">
            <v>1</v>
          </cell>
          <cell r="AO51" t="str">
            <v>5</v>
          </cell>
          <cell r="AS51" t="str">
            <v>0</v>
          </cell>
          <cell r="AW51" t="str">
            <v>2</v>
          </cell>
          <cell r="AX51" t="str">
            <v>1</v>
          </cell>
          <cell r="AY51" t="str">
            <v>2</v>
          </cell>
          <cell r="AZ51" t="str">
            <v>P369</v>
          </cell>
          <cell r="BA51" t="str">
            <v>Q792</v>
          </cell>
          <cell r="BD51" t="str">
            <v>Q897</v>
          </cell>
          <cell r="BE51" t="str">
            <v>613</v>
          </cell>
          <cell r="BF51" t="str">
            <v>615</v>
          </cell>
          <cell r="BG51" t="str">
            <v>Q792</v>
          </cell>
          <cell r="BH51" t="str">
            <v>Q792</v>
          </cell>
          <cell r="BK51" t="str">
            <v>02</v>
          </cell>
          <cell r="BL51" t="str">
            <v>01</v>
          </cell>
          <cell r="BM51" t="str">
            <v>088</v>
          </cell>
        </row>
        <row r="52">
          <cell r="A52" t="str">
            <v>A1130066</v>
          </cell>
          <cell r="B52" t="str">
            <v>07</v>
          </cell>
          <cell r="C52" t="str">
            <v>2001</v>
          </cell>
          <cell r="D52">
            <v>2</v>
          </cell>
          <cell r="E52">
            <v>37077</v>
          </cell>
          <cell r="F52" t="str">
            <v>1</v>
          </cell>
          <cell r="G52" t="str">
            <v>17</v>
          </cell>
          <cell r="H52" t="str">
            <v>001</v>
          </cell>
          <cell r="K52" t="str">
            <v>1</v>
          </cell>
          <cell r="L52" t="str">
            <v>1</v>
          </cell>
          <cell r="M52" t="str">
            <v>1700100086</v>
          </cell>
          <cell r="N52" t="str">
            <v>H UNIVERSITARIO</v>
          </cell>
          <cell r="P52" t="str">
            <v>3</v>
          </cell>
          <cell r="Q52">
            <v>201</v>
          </cell>
          <cell r="S52" t="str">
            <v>1</v>
          </cell>
          <cell r="U52" t="str">
            <v>17</v>
          </cell>
          <cell r="V52" t="str">
            <v>001</v>
          </cell>
          <cell r="W52" t="str">
            <v>1</v>
          </cell>
          <cell r="Y52" t="str">
            <v>1</v>
          </cell>
          <cell r="Z52" t="str">
            <v>0705</v>
          </cell>
          <cell r="AA52" t="str">
            <v>1</v>
          </cell>
          <cell r="AB52" t="str">
            <v>1</v>
          </cell>
          <cell r="AC52" t="str">
            <v>3</v>
          </cell>
          <cell r="AD52" t="str">
            <v>1</v>
          </cell>
          <cell r="AE52" t="str">
            <v>1</v>
          </cell>
          <cell r="AG52" t="str">
            <v>3</v>
          </cell>
          <cell r="AH52">
            <v>4060</v>
          </cell>
          <cell r="AI52">
            <v>16</v>
          </cell>
          <cell r="AJ52" t="str">
            <v>9</v>
          </cell>
          <cell r="AK52">
            <v>99999999999</v>
          </cell>
          <cell r="AL52">
            <v>1</v>
          </cell>
          <cell r="AM52">
            <v>0</v>
          </cell>
          <cell r="AN52" t="str">
            <v>9</v>
          </cell>
          <cell r="AO52" t="str">
            <v>2</v>
          </cell>
          <cell r="AS52" t="str">
            <v>0</v>
          </cell>
          <cell r="AW52" t="str">
            <v>2</v>
          </cell>
          <cell r="AX52" t="str">
            <v>1</v>
          </cell>
          <cell r="AY52" t="str">
            <v>2</v>
          </cell>
          <cell r="AZ52" t="str">
            <v>P210</v>
          </cell>
          <cell r="BE52" t="str">
            <v>404</v>
          </cell>
          <cell r="BF52" t="str">
            <v>404</v>
          </cell>
          <cell r="BG52" t="str">
            <v>P210</v>
          </cell>
          <cell r="BH52" t="str">
            <v>P210</v>
          </cell>
          <cell r="BK52" t="str">
            <v>02</v>
          </cell>
          <cell r="BL52" t="str">
            <v>01</v>
          </cell>
          <cell r="BM52" t="str">
            <v>082</v>
          </cell>
        </row>
        <row r="53">
          <cell r="A53" t="str">
            <v>A1130067</v>
          </cell>
          <cell r="B53" t="str">
            <v>07</v>
          </cell>
          <cell r="C53" t="str">
            <v>2001</v>
          </cell>
          <cell r="D53">
            <v>2</v>
          </cell>
          <cell r="E53">
            <v>37077</v>
          </cell>
          <cell r="F53" t="str">
            <v>2</v>
          </cell>
          <cell r="G53" t="str">
            <v>17</v>
          </cell>
          <cell r="H53" t="str">
            <v>001</v>
          </cell>
          <cell r="K53" t="str">
            <v>1</v>
          </cell>
          <cell r="L53" t="str">
            <v>1</v>
          </cell>
          <cell r="M53" t="str">
            <v>1700100086</v>
          </cell>
          <cell r="N53" t="str">
            <v>H UNIVERSITARIO</v>
          </cell>
          <cell r="P53" t="str">
            <v>3</v>
          </cell>
          <cell r="Q53">
            <v>202</v>
          </cell>
          <cell r="S53" t="str">
            <v>1</v>
          </cell>
          <cell r="U53" t="str">
            <v>17</v>
          </cell>
          <cell r="V53" t="str">
            <v>042</v>
          </cell>
          <cell r="W53" t="str">
            <v>3</v>
          </cell>
          <cell r="AA53" t="str">
            <v>1</v>
          </cell>
          <cell r="AB53" t="str">
            <v>1</v>
          </cell>
          <cell r="AC53" t="str">
            <v>3</v>
          </cell>
          <cell r="AD53" t="str">
            <v>1</v>
          </cell>
          <cell r="AE53" t="str">
            <v>1</v>
          </cell>
          <cell r="AG53" t="str">
            <v>3</v>
          </cell>
          <cell r="AH53">
            <v>3620</v>
          </cell>
          <cell r="AI53">
            <v>31</v>
          </cell>
          <cell r="AJ53" t="str">
            <v>9</v>
          </cell>
          <cell r="AK53">
            <v>99999999999</v>
          </cell>
          <cell r="AL53">
            <v>2</v>
          </cell>
          <cell r="AM53">
            <v>0</v>
          </cell>
          <cell r="AN53" t="str">
            <v>9</v>
          </cell>
          <cell r="AO53" t="str">
            <v>9</v>
          </cell>
          <cell r="AS53" t="str">
            <v>0</v>
          </cell>
          <cell r="AW53" t="str">
            <v>2</v>
          </cell>
          <cell r="AX53" t="str">
            <v>1</v>
          </cell>
          <cell r="AY53" t="str">
            <v>2</v>
          </cell>
          <cell r="AZ53" t="str">
            <v>P293</v>
          </cell>
          <cell r="BA53" t="str">
            <v>P219</v>
          </cell>
          <cell r="BB53" t="str">
            <v>P209</v>
          </cell>
          <cell r="BD53" t="str">
            <v>P240</v>
          </cell>
          <cell r="BE53" t="str">
            <v>406</v>
          </cell>
          <cell r="BF53" t="str">
            <v>407</v>
          </cell>
          <cell r="BG53" t="str">
            <v>P293</v>
          </cell>
          <cell r="BH53" t="str">
            <v>P293</v>
          </cell>
          <cell r="BK53" t="str">
            <v>02</v>
          </cell>
          <cell r="BL53" t="str">
            <v>01</v>
          </cell>
          <cell r="BM53" t="str">
            <v>086</v>
          </cell>
        </row>
        <row r="54">
          <cell r="A54" t="str">
            <v>A1130068</v>
          </cell>
          <cell r="B54" t="str">
            <v>07</v>
          </cell>
          <cell r="C54" t="str">
            <v>2001</v>
          </cell>
          <cell r="D54">
            <v>2</v>
          </cell>
          <cell r="E54">
            <v>37080</v>
          </cell>
          <cell r="F54" t="str">
            <v>1</v>
          </cell>
          <cell r="G54" t="str">
            <v>17</v>
          </cell>
          <cell r="H54" t="str">
            <v>001</v>
          </cell>
          <cell r="K54" t="str">
            <v>1</v>
          </cell>
          <cell r="L54" t="str">
            <v>1</v>
          </cell>
          <cell r="M54" t="str">
            <v>1700100086</v>
          </cell>
          <cell r="N54" t="str">
            <v>H UNIVERSITARIO</v>
          </cell>
          <cell r="P54" t="str">
            <v>2</v>
          </cell>
          <cell r="Q54">
            <v>210</v>
          </cell>
          <cell r="S54" t="str">
            <v>1</v>
          </cell>
          <cell r="U54" t="str">
            <v>17</v>
          </cell>
          <cell r="V54" t="str">
            <v>001</v>
          </cell>
          <cell r="W54" t="str">
            <v>1</v>
          </cell>
          <cell r="Y54" t="str">
            <v>0</v>
          </cell>
          <cell r="Z54" t="str">
            <v>0908</v>
          </cell>
          <cell r="AA54" t="str">
            <v>1</v>
          </cell>
          <cell r="AB54" t="str">
            <v>1</v>
          </cell>
          <cell r="AC54" t="str">
            <v>3</v>
          </cell>
          <cell r="AD54" t="str">
            <v>2</v>
          </cell>
          <cell r="AE54" t="str">
            <v>2</v>
          </cell>
          <cell r="AG54" t="str">
            <v>3</v>
          </cell>
          <cell r="AH54">
            <v>1230</v>
          </cell>
          <cell r="AI54">
            <v>26</v>
          </cell>
          <cell r="AJ54" t="str">
            <v>9</v>
          </cell>
          <cell r="AK54">
            <v>99999999999</v>
          </cell>
          <cell r="AL54">
            <v>3</v>
          </cell>
          <cell r="AM54">
            <v>0</v>
          </cell>
          <cell r="AN54" t="str">
            <v>1</v>
          </cell>
          <cell r="AO54" t="str">
            <v>2</v>
          </cell>
          <cell r="AS54" t="str">
            <v>0</v>
          </cell>
          <cell r="AW54" t="str">
            <v>2</v>
          </cell>
          <cell r="AX54" t="str">
            <v>1</v>
          </cell>
          <cell r="AY54" t="str">
            <v>1</v>
          </cell>
          <cell r="AZ54" t="str">
            <v>P369</v>
          </cell>
          <cell r="BA54" t="str">
            <v>P77X</v>
          </cell>
          <cell r="BB54" t="str">
            <v>P071</v>
          </cell>
          <cell r="BD54" t="str">
            <v>P220</v>
          </cell>
          <cell r="BE54" t="str">
            <v>406</v>
          </cell>
          <cell r="BF54" t="str">
            <v>407</v>
          </cell>
          <cell r="BG54" t="str">
            <v>P77X</v>
          </cell>
          <cell r="BH54" t="str">
            <v>P77X</v>
          </cell>
          <cell r="BK54" t="str">
            <v>03</v>
          </cell>
          <cell r="BL54" t="str">
            <v>01</v>
          </cell>
          <cell r="BM54" t="str">
            <v>085</v>
          </cell>
        </row>
        <row r="55">
          <cell r="A55" t="str">
            <v>A1130072</v>
          </cell>
          <cell r="B55" t="str">
            <v>07</v>
          </cell>
          <cell r="C55" t="str">
            <v>2001</v>
          </cell>
          <cell r="D55">
            <v>2</v>
          </cell>
          <cell r="E55">
            <v>37084</v>
          </cell>
          <cell r="F55" t="str">
            <v>1</v>
          </cell>
          <cell r="G55" t="str">
            <v>17</v>
          </cell>
          <cell r="H55" t="str">
            <v>001</v>
          </cell>
          <cell r="K55" t="str">
            <v>1</v>
          </cell>
          <cell r="L55" t="str">
            <v>1</v>
          </cell>
          <cell r="M55" t="str">
            <v>1700100086</v>
          </cell>
          <cell r="N55" t="str">
            <v>H UNIVERSITARIO</v>
          </cell>
          <cell r="P55" t="str">
            <v>2</v>
          </cell>
          <cell r="Q55">
            <v>204</v>
          </cell>
          <cell r="S55" t="str">
            <v>1</v>
          </cell>
          <cell r="U55" t="str">
            <v>17</v>
          </cell>
          <cell r="V55" t="str">
            <v>013</v>
          </cell>
          <cell r="W55" t="str">
            <v>2</v>
          </cell>
          <cell r="X55" t="str">
            <v>010</v>
          </cell>
          <cell r="AA55" t="str">
            <v>1</v>
          </cell>
          <cell r="AB55" t="str">
            <v>1</v>
          </cell>
          <cell r="AC55" t="str">
            <v>3</v>
          </cell>
          <cell r="AD55" t="str">
            <v>1</v>
          </cell>
          <cell r="AE55" t="str">
            <v>1</v>
          </cell>
          <cell r="AG55" t="str">
            <v>2</v>
          </cell>
          <cell r="AH55">
            <v>1040</v>
          </cell>
          <cell r="AI55">
            <v>28</v>
          </cell>
          <cell r="AJ55" t="str">
            <v>9</v>
          </cell>
          <cell r="AK55">
            <v>99999999999</v>
          </cell>
          <cell r="AL55">
            <v>3</v>
          </cell>
          <cell r="AM55">
            <v>0</v>
          </cell>
          <cell r="AN55" t="str">
            <v>2</v>
          </cell>
          <cell r="AO55" t="str">
            <v>2</v>
          </cell>
          <cell r="AS55" t="str">
            <v>0</v>
          </cell>
          <cell r="AW55" t="str">
            <v>2</v>
          </cell>
          <cell r="AX55" t="str">
            <v>1</v>
          </cell>
          <cell r="AY55" t="str">
            <v>1</v>
          </cell>
          <cell r="AZ55" t="str">
            <v>P369</v>
          </cell>
          <cell r="BA55" t="str">
            <v>P071</v>
          </cell>
          <cell r="BD55" t="str">
            <v>P220</v>
          </cell>
          <cell r="BE55" t="str">
            <v>405</v>
          </cell>
          <cell r="BF55" t="str">
            <v>405</v>
          </cell>
          <cell r="BG55" t="str">
            <v>P369</v>
          </cell>
          <cell r="BH55" t="str">
            <v>P369</v>
          </cell>
          <cell r="BK55" t="str">
            <v>02</v>
          </cell>
          <cell r="BL55" t="str">
            <v>01</v>
          </cell>
          <cell r="BM55" t="str">
            <v>084</v>
          </cell>
        </row>
        <row r="56">
          <cell r="A56" t="str">
            <v>A1130076</v>
          </cell>
          <cell r="B56" t="str">
            <v>08</v>
          </cell>
          <cell r="C56" t="str">
            <v>2001</v>
          </cell>
          <cell r="D56">
            <v>2</v>
          </cell>
          <cell r="E56">
            <v>37106</v>
          </cell>
          <cell r="F56" t="str">
            <v>1</v>
          </cell>
          <cell r="G56" t="str">
            <v>17</v>
          </cell>
          <cell r="H56" t="str">
            <v>001</v>
          </cell>
          <cell r="K56" t="str">
            <v>1</v>
          </cell>
          <cell r="L56" t="str">
            <v>1</v>
          </cell>
          <cell r="M56" t="str">
            <v>1700100086</v>
          </cell>
          <cell r="N56" t="str">
            <v>H UNIVERSITARIO</v>
          </cell>
          <cell r="P56" t="str">
            <v>3</v>
          </cell>
          <cell r="Q56">
            <v>100</v>
          </cell>
          <cell r="S56" t="str">
            <v>1</v>
          </cell>
          <cell r="U56" t="str">
            <v>17</v>
          </cell>
          <cell r="V56" t="str">
            <v>001</v>
          </cell>
          <cell r="W56" t="str">
            <v>1</v>
          </cell>
          <cell r="Y56" t="str">
            <v>0</v>
          </cell>
          <cell r="Z56" t="str">
            <v>1103</v>
          </cell>
          <cell r="AA56" t="str">
            <v>1</v>
          </cell>
          <cell r="AB56" t="str">
            <v>1</v>
          </cell>
          <cell r="AC56" t="str">
            <v>3</v>
          </cell>
          <cell r="AD56" t="str">
            <v>1</v>
          </cell>
          <cell r="AE56" t="str">
            <v>1</v>
          </cell>
          <cell r="AG56" t="str">
            <v>4</v>
          </cell>
          <cell r="AH56">
            <v>700</v>
          </cell>
          <cell r="AI56">
            <v>34</v>
          </cell>
          <cell r="AJ56" t="str">
            <v>9</v>
          </cell>
          <cell r="AK56">
            <v>99999999999</v>
          </cell>
          <cell r="AL56">
            <v>4</v>
          </cell>
          <cell r="AM56">
            <v>1</v>
          </cell>
          <cell r="AN56" t="str">
            <v>4</v>
          </cell>
          <cell r="AO56" t="str">
            <v>5</v>
          </cell>
          <cell r="AS56" t="str">
            <v>0</v>
          </cell>
          <cell r="AW56" t="str">
            <v>2</v>
          </cell>
          <cell r="AX56" t="str">
            <v>1</v>
          </cell>
          <cell r="AY56" t="str">
            <v>2</v>
          </cell>
          <cell r="AZ56" t="str">
            <v>P070</v>
          </cell>
          <cell r="BE56" t="str">
            <v>403</v>
          </cell>
          <cell r="BF56" t="str">
            <v>403</v>
          </cell>
          <cell r="BG56" t="str">
            <v>P070</v>
          </cell>
          <cell r="BH56" t="str">
            <v>P070</v>
          </cell>
          <cell r="BK56" t="str">
            <v>01</v>
          </cell>
          <cell r="BL56" t="str">
            <v>01</v>
          </cell>
          <cell r="BM56" t="str">
            <v>081</v>
          </cell>
        </row>
        <row r="57">
          <cell r="A57" t="str">
            <v>A1130078</v>
          </cell>
          <cell r="B57" t="str">
            <v>08</v>
          </cell>
          <cell r="C57" t="str">
            <v>2001</v>
          </cell>
          <cell r="D57">
            <v>2</v>
          </cell>
          <cell r="E57">
            <v>37112</v>
          </cell>
          <cell r="F57" t="str">
            <v>1</v>
          </cell>
          <cell r="G57" t="str">
            <v>17</v>
          </cell>
          <cell r="H57" t="str">
            <v>001</v>
          </cell>
          <cell r="K57" t="str">
            <v>1</v>
          </cell>
          <cell r="L57" t="str">
            <v>1</v>
          </cell>
          <cell r="M57" t="str">
            <v>1700100086</v>
          </cell>
          <cell r="N57" t="str">
            <v>H UNIVERSITARIO</v>
          </cell>
          <cell r="P57" t="str">
            <v>1</v>
          </cell>
          <cell r="Q57">
            <v>100</v>
          </cell>
          <cell r="S57" t="str">
            <v>1</v>
          </cell>
          <cell r="U57" t="str">
            <v>17</v>
          </cell>
          <cell r="V57" t="str">
            <v>001</v>
          </cell>
          <cell r="W57" t="str">
            <v>3</v>
          </cell>
          <cell r="AA57" t="str">
            <v>1</v>
          </cell>
          <cell r="AB57" t="str">
            <v>1</v>
          </cell>
          <cell r="AC57" t="str">
            <v>3</v>
          </cell>
          <cell r="AD57" t="str">
            <v>1</v>
          </cell>
          <cell r="AE57" t="str">
            <v>1</v>
          </cell>
          <cell r="AG57" t="str">
            <v>2</v>
          </cell>
          <cell r="AH57">
            <v>700</v>
          </cell>
          <cell r="AI57">
            <v>27</v>
          </cell>
          <cell r="AJ57" t="str">
            <v>9</v>
          </cell>
          <cell r="AK57">
            <v>99999999999</v>
          </cell>
          <cell r="AL57">
            <v>1</v>
          </cell>
          <cell r="AM57">
            <v>0</v>
          </cell>
          <cell r="AN57" t="str">
            <v>2</v>
          </cell>
          <cell r="AO57" t="str">
            <v>4</v>
          </cell>
          <cell r="AS57" t="str">
            <v>0</v>
          </cell>
          <cell r="AW57" t="str">
            <v>2</v>
          </cell>
          <cell r="AX57" t="str">
            <v>1</v>
          </cell>
          <cell r="AY57" t="str">
            <v>2</v>
          </cell>
          <cell r="AZ57" t="str">
            <v>P070</v>
          </cell>
          <cell r="BA57" t="str">
            <v>P038</v>
          </cell>
          <cell r="BB57" t="str">
            <v>P000</v>
          </cell>
          <cell r="BC57" t="str">
            <v>P001</v>
          </cell>
          <cell r="BE57" t="str">
            <v>401</v>
          </cell>
          <cell r="BF57" t="str">
            <v>401</v>
          </cell>
          <cell r="BG57" t="str">
            <v>P000</v>
          </cell>
          <cell r="BH57" t="str">
            <v>P000</v>
          </cell>
          <cell r="BK57" t="str">
            <v>01</v>
          </cell>
          <cell r="BL57" t="str">
            <v>01</v>
          </cell>
          <cell r="BM57" t="str">
            <v>079</v>
          </cell>
        </row>
        <row r="58">
          <cell r="A58" t="str">
            <v>A1130084</v>
          </cell>
          <cell r="B58" t="str">
            <v>07</v>
          </cell>
          <cell r="C58" t="str">
            <v>2001</v>
          </cell>
          <cell r="D58">
            <v>2</v>
          </cell>
          <cell r="E58">
            <v>37079</v>
          </cell>
          <cell r="F58" t="str">
            <v>1</v>
          </cell>
          <cell r="G58" t="str">
            <v>17</v>
          </cell>
          <cell r="H58" t="str">
            <v>001</v>
          </cell>
          <cell r="K58" t="str">
            <v>1</v>
          </cell>
          <cell r="L58" t="str">
            <v>1</v>
          </cell>
          <cell r="M58" t="str">
            <v>1700100086</v>
          </cell>
          <cell r="N58" t="str">
            <v>H UNIVERSITARIO</v>
          </cell>
          <cell r="P58" t="str">
            <v>1</v>
          </cell>
          <cell r="Q58">
            <v>201</v>
          </cell>
          <cell r="S58" t="str">
            <v>1</v>
          </cell>
          <cell r="U58" t="str">
            <v>17</v>
          </cell>
          <cell r="V58" t="str">
            <v>001</v>
          </cell>
          <cell r="W58" t="str">
            <v>1</v>
          </cell>
          <cell r="Y58" t="str">
            <v>0</v>
          </cell>
          <cell r="Z58" t="str">
            <v>0502</v>
          </cell>
          <cell r="AA58" t="str">
            <v>1</v>
          </cell>
          <cell r="AB58" t="str">
            <v>1</v>
          </cell>
          <cell r="AC58" t="str">
            <v>3</v>
          </cell>
          <cell r="AD58" t="str">
            <v>1</v>
          </cell>
          <cell r="AE58" t="str">
            <v>1</v>
          </cell>
          <cell r="AG58" t="str">
            <v>3</v>
          </cell>
          <cell r="AH58">
            <v>1010</v>
          </cell>
          <cell r="AI58">
            <v>22</v>
          </cell>
          <cell r="AJ58" t="str">
            <v>9</v>
          </cell>
          <cell r="AK58">
            <v>99999999999</v>
          </cell>
          <cell r="AL58">
            <v>1</v>
          </cell>
          <cell r="AM58">
            <v>99</v>
          </cell>
          <cell r="AN58" t="str">
            <v>2</v>
          </cell>
          <cell r="AO58" t="str">
            <v>4</v>
          </cell>
          <cell r="AS58" t="str">
            <v>0</v>
          </cell>
          <cell r="AW58" t="str">
            <v>2</v>
          </cell>
          <cell r="AX58" t="str">
            <v>1</v>
          </cell>
          <cell r="AY58" t="str">
            <v>2</v>
          </cell>
          <cell r="AZ58" t="str">
            <v>P220</v>
          </cell>
          <cell r="BA58" t="str">
            <v>P071</v>
          </cell>
          <cell r="BE58" t="str">
            <v>404</v>
          </cell>
          <cell r="BF58" t="str">
            <v>404</v>
          </cell>
          <cell r="BG58" t="str">
            <v>P220</v>
          </cell>
          <cell r="BH58" t="str">
            <v>P220</v>
          </cell>
          <cell r="BK58" t="str">
            <v>02</v>
          </cell>
          <cell r="BL58" t="str">
            <v>01</v>
          </cell>
          <cell r="BM58" t="str">
            <v>082</v>
          </cell>
        </row>
        <row r="59">
          <cell r="A59" t="str">
            <v>A1130090</v>
          </cell>
          <cell r="B59" t="str">
            <v>07</v>
          </cell>
          <cell r="C59" t="str">
            <v>2001</v>
          </cell>
          <cell r="D59">
            <v>2</v>
          </cell>
          <cell r="E59">
            <v>37079</v>
          </cell>
          <cell r="F59" t="str">
            <v>1</v>
          </cell>
          <cell r="G59" t="str">
            <v>17</v>
          </cell>
          <cell r="H59" t="str">
            <v>001</v>
          </cell>
          <cell r="K59" t="str">
            <v>1</v>
          </cell>
          <cell r="L59" t="str">
            <v>1</v>
          </cell>
          <cell r="M59" t="str">
            <v>1700100086</v>
          </cell>
          <cell r="N59" t="str">
            <v>H UNIVERSITARIO</v>
          </cell>
          <cell r="P59" t="str">
            <v>3</v>
          </cell>
          <cell r="Q59">
            <v>199</v>
          </cell>
          <cell r="S59" t="str">
            <v>1</v>
          </cell>
          <cell r="U59" t="str">
            <v>17</v>
          </cell>
          <cell r="V59" t="str">
            <v>001</v>
          </cell>
          <cell r="W59" t="str">
            <v>1</v>
          </cell>
          <cell r="Y59" t="str">
            <v>0</v>
          </cell>
          <cell r="Z59" t="str">
            <v>0603</v>
          </cell>
          <cell r="AA59" t="str">
            <v>1</v>
          </cell>
          <cell r="AB59" t="str">
            <v>2</v>
          </cell>
          <cell r="AC59" t="str">
            <v>3</v>
          </cell>
          <cell r="AD59" t="str">
            <v>1</v>
          </cell>
          <cell r="AE59" t="str">
            <v>1</v>
          </cell>
          <cell r="AG59" t="str">
            <v>1</v>
          </cell>
          <cell r="AH59">
            <v>600</v>
          </cell>
          <cell r="AI59">
            <v>99</v>
          </cell>
          <cell r="AJ59" t="str">
            <v>9</v>
          </cell>
          <cell r="AK59">
            <v>99999999999</v>
          </cell>
          <cell r="AL59">
            <v>99</v>
          </cell>
          <cell r="AM59">
            <v>99</v>
          </cell>
          <cell r="AN59" t="str">
            <v>4</v>
          </cell>
          <cell r="AO59" t="str">
            <v>4</v>
          </cell>
          <cell r="AS59" t="str">
            <v>0</v>
          </cell>
          <cell r="AW59" t="str">
            <v>2</v>
          </cell>
          <cell r="AX59" t="str">
            <v>1</v>
          </cell>
          <cell r="AY59" t="str">
            <v>2</v>
          </cell>
          <cell r="AZ59" t="str">
            <v>P969</v>
          </cell>
          <cell r="BA59" t="str">
            <v>P070</v>
          </cell>
          <cell r="BE59" t="str">
            <v>406</v>
          </cell>
          <cell r="BF59" t="str">
            <v>407</v>
          </cell>
          <cell r="BG59" t="str">
            <v>P969</v>
          </cell>
          <cell r="BH59" t="str">
            <v>P969</v>
          </cell>
          <cell r="BK59" t="str">
            <v>01</v>
          </cell>
          <cell r="BL59" t="str">
            <v>01</v>
          </cell>
          <cell r="BM59" t="str">
            <v>086</v>
          </cell>
        </row>
        <row r="60">
          <cell r="A60" t="str">
            <v>A1130110</v>
          </cell>
          <cell r="B60" t="str">
            <v>07</v>
          </cell>
          <cell r="C60" t="str">
            <v>2001</v>
          </cell>
          <cell r="D60">
            <v>2</v>
          </cell>
          <cell r="E60">
            <v>37087</v>
          </cell>
          <cell r="F60" t="str">
            <v>1</v>
          </cell>
          <cell r="G60" t="str">
            <v>17</v>
          </cell>
          <cell r="H60" t="str">
            <v>001</v>
          </cell>
          <cell r="K60" t="str">
            <v>1</v>
          </cell>
          <cell r="L60" t="str">
            <v>1</v>
          </cell>
          <cell r="M60" t="str">
            <v>1700100086</v>
          </cell>
          <cell r="N60" t="str">
            <v>H UNIVERSITARIO</v>
          </cell>
          <cell r="P60" t="str">
            <v>1</v>
          </cell>
          <cell r="Q60">
            <v>118</v>
          </cell>
          <cell r="S60" t="str">
            <v>1</v>
          </cell>
          <cell r="U60" t="str">
            <v>17</v>
          </cell>
          <cell r="V60" t="str">
            <v>486</v>
          </cell>
          <cell r="W60" t="str">
            <v>9</v>
          </cell>
          <cell r="AA60" t="str">
            <v>1</v>
          </cell>
          <cell r="AB60" t="str">
            <v>1</v>
          </cell>
          <cell r="AC60" t="str">
            <v>3</v>
          </cell>
          <cell r="AD60" t="str">
            <v>2</v>
          </cell>
          <cell r="AE60" t="str">
            <v>1</v>
          </cell>
          <cell r="AG60" t="str">
            <v>2</v>
          </cell>
          <cell r="AH60">
            <v>990</v>
          </cell>
          <cell r="AI60">
            <v>99</v>
          </cell>
          <cell r="AJ60" t="str">
            <v>9</v>
          </cell>
          <cell r="AK60">
            <v>99999999999</v>
          </cell>
          <cell r="AL60">
            <v>6</v>
          </cell>
          <cell r="AM60">
            <v>0</v>
          </cell>
          <cell r="AN60" t="str">
            <v>2</v>
          </cell>
          <cell r="AO60" t="str">
            <v>9</v>
          </cell>
          <cell r="AS60" t="str">
            <v>0</v>
          </cell>
          <cell r="AW60" t="str">
            <v>2</v>
          </cell>
          <cell r="AX60" t="str">
            <v>1</v>
          </cell>
          <cell r="AY60" t="str">
            <v>1</v>
          </cell>
          <cell r="AZ60" t="str">
            <v>P523</v>
          </cell>
          <cell r="BA60" t="str">
            <v>P070</v>
          </cell>
          <cell r="BB60" t="str">
            <v>P024</v>
          </cell>
          <cell r="BD60" t="str">
            <v>P220</v>
          </cell>
          <cell r="BE60" t="str">
            <v>402</v>
          </cell>
          <cell r="BF60" t="str">
            <v>402</v>
          </cell>
          <cell r="BG60" t="str">
            <v>P024</v>
          </cell>
          <cell r="BH60" t="str">
            <v>P024</v>
          </cell>
          <cell r="BK60" t="str">
            <v>01</v>
          </cell>
          <cell r="BL60" t="str">
            <v>01</v>
          </cell>
          <cell r="BM60" t="str">
            <v>080</v>
          </cell>
        </row>
        <row r="61">
          <cell r="A61" t="str">
            <v>A1130116</v>
          </cell>
          <cell r="B61" t="str">
            <v>07</v>
          </cell>
          <cell r="C61" t="str">
            <v>2001</v>
          </cell>
          <cell r="D61">
            <v>2</v>
          </cell>
          <cell r="E61">
            <v>37091</v>
          </cell>
          <cell r="F61" t="str">
            <v>1</v>
          </cell>
          <cell r="G61" t="str">
            <v>17</v>
          </cell>
          <cell r="H61" t="str">
            <v>001</v>
          </cell>
          <cell r="K61" t="str">
            <v>1</v>
          </cell>
          <cell r="L61" t="str">
            <v>1</v>
          </cell>
          <cell r="M61" t="str">
            <v>1700100086</v>
          </cell>
          <cell r="N61" t="str">
            <v>H UNIVERSITARIO</v>
          </cell>
          <cell r="P61" t="str">
            <v>3</v>
          </cell>
          <cell r="Q61">
            <v>207</v>
          </cell>
          <cell r="S61" t="str">
            <v>1</v>
          </cell>
          <cell r="U61" t="str">
            <v>17</v>
          </cell>
          <cell r="V61" t="str">
            <v>001</v>
          </cell>
          <cell r="W61" t="str">
            <v>1</v>
          </cell>
          <cell r="Y61" t="str">
            <v>0</v>
          </cell>
          <cell r="Z61" t="str">
            <v>1013</v>
          </cell>
          <cell r="AA61" t="str">
            <v>1</v>
          </cell>
          <cell r="AB61" t="str">
            <v>1</v>
          </cell>
          <cell r="AC61" t="str">
            <v>3</v>
          </cell>
          <cell r="AD61" t="str">
            <v>1</v>
          </cell>
          <cell r="AE61" t="str">
            <v>1</v>
          </cell>
          <cell r="AG61" t="str">
            <v>3</v>
          </cell>
          <cell r="AH61">
            <v>1430</v>
          </cell>
          <cell r="AI61">
            <v>17</v>
          </cell>
          <cell r="AJ61" t="str">
            <v>9</v>
          </cell>
          <cell r="AK61">
            <v>99999999999</v>
          </cell>
          <cell r="AL61">
            <v>2</v>
          </cell>
          <cell r="AM61">
            <v>0</v>
          </cell>
          <cell r="AN61" t="str">
            <v>4</v>
          </cell>
          <cell r="AO61" t="str">
            <v>5</v>
          </cell>
          <cell r="AS61" t="str">
            <v>0</v>
          </cell>
          <cell r="AW61" t="str">
            <v>2</v>
          </cell>
          <cell r="AX61" t="str">
            <v>1</v>
          </cell>
          <cell r="AY61" t="str">
            <v>1</v>
          </cell>
          <cell r="AZ61" t="str">
            <v>P369</v>
          </cell>
          <cell r="BA61" t="str">
            <v>P071</v>
          </cell>
          <cell r="BD61" t="str">
            <v>P220</v>
          </cell>
          <cell r="BE61" t="str">
            <v>405</v>
          </cell>
          <cell r="BF61" t="str">
            <v>405</v>
          </cell>
          <cell r="BG61" t="str">
            <v>P369</v>
          </cell>
          <cell r="BH61" t="str">
            <v>P369</v>
          </cell>
          <cell r="BK61" t="str">
            <v>03</v>
          </cell>
          <cell r="BL61" t="str">
            <v>01</v>
          </cell>
          <cell r="BM61" t="str">
            <v>084</v>
          </cell>
        </row>
        <row r="62">
          <cell r="A62" t="str">
            <v>A1130118</v>
          </cell>
          <cell r="B62" t="str">
            <v>07</v>
          </cell>
          <cell r="C62" t="str">
            <v>2001</v>
          </cell>
          <cell r="D62">
            <v>2</v>
          </cell>
          <cell r="E62">
            <v>37093</v>
          </cell>
          <cell r="F62" t="str">
            <v>2</v>
          </cell>
          <cell r="G62" t="str">
            <v>17</v>
          </cell>
          <cell r="H62" t="str">
            <v>001</v>
          </cell>
          <cell r="K62" t="str">
            <v>1</v>
          </cell>
          <cell r="L62" t="str">
            <v>1</v>
          </cell>
          <cell r="M62" t="str">
            <v>1700100086</v>
          </cell>
          <cell r="N62" t="str">
            <v>H UNIVERSITARIO</v>
          </cell>
          <cell r="P62" t="str">
            <v>2</v>
          </cell>
          <cell r="Q62">
            <v>116</v>
          </cell>
          <cell r="S62" t="str">
            <v>1</v>
          </cell>
          <cell r="U62" t="str">
            <v>17</v>
          </cell>
          <cell r="V62" t="str">
            <v>001</v>
          </cell>
          <cell r="W62" t="str">
            <v>1</v>
          </cell>
          <cell r="Y62" t="str">
            <v>1</v>
          </cell>
          <cell r="Z62" t="str">
            <v>1007</v>
          </cell>
          <cell r="AA62" t="str">
            <v>1</v>
          </cell>
          <cell r="AB62" t="str">
            <v>2</v>
          </cell>
          <cell r="AC62" t="str">
            <v>3</v>
          </cell>
          <cell r="AD62" t="str">
            <v>2</v>
          </cell>
          <cell r="AE62" t="str">
            <v>1</v>
          </cell>
          <cell r="AG62" t="str">
            <v>3</v>
          </cell>
          <cell r="AH62">
            <v>2910</v>
          </cell>
          <cell r="AI62">
            <v>21</v>
          </cell>
          <cell r="AJ62" t="str">
            <v>9</v>
          </cell>
          <cell r="AK62">
            <v>99999999999</v>
          </cell>
          <cell r="AL62">
            <v>1</v>
          </cell>
          <cell r="AM62">
            <v>99</v>
          </cell>
          <cell r="AN62" t="str">
            <v>1</v>
          </cell>
          <cell r="AO62" t="str">
            <v>4</v>
          </cell>
          <cell r="AS62" t="str">
            <v>0</v>
          </cell>
          <cell r="AW62" t="str">
            <v>2</v>
          </cell>
          <cell r="AX62" t="str">
            <v>1</v>
          </cell>
          <cell r="AY62" t="str">
            <v>1</v>
          </cell>
          <cell r="AZ62" t="str">
            <v>P549</v>
          </cell>
          <cell r="BA62" t="str">
            <v>P021</v>
          </cell>
          <cell r="BE62" t="str">
            <v>402</v>
          </cell>
          <cell r="BF62" t="str">
            <v>402</v>
          </cell>
          <cell r="BG62" t="str">
            <v>P021</v>
          </cell>
          <cell r="BH62" t="str">
            <v>P021</v>
          </cell>
          <cell r="BK62" t="str">
            <v>01</v>
          </cell>
          <cell r="BL62" t="str">
            <v>01</v>
          </cell>
          <cell r="BM62" t="str">
            <v>080</v>
          </cell>
        </row>
        <row r="63">
          <cell r="A63" t="str">
            <v>A1130148</v>
          </cell>
          <cell r="B63" t="str">
            <v>08</v>
          </cell>
          <cell r="C63" t="str">
            <v>2001</v>
          </cell>
          <cell r="D63">
            <v>2</v>
          </cell>
          <cell r="E63">
            <v>37107</v>
          </cell>
          <cell r="F63" t="str">
            <v>2</v>
          </cell>
          <cell r="G63" t="str">
            <v>17</v>
          </cell>
          <cell r="H63" t="str">
            <v>001</v>
          </cell>
          <cell r="K63" t="str">
            <v>1</v>
          </cell>
          <cell r="L63" t="str">
            <v>1</v>
          </cell>
          <cell r="M63" t="str">
            <v>1700100086</v>
          </cell>
          <cell r="N63" t="str">
            <v>H UNIVERSITARIO</v>
          </cell>
          <cell r="P63" t="str">
            <v>2</v>
          </cell>
          <cell r="Q63">
            <v>206</v>
          </cell>
          <cell r="S63" t="str">
            <v>1</v>
          </cell>
          <cell r="U63" t="str">
            <v>17</v>
          </cell>
          <cell r="V63" t="str">
            <v>777</v>
          </cell>
          <cell r="W63" t="str">
            <v>3</v>
          </cell>
          <cell r="AA63" t="str">
            <v>1</v>
          </cell>
          <cell r="AB63" t="str">
            <v>1</v>
          </cell>
          <cell r="AC63" t="str">
            <v>3</v>
          </cell>
          <cell r="AD63" t="str">
            <v>1</v>
          </cell>
          <cell r="AE63" t="str">
            <v>1</v>
          </cell>
          <cell r="AG63" t="str">
            <v>3</v>
          </cell>
          <cell r="AH63">
            <v>1900</v>
          </cell>
          <cell r="AI63">
            <v>20</v>
          </cell>
          <cell r="AJ63" t="str">
            <v>9</v>
          </cell>
          <cell r="AK63">
            <v>99999999999</v>
          </cell>
          <cell r="AL63">
            <v>1</v>
          </cell>
          <cell r="AM63">
            <v>0</v>
          </cell>
          <cell r="AN63" t="str">
            <v>9</v>
          </cell>
          <cell r="AO63" t="str">
            <v>2</v>
          </cell>
          <cell r="AS63" t="str">
            <v>0</v>
          </cell>
          <cell r="AW63" t="str">
            <v>2</v>
          </cell>
          <cell r="AX63" t="str">
            <v>1</v>
          </cell>
          <cell r="AY63" t="str">
            <v>1</v>
          </cell>
          <cell r="AZ63" t="str">
            <v>P369</v>
          </cell>
          <cell r="BD63" t="str">
            <v>P071</v>
          </cell>
          <cell r="BE63" t="str">
            <v>405</v>
          </cell>
          <cell r="BF63" t="str">
            <v>405</v>
          </cell>
          <cell r="BG63" t="str">
            <v>P369</v>
          </cell>
          <cell r="BH63" t="str">
            <v>P369</v>
          </cell>
          <cell r="BK63" t="str">
            <v>02</v>
          </cell>
          <cell r="BL63" t="str">
            <v>01</v>
          </cell>
          <cell r="BM63" t="str">
            <v>084</v>
          </cell>
        </row>
        <row r="64">
          <cell r="A64" t="str">
            <v>A1130168</v>
          </cell>
          <cell r="B64" t="str">
            <v>08</v>
          </cell>
          <cell r="C64" t="str">
            <v>2001</v>
          </cell>
          <cell r="D64">
            <v>2</v>
          </cell>
          <cell r="E64">
            <v>37114</v>
          </cell>
          <cell r="F64" t="str">
            <v>2</v>
          </cell>
          <cell r="G64" t="str">
            <v>17</v>
          </cell>
          <cell r="H64" t="str">
            <v>001</v>
          </cell>
          <cell r="K64" t="str">
            <v>1</v>
          </cell>
          <cell r="L64" t="str">
            <v>1</v>
          </cell>
          <cell r="M64" t="str">
            <v>1700100086</v>
          </cell>
          <cell r="N64" t="str">
            <v>H UNIVERSITARIO</v>
          </cell>
          <cell r="P64" t="str">
            <v>3</v>
          </cell>
          <cell r="Q64">
            <v>213</v>
          </cell>
          <cell r="S64" t="str">
            <v>1</v>
          </cell>
          <cell r="U64" t="str">
            <v>17</v>
          </cell>
          <cell r="V64" t="str">
            <v>873</v>
          </cell>
          <cell r="W64" t="str">
            <v>1</v>
          </cell>
          <cell r="AA64" t="str">
            <v>1</v>
          </cell>
          <cell r="AB64" t="str">
            <v>1</v>
          </cell>
          <cell r="AC64" t="str">
            <v>3</v>
          </cell>
          <cell r="AD64" t="str">
            <v>2</v>
          </cell>
          <cell r="AE64" t="str">
            <v>1</v>
          </cell>
          <cell r="AG64" t="str">
            <v>3</v>
          </cell>
          <cell r="AH64">
            <v>1490</v>
          </cell>
          <cell r="AI64">
            <v>99</v>
          </cell>
          <cell r="AJ64" t="str">
            <v>9</v>
          </cell>
          <cell r="AK64">
            <v>99999999999</v>
          </cell>
          <cell r="AL64">
            <v>1</v>
          </cell>
          <cell r="AM64">
            <v>0</v>
          </cell>
          <cell r="AN64" t="str">
            <v>9</v>
          </cell>
          <cell r="AO64" t="str">
            <v>9</v>
          </cell>
          <cell r="AS64" t="str">
            <v>0</v>
          </cell>
          <cell r="AW64" t="str">
            <v>2</v>
          </cell>
          <cell r="AX64" t="str">
            <v>1</v>
          </cell>
          <cell r="AY64" t="str">
            <v>1</v>
          </cell>
          <cell r="AZ64" t="str">
            <v>P369</v>
          </cell>
          <cell r="BA64" t="str">
            <v>P77X</v>
          </cell>
          <cell r="BD64" t="str">
            <v>P071</v>
          </cell>
          <cell r="BE64" t="str">
            <v>406</v>
          </cell>
          <cell r="BF64" t="str">
            <v>407</v>
          </cell>
          <cell r="BG64" t="str">
            <v>P77X</v>
          </cell>
          <cell r="BH64" t="str">
            <v>P77X</v>
          </cell>
          <cell r="BK64" t="str">
            <v>03</v>
          </cell>
          <cell r="BL64" t="str">
            <v>01</v>
          </cell>
          <cell r="BM64" t="str">
            <v>085</v>
          </cell>
        </row>
        <row r="65">
          <cell r="A65" t="str">
            <v>A1130179</v>
          </cell>
          <cell r="B65" t="str">
            <v>08</v>
          </cell>
          <cell r="C65" t="str">
            <v>2001</v>
          </cell>
          <cell r="D65">
            <v>2</v>
          </cell>
          <cell r="E65">
            <v>37120</v>
          </cell>
          <cell r="F65" t="str">
            <v>1</v>
          </cell>
          <cell r="G65" t="str">
            <v>17</v>
          </cell>
          <cell r="H65" t="str">
            <v>001</v>
          </cell>
          <cell r="K65" t="str">
            <v>1</v>
          </cell>
          <cell r="L65" t="str">
            <v>1</v>
          </cell>
          <cell r="M65" t="str">
            <v>1700100086</v>
          </cell>
          <cell r="N65" t="str">
            <v>H UNIVERSITARIO</v>
          </cell>
          <cell r="P65" t="str">
            <v>2</v>
          </cell>
          <cell r="Q65">
            <v>122</v>
          </cell>
          <cell r="S65" t="str">
            <v>1</v>
          </cell>
          <cell r="U65" t="str">
            <v>17</v>
          </cell>
          <cell r="V65" t="str">
            <v>388</v>
          </cell>
          <cell r="W65" t="str">
            <v>3</v>
          </cell>
          <cell r="AA65" t="str">
            <v>1</v>
          </cell>
          <cell r="AB65" t="str">
            <v>2</v>
          </cell>
          <cell r="AC65" t="str">
            <v>3</v>
          </cell>
          <cell r="AD65" t="str">
            <v>3</v>
          </cell>
          <cell r="AE65" t="str">
            <v>1</v>
          </cell>
          <cell r="AG65" t="str">
            <v>3</v>
          </cell>
          <cell r="AH65">
            <v>3750</v>
          </cell>
          <cell r="AI65">
            <v>31</v>
          </cell>
          <cell r="AJ65" t="str">
            <v>9</v>
          </cell>
          <cell r="AK65">
            <v>99999999999</v>
          </cell>
          <cell r="AL65">
            <v>3</v>
          </cell>
          <cell r="AM65">
            <v>0</v>
          </cell>
          <cell r="AN65" t="str">
            <v>4</v>
          </cell>
          <cell r="AO65" t="str">
            <v>3</v>
          </cell>
          <cell r="AS65" t="str">
            <v>0</v>
          </cell>
          <cell r="AW65" t="str">
            <v>2</v>
          </cell>
          <cell r="AX65" t="str">
            <v>1</v>
          </cell>
          <cell r="AY65" t="str">
            <v>2</v>
          </cell>
          <cell r="AZ65" t="str">
            <v>P293</v>
          </cell>
          <cell r="BA65" t="str">
            <v>P240</v>
          </cell>
          <cell r="BB65" t="str">
            <v>P219</v>
          </cell>
          <cell r="BD65" t="str">
            <v>P209</v>
          </cell>
          <cell r="BE65" t="str">
            <v>406</v>
          </cell>
          <cell r="BF65" t="str">
            <v>407</v>
          </cell>
          <cell r="BG65" t="str">
            <v>P293</v>
          </cell>
          <cell r="BH65" t="str">
            <v>P293</v>
          </cell>
          <cell r="BK65" t="str">
            <v>01</v>
          </cell>
          <cell r="BL65" t="str">
            <v>01</v>
          </cell>
          <cell r="BM65" t="str">
            <v>086</v>
          </cell>
        </row>
        <row r="66">
          <cell r="A66" t="str">
            <v>A1130180</v>
          </cell>
          <cell r="B66" t="str">
            <v>08</v>
          </cell>
          <cell r="C66" t="str">
            <v>2001</v>
          </cell>
          <cell r="D66">
            <v>2</v>
          </cell>
          <cell r="E66">
            <v>37121</v>
          </cell>
          <cell r="F66" t="str">
            <v>1</v>
          </cell>
          <cell r="G66" t="str">
            <v>17</v>
          </cell>
          <cell r="H66" t="str">
            <v>001</v>
          </cell>
          <cell r="K66" t="str">
            <v>1</v>
          </cell>
          <cell r="L66" t="str">
            <v>1</v>
          </cell>
          <cell r="M66" t="str">
            <v>1700100086</v>
          </cell>
          <cell r="N66" t="str">
            <v>H UNIVERSITARIO</v>
          </cell>
          <cell r="P66" t="str">
            <v>3</v>
          </cell>
          <cell r="Q66">
            <v>100</v>
          </cell>
          <cell r="S66" t="str">
            <v>1</v>
          </cell>
          <cell r="U66" t="str">
            <v>17</v>
          </cell>
          <cell r="V66" t="str">
            <v>001</v>
          </cell>
          <cell r="W66" t="str">
            <v>2</v>
          </cell>
          <cell r="X66" t="str">
            <v>004</v>
          </cell>
          <cell r="AA66" t="str">
            <v>1</v>
          </cell>
          <cell r="AB66" t="str">
            <v>1</v>
          </cell>
          <cell r="AC66" t="str">
            <v>3</v>
          </cell>
          <cell r="AD66" t="str">
            <v>2</v>
          </cell>
          <cell r="AE66" t="str">
            <v>1</v>
          </cell>
          <cell r="AG66" t="str">
            <v>3</v>
          </cell>
          <cell r="AH66">
            <v>2840</v>
          </cell>
          <cell r="AI66">
            <v>20</v>
          </cell>
          <cell r="AJ66" t="str">
            <v>9</v>
          </cell>
          <cell r="AK66">
            <v>99999999999</v>
          </cell>
          <cell r="AL66">
            <v>3</v>
          </cell>
          <cell r="AM66">
            <v>0</v>
          </cell>
          <cell r="AN66" t="str">
            <v>9</v>
          </cell>
          <cell r="AO66" t="str">
            <v>8</v>
          </cell>
          <cell r="AS66" t="str">
            <v>0</v>
          </cell>
          <cell r="AW66" t="str">
            <v>2</v>
          </cell>
          <cell r="AX66" t="str">
            <v>1</v>
          </cell>
          <cell r="AY66" t="str">
            <v>2</v>
          </cell>
          <cell r="AZ66" t="str">
            <v>P209</v>
          </cell>
          <cell r="BA66" t="str">
            <v>P219</v>
          </cell>
          <cell r="BE66" t="str">
            <v>404</v>
          </cell>
          <cell r="BF66" t="str">
            <v>404</v>
          </cell>
          <cell r="BG66" t="str">
            <v>P219</v>
          </cell>
          <cell r="BH66" t="str">
            <v>P219</v>
          </cell>
          <cell r="BK66" t="str">
            <v>01</v>
          </cell>
          <cell r="BL66" t="str">
            <v>01</v>
          </cell>
          <cell r="BM66" t="str">
            <v>082</v>
          </cell>
        </row>
        <row r="67">
          <cell r="A67" t="str">
            <v>A1130191</v>
          </cell>
          <cell r="B67" t="str">
            <v>08</v>
          </cell>
          <cell r="C67" t="str">
            <v>2001</v>
          </cell>
          <cell r="D67">
            <v>2</v>
          </cell>
          <cell r="E67">
            <v>37117</v>
          </cell>
          <cell r="F67" t="str">
            <v>1</v>
          </cell>
          <cell r="G67" t="str">
            <v>17</v>
          </cell>
          <cell r="H67" t="str">
            <v>001</v>
          </cell>
          <cell r="K67" t="str">
            <v>1</v>
          </cell>
          <cell r="L67" t="str">
            <v>1</v>
          </cell>
          <cell r="M67" t="str">
            <v>1700100086</v>
          </cell>
          <cell r="N67" t="str">
            <v>H UNIVERSITARIO</v>
          </cell>
          <cell r="P67" t="str">
            <v>2</v>
          </cell>
          <cell r="Q67">
            <v>100</v>
          </cell>
          <cell r="S67" t="str">
            <v>1</v>
          </cell>
          <cell r="U67" t="str">
            <v>17</v>
          </cell>
          <cell r="V67" t="str">
            <v>001</v>
          </cell>
          <cell r="W67" t="str">
            <v>2</v>
          </cell>
          <cell r="X67" t="str">
            <v>005</v>
          </cell>
          <cell r="AA67" t="str">
            <v>1</v>
          </cell>
          <cell r="AB67" t="str">
            <v>2</v>
          </cell>
          <cell r="AC67" t="str">
            <v>3</v>
          </cell>
          <cell r="AD67" t="str">
            <v>1</v>
          </cell>
          <cell r="AE67" t="str">
            <v>1</v>
          </cell>
          <cell r="AG67" t="str">
            <v>2</v>
          </cell>
          <cell r="AH67">
            <v>1800</v>
          </cell>
          <cell r="AI67">
            <v>18</v>
          </cell>
          <cell r="AJ67" t="str">
            <v>9</v>
          </cell>
          <cell r="AK67">
            <v>99999999999</v>
          </cell>
          <cell r="AL67">
            <v>99</v>
          </cell>
          <cell r="AM67">
            <v>99</v>
          </cell>
          <cell r="AN67" t="str">
            <v>1</v>
          </cell>
          <cell r="AO67" t="str">
            <v>5</v>
          </cell>
          <cell r="AS67" t="str">
            <v>0</v>
          </cell>
          <cell r="AW67" t="str">
            <v>2</v>
          </cell>
          <cell r="AX67" t="str">
            <v>1</v>
          </cell>
          <cell r="AY67" t="str">
            <v>2</v>
          </cell>
          <cell r="AZ67" t="str">
            <v>P209</v>
          </cell>
          <cell r="BA67" t="str">
            <v>P071</v>
          </cell>
          <cell r="BE67" t="str">
            <v>404</v>
          </cell>
          <cell r="BF67" t="str">
            <v>404</v>
          </cell>
          <cell r="BG67" t="str">
            <v>P209</v>
          </cell>
          <cell r="BH67" t="str">
            <v>P209</v>
          </cell>
          <cell r="BK67" t="str">
            <v>01</v>
          </cell>
          <cell r="BL67" t="str">
            <v>01</v>
          </cell>
          <cell r="BM67" t="str">
            <v>082</v>
          </cell>
        </row>
        <row r="68">
          <cell r="A68" t="str">
            <v>A1130193</v>
          </cell>
          <cell r="B68" t="str">
            <v>08</v>
          </cell>
          <cell r="C68" t="str">
            <v>2001</v>
          </cell>
          <cell r="D68">
            <v>2</v>
          </cell>
          <cell r="E68">
            <v>37119</v>
          </cell>
          <cell r="F68" t="str">
            <v>1</v>
          </cell>
          <cell r="G68" t="str">
            <v>17</v>
          </cell>
          <cell r="H68" t="str">
            <v>001</v>
          </cell>
          <cell r="K68" t="str">
            <v>1</v>
          </cell>
          <cell r="L68" t="str">
            <v>1</v>
          </cell>
          <cell r="M68" t="str">
            <v>1700100086</v>
          </cell>
          <cell r="N68" t="str">
            <v>H UNIVERSITARIO</v>
          </cell>
          <cell r="P68" t="str">
            <v>1</v>
          </cell>
          <cell r="Q68">
            <v>121</v>
          </cell>
          <cell r="S68" t="str">
            <v>1</v>
          </cell>
          <cell r="U68" t="str">
            <v>17</v>
          </cell>
          <cell r="V68" t="str">
            <v>001</v>
          </cell>
          <cell r="W68" t="str">
            <v>1</v>
          </cell>
          <cell r="Y68" t="str">
            <v>0</v>
          </cell>
          <cell r="Z68" t="str">
            <v>1008</v>
          </cell>
          <cell r="AA68" t="str">
            <v>1</v>
          </cell>
          <cell r="AB68" t="str">
            <v>1</v>
          </cell>
          <cell r="AC68" t="str">
            <v>3</v>
          </cell>
          <cell r="AD68" t="str">
            <v>2</v>
          </cell>
          <cell r="AE68" t="str">
            <v>1</v>
          </cell>
          <cell r="AG68" t="str">
            <v>3</v>
          </cell>
          <cell r="AH68">
            <v>2970</v>
          </cell>
          <cell r="AI68">
            <v>31</v>
          </cell>
          <cell r="AJ68" t="str">
            <v>9</v>
          </cell>
          <cell r="AK68">
            <v>99999999999</v>
          </cell>
          <cell r="AL68">
            <v>3</v>
          </cell>
          <cell r="AM68">
            <v>0</v>
          </cell>
          <cell r="AN68" t="str">
            <v>4</v>
          </cell>
          <cell r="AO68" t="str">
            <v>4</v>
          </cell>
          <cell r="AS68" t="str">
            <v>0</v>
          </cell>
          <cell r="AW68" t="str">
            <v>2</v>
          </cell>
          <cell r="AX68" t="str">
            <v>1</v>
          </cell>
          <cell r="AY68" t="str">
            <v>1</v>
          </cell>
          <cell r="AZ68" t="str">
            <v>P209</v>
          </cell>
          <cell r="BA68" t="str">
            <v>P219</v>
          </cell>
          <cell r="BE68" t="str">
            <v>404</v>
          </cell>
          <cell r="BF68" t="str">
            <v>404</v>
          </cell>
          <cell r="BG68" t="str">
            <v>P219</v>
          </cell>
          <cell r="BH68" t="str">
            <v>P219</v>
          </cell>
          <cell r="BK68" t="str">
            <v>01</v>
          </cell>
          <cell r="BL68" t="str">
            <v>01</v>
          </cell>
          <cell r="BM68" t="str">
            <v>082</v>
          </cell>
        </row>
        <row r="69">
          <cell r="A69" t="str">
            <v>A1130237</v>
          </cell>
          <cell r="B69" t="str">
            <v>07</v>
          </cell>
          <cell r="C69" t="str">
            <v>2001</v>
          </cell>
          <cell r="D69">
            <v>2</v>
          </cell>
          <cell r="E69">
            <v>37078</v>
          </cell>
          <cell r="F69" t="str">
            <v>2</v>
          </cell>
          <cell r="G69" t="str">
            <v>17</v>
          </cell>
          <cell r="H69" t="str">
            <v>001</v>
          </cell>
          <cell r="K69" t="str">
            <v>1</v>
          </cell>
          <cell r="L69" t="str">
            <v>1</v>
          </cell>
          <cell r="M69" t="str">
            <v>1700100051</v>
          </cell>
          <cell r="N69" t="str">
            <v>CL ISS</v>
          </cell>
          <cell r="P69" t="str">
            <v>1</v>
          </cell>
          <cell r="Q69">
            <v>100</v>
          </cell>
          <cell r="S69" t="str">
            <v>1</v>
          </cell>
          <cell r="U69" t="str">
            <v>17</v>
          </cell>
          <cell r="V69" t="str">
            <v>001</v>
          </cell>
          <cell r="W69" t="str">
            <v>1</v>
          </cell>
          <cell r="Y69" t="str">
            <v>0</v>
          </cell>
          <cell r="Z69" t="str">
            <v>0301</v>
          </cell>
          <cell r="AA69" t="str">
            <v>1</v>
          </cell>
          <cell r="AB69" t="str">
            <v>1</v>
          </cell>
          <cell r="AC69" t="str">
            <v>3</v>
          </cell>
          <cell r="AD69" t="str">
            <v>1</v>
          </cell>
          <cell r="AE69" t="str">
            <v>1</v>
          </cell>
          <cell r="AG69" t="str">
            <v>1</v>
          </cell>
          <cell r="AH69">
            <v>600</v>
          </cell>
          <cell r="AI69">
            <v>29</v>
          </cell>
          <cell r="AJ69" t="str">
            <v>9</v>
          </cell>
          <cell r="AK69">
            <v>99999999999</v>
          </cell>
          <cell r="AL69">
            <v>3</v>
          </cell>
          <cell r="AM69">
            <v>99</v>
          </cell>
          <cell r="AN69" t="str">
            <v>2</v>
          </cell>
          <cell r="AO69" t="str">
            <v>5</v>
          </cell>
          <cell r="AS69" t="str">
            <v>0</v>
          </cell>
          <cell r="AW69" t="str">
            <v>2</v>
          </cell>
          <cell r="AX69" t="str">
            <v>1</v>
          </cell>
          <cell r="AY69" t="str">
            <v>2</v>
          </cell>
          <cell r="AZ69" t="str">
            <v>P070</v>
          </cell>
          <cell r="BA69" t="str">
            <v>P027</v>
          </cell>
          <cell r="BE69" t="str">
            <v>402</v>
          </cell>
          <cell r="BF69" t="str">
            <v>402</v>
          </cell>
          <cell r="BG69" t="str">
            <v>P027</v>
          </cell>
          <cell r="BH69" t="str">
            <v>P027</v>
          </cell>
          <cell r="BK69" t="str">
            <v>01</v>
          </cell>
          <cell r="BL69" t="str">
            <v>01</v>
          </cell>
          <cell r="BM69" t="str">
            <v>080</v>
          </cell>
        </row>
        <row r="70">
          <cell r="A70" t="str">
            <v>A1130418</v>
          </cell>
          <cell r="B70" t="str">
            <v>07</v>
          </cell>
          <cell r="C70" t="str">
            <v>2001</v>
          </cell>
          <cell r="D70">
            <v>2</v>
          </cell>
          <cell r="E70">
            <v>37097</v>
          </cell>
          <cell r="F70" t="str">
            <v>1</v>
          </cell>
          <cell r="G70" t="str">
            <v>17</v>
          </cell>
          <cell r="H70" t="str">
            <v>001</v>
          </cell>
          <cell r="K70" t="str">
            <v>1</v>
          </cell>
          <cell r="L70" t="str">
            <v>3</v>
          </cell>
          <cell r="P70" t="str">
            <v>2</v>
          </cell>
          <cell r="Q70">
            <v>306</v>
          </cell>
          <cell r="S70" t="str">
            <v>1</v>
          </cell>
          <cell r="U70" t="str">
            <v>17</v>
          </cell>
          <cell r="V70" t="str">
            <v>001</v>
          </cell>
          <cell r="W70" t="str">
            <v>1</v>
          </cell>
          <cell r="Y70" t="str">
            <v>0</v>
          </cell>
          <cell r="Z70" t="str">
            <v>0906</v>
          </cell>
          <cell r="AA70" t="str">
            <v>1</v>
          </cell>
          <cell r="AB70" t="str">
            <v>3</v>
          </cell>
          <cell r="AC70" t="str">
            <v>3</v>
          </cell>
          <cell r="AD70" t="str">
            <v>9</v>
          </cell>
          <cell r="AE70" t="str">
            <v>9</v>
          </cell>
          <cell r="AG70" t="str">
            <v>9</v>
          </cell>
          <cell r="AH70">
            <v>9999</v>
          </cell>
          <cell r="AI70">
            <v>99</v>
          </cell>
          <cell r="AJ70" t="str">
            <v>9</v>
          </cell>
          <cell r="AK70">
            <v>99999999999</v>
          </cell>
          <cell r="AL70">
            <v>99</v>
          </cell>
          <cell r="AM70">
            <v>99</v>
          </cell>
          <cell r="AN70" t="str">
            <v>9</v>
          </cell>
          <cell r="AO70" t="str">
            <v>9</v>
          </cell>
          <cell r="AS70" t="str">
            <v>0</v>
          </cell>
          <cell r="AW70" t="str">
            <v>1</v>
          </cell>
          <cell r="AX70" t="str">
            <v>2</v>
          </cell>
          <cell r="AY70" t="str">
            <v>2</v>
          </cell>
          <cell r="AZ70" t="str">
            <v>J181</v>
          </cell>
          <cell r="BD70" t="str">
            <v>Q909</v>
          </cell>
          <cell r="BE70" t="str">
            <v>108</v>
          </cell>
          <cell r="BF70" t="str">
            <v>109</v>
          </cell>
          <cell r="BG70" t="str">
            <v>J181</v>
          </cell>
          <cell r="BH70" t="str">
            <v>J181</v>
          </cell>
          <cell r="BK70" t="str">
            <v>06</v>
          </cell>
          <cell r="BL70" t="str">
            <v>01</v>
          </cell>
          <cell r="BM70" t="str">
            <v>059</v>
          </cell>
        </row>
        <row r="71">
          <cell r="A71" t="str">
            <v>A1130466</v>
          </cell>
          <cell r="B71" t="str">
            <v>08</v>
          </cell>
          <cell r="C71" t="str">
            <v>2001</v>
          </cell>
          <cell r="D71">
            <v>2</v>
          </cell>
          <cell r="E71">
            <v>37129</v>
          </cell>
          <cell r="F71" t="str">
            <v>1</v>
          </cell>
          <cell r="G71" t="str">
            <v>17</v>
          </cell>
          <cell r="H71" t="str">
            <v>001</v>
          </cell>
          <cell r="K71" t="str">
            <v>1</v>
          </cell>
          <cell r="L71" t="str">
            <v>3</v>
          </cell>
          <cell r="P71" t="str">
            <v>2</v>
          </cell>
          <cell r="Q71">
            <v>306</v>
          </cell>
          <cell r="S71" t="str">
            <v>1</v>
          </cell>
          <cell r="U71" t="str">
            <v>17</v>
          </cell>
          <cell r="V71" t="str">
            <v>001</v>
          </cell>
          <cell r="W71" t="str">
            <v>1</v>
          </cell>
          <cell r="Z71" t="str">
            <v>1106</v>
          </cell>
          <cell r="AA71" t="str">
            <v>1</v>
          </cell>
          <cell r="AB71" t="str">
            <v>3</v>
          </cell>
          <cell r="AC71" t="str">
            <v>3</v>
          </cell>
          <cell r="AD71" t="str">
            <v>1</v>
          </cell>
          <cell r="AE71" t="str">
            <v>1</v>
          </cell>
          <cell r="AG71" t="str">
            <v>3</v>
          </cell>
          <cell r="AH71">
            <v>9999</v>
          </cell>
          <cell r="AI71">
            <v>33</v>
          </cell>
          <cell r="AJ71" t="str">
            <v>9</v>
          </cell>
          <cell r="AK71">
            <v>99999999999</v>
          </cell>
          <cell r="AL71">
            <v>4</v>
          </cell>
          <cell r="AM71">
            <v>0</v>
          </cell>
          <cell r="AN71" t="str">
            <v>1</v>
          </cell>
          <cell r="AO71" t="str">
            <v>3</v>
          </cell>
          <cell r="AS71" t="str">
            <v>0</v>
          </cell>
          <cell r="AW71" t="str">
            <v>1</v>
          </cell>
          <cell r="AX71" t="str">
            <v>2</v>
          </cell>
          <cell r="AY71" t="str">
            <v>2</v>
          </cell>
          <cell r="AZ71" t="str">
            <v>E878</v>
          </cell>
          <cell r="BA71" t="str">
            <v>E86X</v>
          </cell>
          <cell r="BD71" t="str">
            <v>E45X</v>
          </cell>
          <cell r="BE71" t="str">
            <v>614</v>
          </cell>
          <cell r="BF71" t="str">
            <v>616</v>
          </cell>
          <cell r="BG71" t="str">
            <v>E86X</v>
          </cell>
          <cell r="BH71" t="str">
            <v>E86X</v>
          </cell>
          <cell r="BK71" t="str">
            <v>06</v>
          </cell>
          <cell r="BL71" t="str">
            <v>01</v>
          </cell>
          <cell r="BM71" t="str">
            <v>043</v>
          </cell>
        </row>
        <row r="72">
          <cell r="A72" t="str">
            <v>A1130475</v>
          </cell>
          <cell r="B72" t="str">
            <v>09</v>
          </cell>
          <cell r="C72" t="str">
            <v>2001</v>
          </cell>
          <cell r="D72">
            <v>2</v>
          </cell>
          <cell r="E72">
            <v>37135</v>
          </cell>
          <cell r="F72" t="str">
            <v>1</v>
          </cell>
          <cell r="G72" t="str">
            <v>17</v>
          </cell>
          <cell r="H72" t="str">
            <v>001</v>
          </cell>
          <cell r="K72" t="str">
            <v>1</v>
          </cell>
          <cell r="L72" t="str">
            <v>3</v>
          </cell>
          <cell r="P72" t="str">
            <v>1</v>
          </cell>
          <cell r="Q72">
            <v>307</v>
          </cell>
          <cell r="S72" t="str">
            <v>1</v>
          </cell>
          <cell r="U72" t="str">
            <v>17</v>
          </cell>
          <cell r="V72" t="str">
            <v>001</v>
          </cell>
          <cell r="W72" t="str">
            <v>1</v>
          </cell>
          <cell r="Y72" t="str">
            <v>0</v>
          </cell>
          <cell r="Z72" t="str">
            <v>0504</v>
          </cell>
          <cell r="AA72" t="str">
            <v>2</v>
          </cell>
          <cell r="AB72" t="str">
            <v>3</v>
          </cell>
          <cell r="AC72" t="str">
            <v>3</v>
          </cell>
          <cell r="AD72" t="str">
            <v>1</v>
          </cell>
          <cell r="AE72" t="str">
            <v>1</v>
          </cell>
          <cell r="AG72" t="str">
            <v>3</v>
          </cell>
          <cell r="AH72">
            <v>3400</v>
          </cell>
          <cell r="AI72">
            <v>21</v>
          </cell>
          <cell r="AJ72" t="str">
            <v>9</v>
          </cell>
          <cell r="AK72">
            <v>99999999999</v>
          </cell>
          <cell r="AL72">
            <v>1</v>
          </cell>
          <cell r="AM72">
            <v>1</v>
          </cell>
          <cell r="AN72" t="str">
            <v>1</v>
          </cell>
          <cell r="AO72" t="str">
            <v>5</v>
          </cell>
          <cell r="AS72" t="str">
            <v>4</v>
          </cell>
          <cell r="AT72" t="str">
            <v>17</v>
          </cell>
          <cell r="AU72" t="str">
            <v>001</v>
          </cell>
          <cell r="AV72" t="str">
            <v>00082</v>
          </cell>
          <cell r="AW72" t="str">
            <v>1</v>
          </cell>
          <cell r="AX72" t="str">
            <v>1</v>
          </cell>
          <cell r="AY72" t="str">
            <v>2</v>
          </cell>
          <cell r="AZ72" t="str">
            <v>T179</v>
          </cell>
          <cell r="BA72" t="str">
            <v>J00X</v>
          </cell>
          <cell r="BE72" t="str">
            <v>506</v>
          </cell>
          <cell r="BF72" t="str">
            <v>510</v>
          </cell>
          <cell r="BG72" t="str">
            <v>W780</v>
          </cell>
          <cell r="BH72" t="str">
            <v>W780</v>
          </cell>
          <cell r="BK72" t="str">
            <v>06</v>
          </cell>
          <cell r="BL72" t="str">
            <v>01</v>
          </cell>
          <cell r="BM72" t="str">
            <v>096</v>
          </cell>
        </row>
        <row r="73">
          <cell r="A73" t="str">
            <v>A1130704</v>
          </cell>
          <cell r="B73" t="str">
            <v>08</v>
          </cell>
          <cell r="C73" t="str">
            <v>2001</v>
          </cell>
          <cell r="D73">
            <v>2</v>
          </cell>
          <cell r="E73">
            <v>37124</v>
          </cell>
          <cell r="F73" t="str">
            <v>2</v>
          </cell>
          <cell r="G73" t="str">
            <v>17</v>
          </cell>
          <cell r="H73" t="str">
            <v>001</v>
          </cell>
          <cell r="K73" t="str">
            <v>1</v>
          </cell>
          <cell r="L73" t="str">
            <v>1</v>
          </cell>
          <cell r="M73" t="str">
            <v>1700100086</v>
          </cell>
          <cell r="N73" t="str">
            <v>H UNIVERSITARIO</v>
          </cell>
          <cell r="P73" t="str">
            <v>2</v>
          </cell>
          <cell r="Q73">
            <v>219</v>
          </cell>
          <cell r="S73" t="str">
            <v>1</v>
          </cell>
          <cell r="U73" t="str">
            <v>17</v>
          </cell>
          <cell r="V73" t="str">
            <v>380</v>
          </cell>
          <cell r="W73" t="str">
            <v>1</v>
          </cell>
          <cell r="AA73" t="str">
            <v>1</v>
          </cell>
          <cell r="AB73" t="str">
            <v>1</v>
          </cell>
          <cell r="AC73" t="str">
            <v>3</v>
          </cell>
          <cell r="AD73" t="str">
            <v>1</v>
          </cell>
          <cell r="AE73" t="str">
            <v>1</v>
          </cell>
          <cell r="AG73" t="str">
            <v>3</v>
          </cell>
          <cell r="AH73">
            <v>1800</v>
          </cell>
          <cell r="AI73">
            <v>27</v>
          </cell>
          <cell r="AJ73" t="str">
            <v>9</v>
          </cell>
          <cell r="AK73">
            <v>99999999999</v>
          </cell>
          <cell r="AL73">
            <v>6</v>
          </cell>
          <cell r="AM73">
            <v>0</v>
          </cell>
          <cell r="AN73" t="str">
            <v>4</v>
          </cell>
          <cell r="AO73" t="str">
            <v>3</v>
          </cell>
          <cell r="AS73" t="str">
            <v>0</v>
          </cell>
          <cell r="AW73" t="str">
            <v>2</v>
          </cell>
          <cell r="AX73" t="str">
            <v>1</v>
          </cell>
          <cell r="AY73" t="str">
            <v>2</v>
          </cell>
          <cell r="AZ73" t="str">
            <v>P269</v>
          </cell>
          <cell r="BA73" t="str">
            <v>P239</v>
          </cell>
          <cell r="BB73" t="str">
            <v>P220</v>
          </cell>
          <cell r="BD73" t="str">
            <v>P071</v>
          </cell>
          <cell r="BE73" t="str">
            <v>404</v>
          </cell>
          <cell r="BF73" t="str">
            <v>404</v>
          </cell>
          <cell r="BG73" t="str">
            <v>P220</v>
          </cell>
          <cell r="BH73" t="str">
            <v>P220</v>
          </cell>
          <cell r="BK73" t="str">
            <v>03</v>
          </cell>
          <cell r="BL73" t="str">
            <v>01</v>
          </cell>
          <cell r="BM73" t="str">
            <v>082</v>
          </cell>
        </row>
        <row r="74">
          <cell r="A74" t="str">
            <v>A1130721</v>
          </cell>
          <cell r="B74" t="str">
            <v>08</v>
          </cell>
          <cell r="C74" t="str">
            <v>2001</v>
          </cell>
          <cell r="D74">
            <v>2</v>
          </cell>
          <cell r="E74">
            <v>37126</v>
          </cell>
          <cell r="F74" t="str">
            <v>1</v>
          </cell>
          <cell r="G74" t="str">
            <v>17</v>
          </cell>
          <cell r="H74" t="str">
            <v>001</v>
          </cell>
          <cell r="K74" t="str">
            <v>1</v>
          </cell>
          <cell r="L74" t="str">
            <v>1</v>
          </cell>
          <cell r="M74" t="str">
            <v>1700100086</v>
          </cell>
          <cell r="N74" t="str">
            <v>H UNIVERSITARIO</v>
          </cell>
          <cell r="P74" t="str">
            <v>3</v>
          </cell>
          <cell r="Q74">
            <v>120</v>
          </cell>
          <cell r="S74" t="str">
            <v>1</v>
          </cell>
          <cell r="U74" t="str">
            <v>17</v>
          </cell>
          <cell r="V74" t="str">
            <v>088</v>
          </cell>
          <cell r="W74" t="str">
            <v>2</v>
          </cell>
          <cell r="AA74" t="str">
            <v>1</v>
          </cell>
          <cell r="AB74" t="str">
            <v>1</v>
          </cell>
          <cell r="AC74" t="str">
            <v>3</v>
          </cell>
          <cell r="AD74" t="str">
            <v>2</v>
          </cell>
          <cell r="AE74" t="str">
            <v>1</v>
          </cell>
          <cell r="AG74" t="str">
            <v>3</v>
          </cell>
          <cell r="AH74">
            <v>3920</v>
          </cell>
          <cell r="AI74">
            <v>99</v>
          </cell>
          <cell r="AJ74" t="str">
            <v>9</v>
          </cell>
          <cell r="AK74">
            <v>99999999999</v>
          </cell>
          <cell r="AL74">
            <v>1</v>
          </cell>
          <cell r="AM74">
            <v>0</v>
          </cell>
          <cell r="AN74" t="str">
            <v>9</v>
          </cell>
          <cell r="AO74" t="str">
            <v>3</v>
          </cell>
          <cell r="AS74" t="str">
            <v>0</v>
          </cell>
          <cell r="AW74" t="str">
            <v>2</v>
          </cell>
          <cell r="AX74" t="str">
            <v>1</v>
          </cell>
          <cell r="AY74" t="str">
            <v>1</v>
          </cell>
          <cell r="AZ74" t="str">
            <v>P960</v>
          </cell>
          <cell r="BA74" t="str">
            <v>P209</v>
          </cell>
          <cell r="BB74" t="str">
            <v>P210</v>
          </cell>
          <cell r="BE74" t="str">
            <v>406</v>
          </cell>
          <cell r="BF74" t="str">
            <v>407</v>
          </cell>
          <cell r="BG74" t="str">
            <v>P960</v>
          </cell>
          <cell r="BH74" t="str">
            <v>P960</v>
          </cell>
          <cell r="BK74" t="str">
            <v>01</v>
          </cell>
          <cell r="BL74" t="str">
            <v>01</v>
          </cell>
          <cell r="BM74" t="str">
            <v>086</v>
          </cell>
        </row>
        <row r="75">
          <cell r="A75" t="str">
            <v>A1130722</v>
          </cell>
          <cell r="B75" t="str">
            <v>08</v>
          </cell>
          <cell r="C75" t="str">
            <v>2001</v>
          </cell>
          <cell r="D75">
            <v>2</v>
          </cell>
          <cell r="E75">
            <v>37131</v>
          </cell>
          <cell r="F75" t="str">
            <v>2</v>
          </cell>
          <cell r="G75" t="str">
            <v>17</v>
          </cell>
          <cell r="H75" t="str">
            <v>001</v>
          </cell>
          <cell r="K75" t="str">
            <v>1</v>
          </cell>
          <cell r="L75" t="str">
            <v>1</v>
          </cell>
          <cell r="M75" t="str">
            <v>1700100086</v>
          </cell>
          <cell r="N75" t="str">
            <v>H UNIVERSITARIO</v>
          </cell>
          <cell r="P75" t="str">
            <v>3</v>
          </cell>
          <cell r="Q75">
            <v>212</v>
          </cell>
          <cell r="S75" t="str">
            <v>1</v>
          </cell>
          <cell r="U75" t="str">
            <v>17</v>
          </cell>
          <cell r="V75" t="str">
            <v>541</v>
          </cell>
          <cell r="W75" t="str">
            <v>3</v>
          </cell>
          <cell r="AA75" t="str">
            <v>1</v>
          </cell>
          <cell r="AB75" t="str">
            <v>1</v>
          </cell>
          <cell r="AC75" t="str">
            <v>3</v>
          </cell>
          <cell r="AD75" t="str">
            <v>2</v>
          </cell>
          <cell r="AE75" t="str">
            <v>1</v>
          </cell>
          <cell r="AG75" t="str">
            <v>3</v>
          </cell>
          <cell r="AH75">
            <v>3200</v>
          </cell>
          <cell r="AI75">
            <v>99</v>
          </cell>
          <cell r="AJ75" t="str">
            <v>9</v>
          </cell>
          <cell r="AK75">
            <v>99999999999</v>
          </cell>
          <cell r="AL75">
            <v>3</v>
          </cell>
          <cell r="AM75">
            <v>99</v>
          </cell>
          <cell r="AN75" t="str">
            <v>2</v>
          </cell>
          <cell r="AO75" t="str">
            <v>9</v>
          </cell>
          <cell r="AS75" t="str">
            <v>0</v>
          </cell>
          <cell r="AW75" t="str">
            <v>2</v>
          </cell>
          <cell r="AX75" t="str">
            <v>1</v>
          </cell>
          <cell r="AY75" t="str">
            <v>1</v>
          </cell>
          <cell r="AZ75" t="str">
            <v>P369</v>
          </cell>
          <cell r="BA75" t="str">
            <v>G009</v>
          </cell>
          <cell r="BE75" t="str">
            <v>105</v>
          </cell>
          <cell r="BF75" t="str">
            <v>105</v>
          </cell>
          <cell r="BG75" t="str">
            <v>G009</v>
          </cell>
          <cell r="BH75" t="str">
            <v>G009</v>
          </cell>
          <cell r="BK75" t="str">
            <v>03</v>
          </cell>
          <cell r="BL75" t="str">
            <v>01</v>
          </cell>
          <cell r="BM75" t="str">
            <v>045</v>
          </cell>
        </row>
        <row r="76">
          <cell r="A76" t="str">
            <v>A1130731</v>
          </cell>
          <cell r="B76" t="str">
            <v>09</v>
          </cell>
          <cell r="C76" t="str">
            <v>2001</v>
          </cell>
          <cell r="D76">
            <v>2</v>
          </cell>
          <cell r="E76">
            <v>37142</v>
          </cell>
          <cell r="F76" t="str">
            <v>2</v>
          </cell>
          <cell r="G76" t="str">
            <v>17</v>
          </cell>
          <cell r="H76" t="str">
            <v>001</v>
          </cell>
          <cell r="K76" t="str">
            <v>1</v>
          </cell>
          <cell r="L76" t="str">
            <v>1</v>
          </cell>
          <cell r="M76" t="str">
            <v>1700100086</v>
          </cell>
          <cell r="N76" t="str">
            <v>H UNIVERSITARIO</v>
          </cell>
          <cell r="P76" t="str">
            <v>3</v>
          </cell>
          <cell r="Q76">
            <v>101</v>
          </cell>
          <cell r="S76" t="str">
            <v>1</v>
          </cell>
          <cell r="U76" t="str">
            <v>17</v>
          </cell>
          <cell r="V76" t="str">
            <v>001</v>
          </cell>
          <cell r="W76" t="str">
            <v>9</v>
          </cell>
          <cell r="AA76" t="str">
            <v>1</v>
          </cell>
          <cell r="AB76" t="str">
            <v>2</v>
          </cell>
          <cell r="AC76" t="str">
            <v>3</v>
          </cell>
          <cell r="AD76" t="str">
            <v>1</v>
          </cell>
          <cell r="AE76" t="str">
            <v>1</v>
          </cell>
          <cell r="AG76" t="str">
            <v>2</v>
          </cell>
          <cell r="AH76">
            <v>900</v>
          </cell>
          <cell r="AI76">
            <v>99</v>
          </cell>
          <cell r="AJ76" t="str">
            <v>9</v>
          </cell>
          <cell r="AK76">
            <v>99999999999</v>
          </cell>
          <cell r="AL76">
            <v>2</v>
          </cell>
          <cell r="AM76">
            <v>0</v>
          </cell>
          <cell r="AN76" t="str">
            <v>1</v>
          </cell>
          <cell r="AO76" t="str">
            <v>3</v>
          </cell>
          <cell r="AS76" t="str">
            <v>0</v>
          </cell>
          <cell r="AW76" t="str">
            <v>2</v>
          </cell>
          <cell r="AX76" t="str">
            <v>1</v>
          </cell>
          <cell r="AY76" t="str">
            <v>1</v>
          </cell>
          <cell r="AZ76" t="str">
            <v>P219</v>
          </cell>
          <cell r="BA76" t="str">
            <v>P011</v>
          </cell>
          <cell r="BE76" t="str">
            <v>402</v>
          </cell>
          <cell r="BF76" t="str">
            <v>402</v>
          </cell>
          <cell r="BG76" t="str">
            <v>P011</v>
          </cell>
          <cell r="BH76" t="str">
            <v>P011</v>
          </cell>
          <cell r="BK76" t="str">
            <v>01</v>
          </cell>
          <cell r="BL76" t="str">
            <v>01</v>
          </cell>
          <cell r="BM76" t="str">
            <v>080</v>
          </cell>
        </row>
        <row r="77">
          <cell r="A77" t="str">
            <v>A1130740</v>
          </cell>
          <cell r="B77" t="str">
            <v>08</v>
          </cell>
          <cell r="C77" t="str">
            <v>2001</v>
          </cell>
          <cell r="D77">
            <v>2</v>
          </cell>
          <cell r="E77">
            <v>37130</v>
          </cell>
          <cell r="F77" t="str">
            <v>2</v>
          </cell>
          <cell r="G77" t="str">
            <v>17</v>
          </cell>
          <cell r="H77" t="str">
            <v>001</v>
          </cell>
          <cell r="K77" t="str">
            <v>1</v>
          </cell>
          <cell r="L77" t="str">
            <v>1</v>
          </cell>
          <cell r="M77" t="str">
            <v>1700100086</v>
          </cell>
          <cell r="N77" t="str">
            <v>H UNIVERSITARIO</v>
          </cell>
          <cell r="P77" t="str">
            <v>3</v>
          </cell>
          <cell r="Q77">
            <v>204</v>
          </cell>
          <cell r="S77" t="str">
            <v>1</v>
          </cell>
          <cell r="U77" t="str">
            <v>17</v>
          </cell>
          <cell r="V77" t="str">
            <v>001</v>
          </cell>
          <cell r="W77" t="str">
            <v>1</v>
          </cell>
          <cell r="Y77" t="str">
            <v>0</v>
          </cell>
          <cell r="Z77" t="str">
            <v>1013</v>
          </cell>
          <cell r="AA77" t="str">
            <v>1</v>
          </cell>
          <cell r="AB77" t="str">
            <v>1</v>
          </cell>
          <cell r="AC77" t="str">
            <v>3</v>
          </cell>
          <cell r="AD77" t="str">
            <v>2</v>
          </cell>
          <cell r="AE77" t="str">
            <v>2</v>
          </cell>
          <cell r="AG77" t="str">
            <v>2</v>
          </cell>
          <cell r="AH77">
            <v>1170</v>
          </cell>
          <cell r="AI77">
            <v>24</v>
          </cell>
          <cell r="AJ77" t="str">
            <v>9</v>
          </cell>
          <cell r="AK77">
            <v>99999999999</v>
          </cell>
          <cell r="AL77">
            <v>3</v>
          </cell>
          <cell r="AM77">
            <v>0</v>
          </cell>
          <cell r="AN77" t="str">
            <v>2</v>
          </cell>
          <cell r="AO77" t="str">
            <v>9</v>
          </cell>
          <cell r="AS77" t="str">
            <v>0</v>
          </cell>
          <cell r="AW77" t="str">
            <v>2</v>
          </cell>
          <cell r="AX77" t="str">
            <v>1</v>
          </cell>
          <cell r="AY77" t="str">
            <v>2</v>
          </cell>
          <cell r="AZ77" t="str">
            <v>P369</v>
          </cell>
          <cell r="BA77" t="str">
            <v>P220</v>
          </cell>
          <cell r="BB77" t="str">
            <v>P071</v>
          </cell>
          <cell r="BE77" t="str">
            <v>405</v>
          </cell>
          <cell r="BF77" t="str">
            <v>405</v>
          </cell>
          <cell r="BG77" t="str">
            <v>P369</v>
          </cell>
          <cell r="BH77" t="str">
            <v>P369</v>
          </cell>
          <cell r="BK77" t="str">
            <v>02</v>
          </cell>
          <cell r="BL77" t="str">
            <v>01</v>
          </cell>
          <cell r="BM77" t="str">
            <v>084</v>
          </cell>
        </row>
        <row r="78">
          <cell r="A78" t="str">
            <v>A1130844</v>
          </cell>
          <cell r="B78" t="str">
            <v>10</v>
          </cell>
          <cell r="C78" t="str">
            <v>2001</v>
          </cell>
          <cell r="D78">
            <v>2</v>
          </cell>
          <cell r="E78">
            <v>37167</v>
          </cell>
          <cell r="F78" t="str">
            <v>2</v>
          </cell>
          <cell r="G78" t="str">
            <v>17</v>
          </cell>
          <cell r="H78" t="str">
            <v>001</v>
          </cell>
          <cell r="K78" t="str">
            <v>1</v>
          </cell>
          <cell r="L78" t="str">
            <v>1</v>
          </cell>
          <cell r="M78" t="str">
            <v>1700100086</v>
          </cell>
          <cell r="N78" t="str">
            <v>H UNIVERSITARIO</v>
          </cell>
          <cell r="P78" t="str">
            <v>2</v>
          </cell>
          <cell r="Q78">
            <v>208</v>
          </cell>
          <cell r="S78" t="str">
            <v>1</v>
          </cell>
          <cell r="U78" t="str">
            <v>17</v>
          </cell>
          <cell r="V78" t="str">
            <v>433</v>
          </cell>
          <cell r="W78" t="str">
            <v>1</v>
          </cell>
          <cell r="AA78" t="str">
            <v>1</v>
          </cell>
          <cell r="AB78" t="str">
            <v>1</v>
          </cell>
          <cell r="AC78" t="str">
            <v>3</v>
          </cell>
          <cell r="AD78" t="str">
            <v>1</v>
          </cell>
          <cell r="AE78" t="str">
            <v>1</v>
          </cell>
          <cell r="AG78" t="str">
            <v>2</v>
          </cell>
          <cell r="AH78">
            <v>1090</v>
          </cell>
          <cell r="AI78">
            <v>20</v>
          </cell>
          <cell r="AJ78" t="str">
            <v>9</v>
          </cell>
          <cell r="AK78">
            <v>99999999999</v>
          </cell>
          <cell r="AL78">
            <v>1</v>
          </cell>
          <cell r="AM78">
            <v>99</v>
          </cell>
          <cell r="AN78" t="str">
            <v>1</v>
          </cell>
          <cell r="AO78" t="str">
            <v>4</v>
          </cell>
          <cell r="AS78" t="str">
            <v>0</v>
          </cell>
          <cell r="AW78" t="str">
            <v>2</v>
          </cell>
          <cell r="AX78" t="str">
            <v>1</v>
          </cell>
          <cell r="AY78" t="str">
            <v>2</v>
          </cell>
          <cell r="AZ78" t="str">
            <v>P523</v>
          </cell>
          <cell r="BA78" t="str">
            <v>P220</v>
          </cell>
          <cell r="BB78" t="str">
            <v>P071</v>
          </cell>
          <cell r="BD78" t="str">
            <v>P369</v>
          </cell>
          <cell r="BE78" t="str">
            <v>406</v>
          </cell>
          <cell r="BF78" t="str">
            <v>407</v>
          </cell>
          <cell r="BG78" t="str">
            <v>P523</v>
          </cell>
          <cell r="BH78" t="str">
            <v>P523</v>
          </cell>
          <cell r="BK78" t="str">
            <v>03</v>
          </cell>
          <cell r="BL78" t="str">
            <v>01</v>
          </cell>
          <cell r="BM78" t="str">
            <v>083</v>
          </cell>
        </row>
        <row r="79">
          <cell r="A79" t="str">
            <v>A1130849</v>
          </cell>
          <cell r="B79" t="str">
            <v>10</v>
          </cell>
          <cell r="C79" t="str">
            <v>2001</v>
          </cell>
          <cell r="D79">
            <v>2</v>
          </cell>
          <cell r="E79">
            <v>37172</v>
          </cell>
          <cell r="F79" t="str">
            <v>1</v>
          </cell>
          <cell r="G79" t="str">
            <v>17</v>
          </cell>
          <cell r="H79" t="str">
            <v>001</v>
          </cell>
          <cell r="K79" t="str">
            <v>1</v>
          </cell>
          <cell r="L79" t="str">
            <v>1</v>
          </cell>
          <cell r="M79" t="str">
            <v>1700100086</v>
          </cell>
          <cell r="N79" t="str">
            <v>H UNIVERSITARIO</v>
          </cell>
          <cell r="P79" t="str">
            <v>1</v>
          </cell>
          <cell r="Q79">
            <v>101</v>
          </cell>
          <cell r="S79" t="str">
            <v>1</v>
          </cell>
          <cell r="U79" t="str">
            <v>17</v>
          </cell>
          <cell r="V79" t="str">
            <v>873</v>
          </cell>
          <cell r="W79" t="str">
            <v>1</v>
          </cell>
          <cell r="AA79" t="str">
            <v>1</v>
          </cell>
          <cell r="AB79" t="str">
            <v>1</v>
          </cell>
          <cell r="AC79" t="str">
            <v>3</v>
          </cell>
          <cell r="AD79" t="str">
            <v>1</v>
          </cell>
          <cell r="AE79" t="str">
            <v>1</v>
          </cell>
          <cell r="AG79" t="str">
            <v>3</v>
          </cell>
          <cell r="AH79">
            <v>3340</v>
          </cell>
          <cell r="AI79">
            <v>25</v>
          </cell>
          <cell r="AJ79" t="str">
            <v>9</v>
          </cell>
          <cell r="AK79">
            <v>99999999999</v>
          </cell>
          <cell r="AL79">
            <v>1</v>
          </cell>
          <cell r="AM79">
            <v>99</v>
          </cell>
          <cell r="AN79" t="str">
            <v>2</v>
          </cell>
          <cell r="AO79" t="str">
            <v>4</v>
          </cell>
          <cell r="AS79" t="str">
            <v>0</v>
          </cell>
          <cell r="AW79" t="str">
            <v>2</v>
          </cell>
          <cell r="AX79" t="str">
            <v>1</v>
          </cell>
          <cell r="AY79" t="str">
            <v>1</v>
          </cell>
          <cell r="AZ79" t="str">
            <v>P210</v>
          </cell>
          <cell r="BE79" t="str">
            <v>404</v>
          </cell>
          <cell r="BF79" t="str">
            <v>404</v>
          </cell>
          <cell r="BG79" t="str">
            <v>P210</v>
          </cell>
          <cell r="BH79" t="str">
            <v>P210</v>
          </cell>
          <cell r="BK79" t="str">
            <v>01</v>
          </cell>
          <cell r="BL79" t="str">
            <v>01</v>
          </cell>
          <cell r="BM79" t="str">
            <v>082</v>
          </cell>
        </row>
        <row r="80">
          <cell r="A80" t="str">
            <v>A1130851</v>
          </cell>
          <cell r="B80" t="str">
            <v>10</v>
          </cell>
          <cell r="C80" t="str">
            <v>2001</v>
          </cell>
          <cell r="D80">
            <v>2</v>
          </cell>
          <cell r="E80">
            <v>37173</v>
          </cell>
          <cell r="F80" t="str">
            <v>2</v>
          </cell>
          <cell r="G80" t="str">
            <v>17</v>
          </cell>
          <cell r="H80" t="str">
            <v>001</v>
          </cell>
          <cell r="K80" t="str">
            <v>1</v>
          </cell>
          <cell r="L80" t="str">
            <v>1</v>
          </cell>
          <cell r="M80" t="str">
            <v>1700100086</v>
          </cell>
          <cell r="N80" t="str">
            <v>H UNIVERSITARIO</v>
          </cell>
          <cell r="P80" t="str">
            <v>2</v>
          </cell>
          <cell r="Q80">
            <v>101</v>
          </cell>
          <cell r="S80" t="str">
            <v>1</v>
          </cell>
          <cell r="U80" t="str">
            <v>17</v>
          </cell>
          <cell r="V80" t="str">
            <v>001</v>
          </cell>
          <cell r="W80" t="str">
            <v>1</v>
          </cell>
          <cell r="Y80" t="str">
            <v>0</v>
          </cell>
          <cell r="Z80" t="str">
            <v>0204</v>
          </cell>
          <cell r="AA80" t="str">
            <v>1</v>
          </cell>
          <cell r="AB80" t="str">
            <v>1</v>
          </cell>
          <cell r="AC80" t="str">
            <v>3</v>
          </cell>
          <cell r="AD80" t="str">
            <v>1</v>
          </cell>
          <cell r="AE80" t="str">
            <v>1</v>
          </cell>
          <cell r="AG80" t="str">
            <v>2</v>
          </cell>
          <cell r="AH80">
            <v>730</v>
          </cell>
          <cell r="AI80">
            <v>17</v>
          </cell>
          <cell r="AJ80" t="str">
            <v>9</v>
          </cell>
          <cell r="AK80">
            <v>99999999999</v>
          </cell>
          <cell r="AL80">
            <v>1</v>
          </cell>
          <cell r="AM80">
            <v>0</v>
          </cell>
          <cell r="AN80" t="str">
            <v>4</v>
          </cell>
          <cell r="AO80" t="str">
            <v>3</v>
          </cell>
          <cell r="AS80" t="str">
            <v>0</v>
          </cell>
          <cell r="AW80" t="str">
            <v>2</v>
          </cell>
          <cell r="AX80" t="str">
            <v>1</v>
          </cell>
          <cell r="AY80" t="str">
            <v>2</v>
          </cell>
          <cell r="AZ80" t="str">
            <v>P285</v>
          </cell>
          <cell r="BA80" t="str">
            <v>P070</v>
          </cell>
          <cell r="BE80" t="str">
            <v>404</v>
          </cell>
          <cell r="BF80" t="str">
            <v>404</v>
          </cell>
          <cell r="BG80" t="str">
            <v>P285</v>
          </cell>
          <cell r="BH80" t="str">
            <v>P285</v>
          </cell>
          <cell r="BK80" t="str">
            <v>01</v>
          </cell>
          <cell r="BL80" t="str">
            <v>01</v>
          </cell>
          <cell r="BM80" t="str">
            <v>082</v>
          </cell>
        </row>
        <row r="81">
          <cell r="A81" t="str">
            <v>A1130888</v>
          </cell>
          <cell r="B81" t="str">
            <v>10</v>
          </cell>
          <cell r="C81" t="str">
            <v>2001</v>
          </cell>
          <cell r="D81">
            <v>2</v>
          </cell>
          <cell r="E81">
            <v>37174</v>
          </cell>
          <cell r="F81" t="str">
            <v>2</v>
          </cell>
          <cell r="G81" t="str">
            <v>17</v>
          </cell>
          <cell r="H81" t="str">
            <v>001</v>
          </cell>
          <cell r="K81" t="str">
            <v>1</v>
          </cell>
          <cell r="L81" t="str">
            <v>1</v>
          </cell>
          <cell r="M81" t="str">
            <v>1700100086</v>
          </cell>
          <cell r="N81" t="str">
            <v>H UNIVERSITARIO</v>
          </cell>
          <cell r="P81" t="str">
            <v>3</v>
          </cell>
          <cell r="Q81">
            <v>115</v>
          </cell>
          <cell r="S81" t="str">
            <v>1</v>
          </cell>
          <cell r="U81" t="str">
            <v>17</v>
          </cell>
          <cell r="V81" t="str">
            <v>541</v>
          </cell>
          <cell r="W81" t="str">
            <v>1</v>
          </cell>
          <cell r="AA81" t="str">
            <v>1</v>
          </cell>
          <cell r="AB81" t="str">
            <v>1</v>
          </cell>
          <cell r="AC81" t="str">
            <v>3</v>
          </cell>
          <cell r="AD81" t="str">
            <v>2</v>
          </cell>
          <cell r="AE81" t="str">
            <v>1</v>
          </cell>
          <cell r="AG81" t="str">
            <v>3</v>
          </cell>
          <cell r="AH81">
            <v>2700</v>
          </cell>
          <cell r="AI81">
            <v>37</v>
          </cell>
          <cell r="AJ81" t="str">
            <v>9</v>
          </cell>
          <cell r="AK81">
            <v>99999999999</v>
          </cell>
          <cell r="AL81">
            <v>2</v>
          </cell>
          <cell r="AM81">
            <v>2</v>
          </cell>
          <cell r="AN81" t="str">
            <v>9</v>
          </cell>
          <cell r="AO81" t="str">
            <v>4</v>
          </cell>
          <cell r="AS81" t="str">
            <v>0</v>
          </cell>
          <cell r="AW81" t="str">
            <v>2</v>
          </cell>
          <cell r="AX81" t="str">
            <v>1</v>
          </cell>
          <cell r="AY81" t="str">
            <v>2</v>
          </cell>
          <cell r="AZ81" t="str">
            <v>Q913</v>
          </cell>
          <cell r="BE81" t="str">
            <v>613</v>
          </cell>
          <cell r="BF81" t="str">
            <v>615</v>
          </cell>
          <cell r="BG81" t="str">
            <v>Q913</v>
          </cell>
          <cell r="BH81" t="str">
            <v>Q913</v>
          </cell>
          <cell r="BK81" t="str">
            <v>01</v>
          </cell>
          <cell r="BL81" t="str">
            <v>01</v>
          </cell>
          <cell r="BM81" t="str">
            <v>088</v>
          </cell>
        </row>
        <row r="82">
          <cell r="A82" t="str">
            <v>A1131126</v>
          </cell>
          <cell r="B82" t="str">
            <v>10</v>
          </cell>
          <cell r="C82" t="str">
            <v>2001</v>
          </cell>
          <cell r="D82">
            <v>2</v>
          </cell>
          <cell r="E82">
            <v>37184</v>
          </cell>
          <cell r="F82" t="str">
            <v>2</v>
          </cell>
          <cell r="G82" t="str">
            <v>17</v>
          </cell>
          <cell r="H82" t="str">
            <v>614</v>
          </cell>
          <cell r="I82" t="str">
            <v>014</v>
          </cell>
          <cell r="K82" t="str">
            <v>2</v>
          </cell>
          <cell r="L82" t="str">
            <v>3</v>
          </cell>
          <cell r="P82" t="str">
            <v>3</v>
          </cell>
          <cell r="Q82">
            <v>304</v>
          </cell>
          <cell r="S82" t="str">
            <v>1</v>
          </cell>
          <cell r="U82" t="str">
            <v>17</v>
          </cell>
          <cell r="V82" t="str">
            <v>614</v>
          </cell>
          <cell r="W82" t="str">
            <v>2</v>
          </cell>
          <cell r="X82" t="str">
            <v>014</v>
          </cell>
          <cell r="AA82" t="str">
            <v>1</v>
          </cell>
          <cell r="AB82" t="str">
            <v>4</v>
          </cell>
          <cell r="AC82" t="str">
            <v>3</v>
          </cell>
          <cell r="AD82" t="str">
            <v>1</v>
          </cell>
          <cell r="AE82" t="str">
            <v>1</v>
          </cell>
          <cell r="AG82" t="str">
            <v>3</v>
          </cell>
          <cell r="AH82">
            <v>2800</v>
          </cell>
          <cell r="AI82">
            <v>23</v>
          </cell>
          <cell r="AJ82" t="str">
            <v>9</v>
          </cell>
          <cell r="AK82">
            <v>99999999999</v>
          </cell>
          <cell r="AL82">
            <v>5</v>
          </cell>
          <cell r="AM82">
            <v>99</v>
          </cell>
          <cell r="AN82" t="str">
            <v>3</v>
          </cell>
          <cell r="AO82" t="str">
            <v>3</v>
          </cell>
          <cell r="AS82" t="str">
            <v>0</v>
          </cell>
          <cell r="AW82" t="str">
            <v>4</v>
          </cell>
          <cell r="AX82" t="str">
            <v>2</v>
          </cell>
          <cell r="AY82" t="str">
            <v>2</v>
          </cell>
          <cell r="BE82" t="str">
            <v>000</v>
          </cell>
          <cell r="BF82" t="str">
            <v>700</v>
          </cell>
          <cell r="BG82" t="str">
            <v>R95X</v>
          </cell>
          <cell r="BH82" t="str">
            <v>R98X</v>
          </cell>
          <cell r="BI82" t="str">
            <v>R95X</v>
          </cell>
          <cell r="BK82" t="str">
            <v>05</v>
          </cell>
          <cell r="BL82" t="str">
            <v>01</v>
          </cell>
          <cell r="BM82" t="str">
            <v>089</v>
          </cell>
        </row>
        <row r="83">
          <cell r="A83" t="str">
            <v>A1131127</v>
          </cell>
          <cell r="B83" t="str">
            <v>10</v>
          </cell>
          <cell r="C83" t="str">
            <v>2001</v>
          </cell>
          <cell r="D83">
            <v>2</v>
          </cell>
          <cell r="E83">
            <v>37192</v>
          </cell>
          <cell r="F83" t="str">
            <v>2</v>
          </cell>
          <cell r="G83" t="str">
            <v>17</v>
          </cell>
          <cell r="H83" t="str">
            <v>614</v>
          </cell>
          <cell r="K83" t="str">
            <v>3</v>
          </cell>
          <cell r="L83" t="str">
            <v>3</v>
          </cell>
          <cell r="P83" t="str">
            <v>3</v>
          </cell>
          <cell r="Q83">
            <v>306</v>
          </cell>
          <cell r="S83" t="str">
            <v>1</v>
          </cell>
          <cell r="U83" t="str">
            <v>17</v>
          </cell>
          <cell r="V83" t="str">
            <v>614</v>
          </cell>
          <cell r="W83" t="str">
            <v>3</v>
          </cell>
          <cell r="AA83" t="str">
            <v>1</v>
          </cell>
          <cell r="AB83" t="str">
            <v>2</v>
          </cell>
          <cell r="AC83" t="str">
            <v>3</v>
          </cell>
          <cell r="AD83" t="str">
            <v>1</v>
          </cell>
          <cell r="AE83" t="str">
            <v>1</v>
          </cell>
          <cell r="AG83" t="str">
            <v>4</v>
          </cell>
          <cell r="AH83">
            <v>9999</v>
          </cell>
          <cell r="AI83">
            <v>22</v>
          </cell>
          <cell r="AJ83" t="str">
            <v>9</v>
          </cell>
          <cell r="AK83">
            <v>99999999999</v>
          </cell>
          <cell r="AL83">
            <v>2</v>
          </cell>
          <cell r="AM83">
            <v>99</v>
          </cell>
          <cell r="AN83" t="str">
            <v>4</v>
          </cell>
          <cell r="AO83" t="str">
            <v>2</v>
          </cell>
          <cell r="AS83" t="str">
            <v>0</v>
          </cell>
          <cell r="AW83" t="str">
            <v>4</v>
          </cell>
          <cell r="AX83" t="str">
            <v>2</v>
          </cell>
          <cell r="AY83" t="str">
            <v>2</v>
          </cell>
          <cell r="AZ83" t="str">
            <v>R090</v>
          </cell>
          <cell r="BA83" t="str">
            <v>J969</v>
          </cell>
          <cell r="BB83" t="str">
            <v>J22X</v>
          </cell>
          <cell r="BE83" t="str">
            <v>108</v>
          </cell>
          <cell r="BF83" t="str">
            <v>109</v>
          </cell>
          <cell r="BG83" t="str">
            <v>J22X</v>
          </cell>
          <cell r="BH83" t="str">
            <v>J22X</v>
          </cell>
          <cell r="BK83" t="str">
            <v>06</v>
          </cell>
          <cell r="BL83" t="str">
            <v>01</v>
          </cell>
          <cell r="BM83" t="str">
            <v>062</v>
          </cell>
        </row>
        <row r="84">
          <cell r="A84" t="str">
            <v>A1131130</v>
          </cell>
          <cell r="B84" t="str">
            <v>11</v>
          </cell>
          <cell r="C84" t="str">
            <v>2001</v>
          </cell>
          <cell r="D84">
            <v>2</v>
          </cell>
          <cell r="E84">
            <v>37202</v>
          </cell>
          <cell r="F84" t="str">
            <v>1</v>
          </cell>
          <cell r="G84" t="str">
            <v>17</v>
          </cell>
          <cell r="H84" t="str">
            <v>614</v>
          </cell>
          <cell r="I84" t="str">
            <v>006</v>
          </cell>
          <cell r="K84" t="str">
            <v>2</v>
          </cell>
          <cell r="L84" t="str">
            <v>3</v>
          </cell>
          <cell r="P84" t="str">
            <v>3</v>
          </cell>
          <cell r="Q84">
            <v>220</v>
          </cell>
          <cell r="S84" t="str">
            <v>1</v>
          </cell>
          <cell r="U84" t="str">
            <v>17</v>
          </cell>
          <cell r="V84" t="str">
            <v>614</v>
          </cell>
          <cell r="W84" t="str">
            <v>3</v>
          </cell>
          <cell r="AA84" t="str">
            <v>1</v>
          </cell>
          <cell r="AB84" t="str">
            <v>2</v>
          </cell>
          <cell r="AC84" t="str">
            <v>3</v>
          </cell>
          <cell r="AD84" t="str">
            <v>1</v>
          </cell>
          <cell r="AE84" t="str">
            <v>1</v>
          </cell>
          <cell r="AG84" t="str">
            <v>4</v>
          </cell>
          <cell r="AH84">
            <v>9999</v>
          </cell>
          <cell r="AI84">
            <v>99</v>
          </cell>
          <cell r="AJ84" t="str">
            <v>9</v>
          </cell>
          <cell r="AK84">
            <v>99999999999</v>
          </cell>
          <cell r="AL84">
            <v>4</v>
          </cell>
          <cell r="AM84">
            <v>99</v>
          </cell>
          <cell r="AN84" t="str">
            <v>2</v>
          </cell>
          <cell r="AO84" t="str">
            <v>8</v>
          </cell>
          <cell r="AS84" t="str">
            <v>0</v>
          </cell>
          <cell r="AW84" t="str">
            <v>4</v>
          </cell>
          <cell r="AX84" t="str">
            <v>2</v>
          </cell>
          <cell r="AY84" t="str">
            <v>2</v>
          </cell>
          <cell r="AZ84" t="str">
            <v>P248</v>
          </cell>
          <cell r="BE84" t="str">
            <v>404</v>
          </cell>
          <cell r="BF84" t="str">
            <v>404</v>
          </cell>
          <cell r="BG84" t="str">
            <v>P248</v>
          </cell>
          <cell r="BH84" t="str">
            <v>P248</v>
          </cell>
          <cell r="BK84" t="str">
            <v>03</v>
          </cell>
          <cell r="BL84" t="str">
            <v>01</v>
          </cell>
          <cell r="BM84" t="str">
            <v>082</v>
          </cell>
        </row>
        <row r="85">
          <cell r="A85" t="str">
            <v>A1131145</v>
          </cell>
          <cell r="B85" t="str">
            <v>10</v>
          </cell>
          <cell r="C85" t="str">
            <v>2001</v>
          </cell>
          <cell r="D85">
            <v>2</v>
          </cell>
          <cell r="E85">
            <v>37190</v>
          </cell>
          <cell r="F85" t="str">
            <v>1</v>
          </cell>
          <cell r="G85" t="str">
            <v>17</v>
          </cell>
          <cell r="H85" t="str">
            <v>614</v>
          </cell>
          <cell r="K85" t="str">
            <v>3</v>
          </cell>
          <cell r="L85" t="str">
            <v>9</v>
          </cell>
          <cell r="P85" t="str">
            <v>4</v>
          </cell>
          <cell r="Q85">
            <v>203</v>
          </cell>
          <cell r="S85" t="str">
            <v>1</v>
          </cell>
          <cell r="U85" t="str">
            <v>17</v>
          </cell>
          <cell r="V85" t="str">
            <v>614</v>
          </cell>
          <cell r="W85" t="str">
            <v>3</v>
          </cell>
          <cell r="AA85" t="str">
            <v>1</v>
          </cell>
          <cell r="AB85" t="str">
            <v>2</v>
          </cell>
          <cell r="AC85" t="str">
            <v>3</v>
          </cell>
          <cell r="AD85" t="str">
            <v>1</v>
          </cell>
          <cell r="AE85" t="str">
            <v>1</v>
          </cell>
          <cell r="AG85" t="str">
            <v>3</v>
          </cell>
          <cell r="AH85">
            <v>1500</v>
          </cell>
          <cell r="AI85">
            <v>99</v>
          </cell>
          <cell r="AJ85" t="str">
            <v>9</v>
          </cell>
          <cell r="AK85">
            <v>99999999999</v>
          </cell>
          <cell r="AL85">
            <v>5</v>
          </cell>
          <cell r="AM85">
            <v>0</v>
          </cell>
          <cell r="AN85" t="str">
            <v>2</v>
          </cell>
          <cell r="AO85" t="str">
            <v>9</v>
          </cell>
          <cell r="AS85" t="str">
            <v>0</v>
          </cell>
          <cell r="AW85" t="str">
            <v>4</v>
          </cell>
          <cell r="AX85" t="str">
            <v>2</v>
          </cell>
          <cell r="AY85" t="str">
            <v>2</v>
          </cell>
          <cell r="AZ85" t="str">
            <v>P285</v>
          </cell>
          <cell r="BA85" t="str">
            <v>P071</v>
          </cell>
          <cell r="BB85" t="str">
            <v>P220</v>
          </cell>
          <cell r="BE85" t="str">
            <v>404</v>
          </cell>
          <cell r="BF85" t="str">
            <v>404</v>
          </cell>
          <cell r="BG85" t="str">
            <v>P220</v>
          </cell>
          <cell r="BH85" t="str">
            <v>P220</v>
          </cell>
          <cell r="BK85" t="str">
            <v>02</v>
          </cell>
          <cell r="BL85" t="str">
            <v>01</v>
          </cell>
          <cell r="BM85" t="str">
            <v>082</v>
          </cell>
        </row>
        <row r="86">
          <cell r="A86" t="str">
            <v>A1131158</v>
          </cell>
          <cell r="B86" t="str">
            <v>11</v>
          </cell>
          <cell r="C86" t="str">
            <v>2001</v>
          </cell>
          <cell r="D86">
            <v>2</v>
          </cell>
          <cell r="E86">
            <v>37206</v>
          </cell>
          <cell r="F86" t="str">
            <v>2</v>
          </cell>
          <cell r="G86" t="str">
            <v>17</v>
          </cell>
          <cell r="H86" t="str">
            <v>614</v>
          </cell>
          <cell r="K86" t="str">
            <v>1</v>
          </cell>
          <cell r="L86" t="str">
            <v>1</v>
          </cell>
          <cell r="M86" t="str">
            <v>1761400011</v>
          </cell>
          <cell r="N86" t="str">
            <v>H. SAN JUAN DE DIOS</v>
          </cell>
          <cell r="P86" t="str">
            <v>3</v>
          </cell>
          <cell r="Q86">
            <v>101</v>
          </cell>
          <cell r="S86" t="str">
            <v>1</v>
          </cell>
          <cell r="U86" t="str">
            <v>17</v>
          </cell>
          <cell r="V86" t="str">
            <v>614</v>
          </cell>
          <cell r="W86" t="str">
            <v>3</v>
          </cell>
          <cell r="AA86" t="str">
            <v>1</v>
          </cell>
          <cell r="AB86" t="str">
            <v>2</v>
          </cell>
          <cell r="AC86" t="str">
            <v>3</v>
          </cell>
          <cell r="AD86" t="str">
            <v>1</v>
          </cell>
          <cell r="AE86" t="str">
            <v>1</v>
          </cell>
          <cell r="AG86" t="str">
            <v>2</v>
          </cell>
          <cell r="AH86">
            <v>700</v>
          </cell>
          <cell r="AI86">
            <v>26</v>
          </cell>
          <cell r="AJ86" t="str">
            <v>9</v>
          </cell>
          <cell r="AK86">
            <v>99999999999</v>
          </cell>
          <cell r="AL86">
            <v>1</v>
          </cell>
          <cell r="AM86">
            <v>1</v>
          </cell>
          <cell r="AN86" t="str">
            <v>1</v>
          </cell>
          <cell r="AO86" t="str">
            <v>2</v>
          </cell>
          <cell r="AS86" t="str">
            <v>0</v>
          </cell>
          <cell r="AW86" t="str">
            <v>2</v>
          </cell>
          <cell r="AX86" t="str">
            <v>1</v>
          </cell>
          <cell r="AY86" t="str">
            <v>2</v>
          </cell>
          <cell r="AZ86" t="str">
            <v>P220</v>
          </cell>
          <cell r="BA86" t="str">
            <v>P070</v>
          </cell>
          <cell r="BB86" t="str">
            <v>P038</v>
          </cell>
          <cell r="BE86" t="str">
            <v>404</v>
          </cell>
          <cell r="BF86" t="str">
            <v>404</v>
          </cell>
          <cell r="BG86" t="str">
            <v>P220</v>
          </cell>
          <cell r="BH86" t="str">
            <v>P220</v>
          </cell>
          <cell r="BK86" t="str">
            <v>01</v>
          </cell>
          <cell r="BL86" t="str">
            <v>01</v>
          </cell>
          <cell r="BM86" t="str">
            <v>082</v>
          </cell>
        </row>
        <row r="87">
          <cell r="A87" t="str">
            <v>A1131692</v>
          </cell>
          <cell r="B87" t="str">
            <v>12</v>
          </cell>
          <cell r="C87" t="str">
            <v>2001</v>
          </cell>
          <cell r="D87">
            <v>2</v>
          </cell>
          <cell r="E87">
            <v>37232</v>
          </cell>
          <cell r="F87" t="str">
            <v>2</v>
          </cell>
          <cell r="G87" t="str">
            <v>17</v>
          </cell>
          <cell r="H87" t="str">
            <v>614</v>
          </cell>
          <cell r="I87" t="str">
            <v>006</v>
          </cell>
          <cell r="K87" t="str">
            <v>2</v>
          </cell>
          <cell r="L87" t="str">
            <v>3</v>
          </cell>
          <cell r="P87" t="str">
            <v>3</v>
          </cell>
          <cell r="Q87">
            <v>306</v>
          </cell>
          <cell r="S87" t="str">
            <v>1</v>
          </cell>
          <cell r="U87" t="str">
            <v>17</v>
          </cell>
          <cell r="V87" t="str">
            <v>614</v>
          </cell>
          <cell r="W87" t="str">
            <v>3</v>
          </cell>
          <cell r="AA87" t="str">
            <v>1</v>
          </cell>
          <cell r="AB87" t="str">
            <v>2</v>
          </cell>
          <cell r="AC87" t="str">
            <v>3</v>
          </cell>
          <cell r="AD87" t="str">
            <v>1</v>
          </cell>
          <cell r="AE87" t="str">
            <v>1</v>
          </cell>
          <cell r="AG87" t="str">
            <v>4</v>
          </cell>
          <cell r="AH87">
            <v>9999</v>
          </cell>
          <cell r="AI87">
            <v>22</v>
          </cell>
          <cell r="AJ87" t="str">
            <v>9</v>
          </cell>
          <cell r="AK87">
            <v>99999999999</v>
          </cell>
          <cell r="AL87">
            <v>3</v>
          </cell>
          <cell r="AM87">
            <v>99</v>
          </cell>
          <cell r="AN87" t="str">
            <v>5</v>
          </cell>
          <cell r="AO87" t="str">
            <v>3</v>
          </cell>
          <cell r="AS87" t="str">
            <v>0</v>
          </cell>
          <cell r="AW87" t="str">
            <v>4</v>
          </cell>
          <cell r="AX87" t="str">
            <v>2</v>
          </cell>
          <cell r="AY87" t="str">
            <v>2</v>
          </cell>
          <cell r="AZ87" t="str">
            <v>E86X</v>
          </cell>
          <cell r="BA87" t="str">
            <v>A09X</v>
          </cell>
          <cell r="BE87" t="str">
            <v>101</v>
          </cell>
          <cell r="BF87" t="str">
            <v>101</v>
          </cell>
          <cell r="BG87" t="str">
            <v>A09X</v>
          </cell>
          <cell r="BH87" t="str">
            <v>A09X</v>
          </cell>
          <cell r="BK87" t="str">
            <v>06</v>
          </cell>
          <cell r="BL87" t="str">
            <v>01</v>
          </cell>
          <cell r="BM87" t="str">
            <v>001</v>
          </cell>
        </row>
        <row r="88">
          <cell r="A88" t="str">
            <v>A1131861</v>
          </cell>
          <cell r="B88" t="str">
            <v>12</v>
          </cell>
          <cell r="C88" t="str">
            <v>2001</v>
          </cell>
          <cell r="D88">
            <v>2</v>
          </cell>
          <cell r="E88">
            <v>37227</v>
          </cell>
          <cell r="F88" t="str">
            <v>1</v>
          </cell>
          <cell r="G88" t="str">
            <v>17</v>
          </cell>
          <cell r="H88" t="str">
            <v>174</v>
          </cell>
          <cell r="K88" t="str">
            <v>1</v>
          </cell>
          <cell r="L88" t="str">
            <v>3</v>
          </cell>
          <cell r="P88" t="str">
            <v>2</v>
          </cell>
          <cell r="Q88">
            <v>301</v>
          </cell>
          <cell r="S88" t="str">
            <v>1</v>
          </cell>
          <cell r="U88" t="str">
            <v>17</v>
          </cell>
          <cell r="V88" t="str">
            <v>174</v>
          </cell>
          <cell r="W88" t="str">
            <v>1</v>
          </cell>
          <cell r="AA88" t="str">
            <v>2</v>
          </cell>
          <cell r="AB88" t="str">
            <v>1</v>
          </cell>
          <cell r="AC88" t="str">
            <v>3</v>
          </cell>
          <cell r="AD88" t="str">
            <v>1</v>
          </cell>
          <cell r="AE88" t="str">
            <v>1</v>
          </cell>
          <cell r="AG88" t="str">
            <v>3</v>
          </cell>
          <cell r="AH88">
            <v>2900</v>
          </cell>
          <cell r="AI88">
            <v>17</v>
          </cell>
          <cell r="AJ88" t="str">
            <v>9</v>
          </cell>
          <cell r="AK88">
            <v>99999999999</v>
          </cell>
          <cell r="AL88">
            <v>1</v>
          </cell>
          <cell r="AM88">
            <v>1</v>
          </cell>
          <cell r="AN88" t="str">
            <v>1</v>
          </cell>
          <cell r="AO88" t="str">
            <v>2</v>
          </cell>
          <cell r="AS88" t="str">
            <v>4</v>
          </cell>
          <cell r="AT88" t="str">
            <v>01</v>
          </cell>
          <cell r="AU88" t="str">
            <v>999</v>
          </cell>
          <cell r="AW88" t="str">
            <v>2</v>
          </cell>
          <cell r="AX88" t="str">
            <v>1</v>
          </cell>
          <cell r="AY88" t="str">
            <v>2</v>
          </cell>
          <cell r="AZ88" t="str">
            <v>T179</v>
          </cell>
          <cell r="BD88" t="str">
            <v>A084</v>
          </cell>
          <cell r="BE88" t="str">
            <v>506</v>
          </cell>
          <cell r="BF88" t="str">
            <v>510</v>
          </cell>
          <cell r="BG88" t="str">
            <v>W849</v>
          </cell>
          <cell r="BH88" t="str">
            <v>W849</v>
          </cell>
          <cell r="BK88" t="str">
            <v>05</v>
          </cell>
          <cell r="BL88" t="str">
            <v>01</v>
          </cell>
          <cell r="BM88" t="str">
            <v>096</v>
          </cell>
        </row>
        <row r="89">
          <cell r="A89" t="str">
            <v>A1131877</v>
          </cell>
          <cell r="B89" t="str">
            <v>12</v>
          </cell>
          <cell r="C89" t="str">
            <v>2001</v>
          </cell>
          <cell r="D89">
            <v>2</v>
          </cell>
          <cell r="E89">
            <v>37238</v>
          </cell>
          <cell r="F89" t="str">
            <v>1</v>
          </cell>
          <cell r="G89" t="str">
            <v>17</v>
          </cell>
          <cell r="H89" t="str">
            <v>174</v>
          </cell>
          <cell r="K89" t="str">
            <v>1</v>
          </cell>
          <cell r="L89" t="str">
            <v>1</v>
          </cell>
          <cell r="M89" t="str">
            <v>1717400011</v>
          </cell>
          <cell r="N89" t="str">
            <v>HOSP. SAN MARCOS</v>
          </cell>
          <cell r="P89" t="str">
            <v>3</v>
          </cell>
          <cell r="Q89">
            <v>101</v>
          </cell>
          <cell r="S89" t="str">
            <v>1</v>
          </cell>
          <cell r="U89" t="str">
            <v>17</v>
          </cell>
          <cell r="V89" t="str">
            <v>174</v>
          </cell>
          <cell r="W89" t="str">
            <v>1</v>
          </cell>
          <cell r="AA89" t="str">
            <v>1</v>
          </cell>
          <cell r="AB89" t="str">
            <v>1</v>
          </cell>
          <cell r="AC89" t="str">
            <v>3</v>
          </cell>
          <cell r="AD89" t="str">
            <v>1</v>
          </cell>
          <cell r="AE89" t="str">
            <v>1</v>
          </cell>
          <cell r="AG89" t="str">
            <v>2</v>
          </cell>
          <cell r="AH89">
            <v>1500</v>
          </cell>
          <cell r="AI89">
            <v>39</v>
          </cell>
          <cell r="AJ89" t="str">
            <v>9</v>
          </cell>
          <cell r="AK89">
            <v>99999999999</v>
          </cell>
          <cell r="AL89">
            <v>2</v>
          </cell>
          <cell r="AM89">
            <v>0</v>
          </cell>
          <cell r="AN89" t="str">
            <v>4</v>
          </cell>
          <cell r="AO89" t="str">
            <v>4</v>
          </cell>
          <cell r="AS89" t="str">
            <v>0</v>
          </cell>
          <cell r="AW89" t="str">
            <v>2</v>
          </cell>
          <cell r="AX89" t="str">
            <v>1</v>
          </cell>
          <cell r="AY89" t="str">
            <v>2</v>
          </cell>
          <cell r="AZ89" t="str">
            <v>P209</v>
          </cell>
          <cell r="BA89" t="str">
            <v>P220</v>
          </cell>
          <cell r="BB89" t="str">
            <v>P071</v>
          </cell>
          <cell r="BE89" t="str">
            <v>404</v>
          </cell>
          <cell r="BF89" t="str">
            <v>404</v>
          </cell>
          <cell r="BG89" t="str">
            <v>P220</v>
          </cell>
          <cell r="BH89" t="str">
            <v>P220</v>
          </cell>
          <cell r="BK89" t="str">
            <v>01</v>
          </cell>
          <cell r="BL89" t="str">
            <v>01</v>
          </cell>
          <cell r="BM89" t="str">
            <v>082</v>
          </cell>
        </row>
        <row r="90">
          <cell r="A90" t="str">
            <v>A1132012</v>
          </cell>
          <cell r="B90" t="str">
            <v>07</v>
          </cell>
          <cell r="C90" t="str">
            <v>2001</v>
          </cell>
          <cell r="D90">
            <v>2</v>
          </cell>
          <cell r="E90">
            <v>37081</v>
          </cell>
          <cell r="F90" t="str">
            <v>2</v>
          </cell>
          <cell r="G90" t="str">
            <v>17</v>
          </cell>
          <cell r="H90" t="str">
            <v>486</v>
          </cell>
          <cell r="K90" t="str">
            <v>3</v>
          </cell>
          <cell r="L90" t="str">
            <v>3</v>
          </cell>
          <cell r="P90" t="str">
            <v>3</v>
          </cell>
          <cell r="Q90">
            <v>302</v>
          </cell>
          <cell r="S90" t="str">
            <v>1</v>
          </cell>
          <cell r="U90" t="str">
            <v>17</v>
          </cell>
          <cell r="V90" t="str">
            <v>486</v>
          </cell>
          <cell r="W90" t="str">
            <v>3</v>
          </cell>
          <cell r="AA90" t="str">
            <v>1</v>
          </cell>
          <cell r="AB90" t="str">
            <v>1</v>
          </cell>
          <cell r="AC90" t="str">
            <v>3</v>
          </cell>
          <cell r="AD90" t="str">
            <v>1</v>
          </cell>
          <cell r="AE90" t="str">
            <v>1</v>
          </cell>
          <cell r="AG90" t="str">
            <v>3</v>
          </cell>
          <cell r="AH90">
            <v>2000</v>
          </cell>
          <cell r="AI90">
            <v>99</v>
          </cell>
          <cell r="AJ90" t="str">
            <v>9</v>
          </cell>
          <cell r="AK90">
            <v>99999999999</v>
          </cell>
          <cell r="AL90">
            <v>2</v>
          </cell>
          <cell r="AM90">
            <v>0</v>
          </cell>
          <cell r="AN90" t="str">
            <v>4</v>
          </cell>
          <cell r="AO90" t="str">
            <v>5</v>
          </cell>
          <cell r="AS90" t="str">
            <v>0</v>
          </cell>
          <cell r="AW90" t="str">
            <v>2</v>
          </cell>
          <cell r="AX90" t="str">
            <v>1</v>
          </cell>
          <cell r="AY90" t="str">
            <v>2</v>
          </cell>
          <cell r="AZ90" t="str">
            <v>J209</v>
          </cell>
          <cell r="BE90" t="str">
            <v>108</v>
          </cell>
          <cell r="BF90" t="str">
            <v>109</v>
          </cell>
          <cell r="BG90" t="str">
            <v>J209</v>
          </cell>
          <cell r="BH90" t="str">
            <v>J209</v>
          </cell>
          <cell r="BK90" t="str">
            <v>05</v>
          </cell>
          <cell r="BL90" t="str">
            <v>01</v>
          </cell>
          <cell r="BM90" t="str">
            <v>062</v>
          </cell>
        </row>
        <row r="91">
          <cell r="A91" t="str">
            <v>A1132024</v>
          </cell>
          <cell r="B91" t="str">
            <v>08</v>
          </cell>
          <cell r="C91" t="str">
            <v>2001</v>
          </cell>
          <cell r="D91">
            <v>2</v>
          </cell>
          <cell r="E91">
            <v>37115</v>
          </cell>
          <cell r="F91" t="str">
            <v>2</v>
          </cell>
          <cell r="G91" t="str">
            <v>17</v>
          </cell>
          <cell r="H91" t="str">
            <v>486</v>
          </cell>
          <cell r="K91" t="str">
            <v>3</v>
          </cell>
          <cell r="L91" t="str">
            <v>3</v>
          </cell>
          <cell r="P91" t="str">
            <v>2</v>
          </cell>
          <cell r="Q91">
            <v>205</v>
          </cell>
          <cell r="S91" t="str">
            <v>1</v>
          </cell>
          <cell r="U91" t="str">
            <v>17</v>
          </cell>
          <cell r="V91" t="str">
            <v>486</v>
          </cell>
          <cell r="W91" t="str">
            <v>3</v>
          </cell>
          <cell r="AA91" t="str">
            <v>1</v>
          </cell>
          <cell r="AB91" t="str">
            <v>1</v>
          </cell>
          <cell r="AC91" t="str">
            <v>3</v>
          </cell>
          <cell r="AD91" t="str">
            <v>2</v>
          </cell>
          <cell r="AE91" t="str">
            <v>1</v>
          </cell>
          <cell r="AG91" t="str">
            <v>3</v>
          </cell>
          <cell r="AH91">
            <v>2200</v>
          </cell>
          <cell r="AI91">
            <v>27</v>
          </cell>
          <cell r="AJ91" t="str">
            <v>9</v>
          </cell>
          <cell r="AK91">
            <v>99999999999</v>
          </cell>
          <cell r="AL91">
            <v>3</v>
          </cell>
          <cell r="AM91">
            <v>1</v>
          </cell>
          <cell r="AN91" t="str">
            <v>2</v>
          </cell>
          <cell r="AO91" t="str">
            <v>3</v>
          </cell>
          <cell r="AS91" t="str">
            <v>0</v>
          </cell>
          <cell r="AW91" t="str">
            <v>2</v>
          </cell>
          <cell r="AX91" t="str">
            <v>1</v>
          </cell>
          <cell r="AY91" t="str">
            <v>2</v>
          </cell>
          <cell r="AZ91" t="str">
            <v>P243</v>
          </cell>
          <cell r="BA91" t="str">
            <v>P921</v>
          </cell>
          <cell r="BE91" t="str">
            <v>406</v>
          </cell>
          <cell r="BF91" t="str">
            <v>407</v>
          </cell>
          <cell r="BG91" t="str">
            <v>P921</v>
          </cell>
          <cell r="BH91" t="str">
            <v>P921</v>
          </cell>
          <cell r="BK91" t="str">
            <v>02</v>
          </cell>
          <cell r="BL91" t="str">
            <v>01</v>
          </cell>
          <cell r="BM91" t="str">
            <v>086</v>
          </cell>
        </row>
        <row r="92">
          <cell r="A92" t="str">
            <v>A1132135</v>
          </cell>
          <cell r="B92" t="str">
            <v>07</v>
          </cell>
          <cell r="C92" t="str">
            <v>2001</v>
          </cell>
          <cell r="D92">
            <v>2</v>
          </cell>
          <cell r="E92">
            <v>37101</v>
          </cell>
          <cell r="F92" t="str">
            <v>2</v>
          </cell>
          <cell r="G92" t="str">
            <v>17</v>
          </cell>
          <cell r="H92" t="str">
            <v>042</v>
          </cell>
          <cell r="K92" t="str">
            <v>1</v>
          </cell>
          <cell r="L92" t="str">
            <v>3</v>
          </cell>
          <cell r="P92" t="str">
            <v>3</v>
          </cell>
          <cell r="Q92">
            <v>303</v>
          </cell>
          <cell r="S92" t="str">
            <v>1</v>
          </cell>
          <cell r="U92" t="str">
            <v>17</v>
          </cell>
          <cell r="V92" t="str">
            <v>042</v>
          </cell>
          <cell r="W92" t="str">
            <v>1</v>
          </cell>
          <cell r="AA92" t="str">
            <v>1</v>
          </cell>
          <cell r="AB92" t="str">
            <v>1</v>
          </cell>
          <cell r="AC92" t="str">
            <v>3</v>
          </cell>
          <cell r="AD92" t="str">
            <v>9</v>
          </cell>
          <cell r="AE92" t="str">
            <v>9</v>
          </cell>
          <cell r="AG92" t="str">
            <v>9</v>
          </cell>
          <cell r="AH92">
            <v>9999</v>
          </cell>
          <cell r="AI92">
            <v>99</v>
          </cell>
          <cell r="AJ92" t="str">
            <v>9</v>
          </cell>
          <cell r="AK92">
            <v>99999999999</v>
          </cell>
          <cell r="AL92">
            <v>99</v>
          </cell>
          <cell r="AM92">
            <v>99</v>
          </cell>
          <cell r="AN92" t="str">
            <v>9</v>
          </cell>
          <cell r="AO92" t="str">
            <v>9</v>
          </cell>
          <cell r="AS92" t="str">
            <v>0</v>
          </cell>
          <cell r="AW92" t="str">
            <v>2</v>
          </cell>
          <cell r="AX92" t="str">
            <v>1</v>
          </cell>
          <cell r="AY92" t="str">
            <v>2</v>
          </cell>
          <cell r="AZ92" t="str">
            <v>R960</v>
          </cell>
          <cell r="BE92" t="str">
            <v>000</v>
          </cell>
          <cell r="BF92" t="str">
            <v>700</v>
          </cell>
          <cell r="BG92" t="str">
            <v>R960</v>
          </cell>
          <cell r="BH92" t="str">
            <v>R960</v>
          </cell>
          <cell r="BK92" t="str">
            <v>05</v>
          </cell>
          <cell r="BL92" t="str">
            <v>01</v>
          </cell>
          <cell r="BM92" t="str">
            <v>089</v>
          </cell>
        </row>
        <row r="93">
          <cell r="A93" t="str">
            <v>A1132170</v>
          </cell>
          <cell r="B93" t="str">
            <v>10</v>
          </cell>
          <cell r="C93" t="str">
            <v>2001</v>
          </cell>
          <cell r="D93">
            <v>2</v>
          </cell>
          <cell r="E93">
            <v>37176</v>
          </cell>
          <cell r="F93" t="str">
            <v>2</v>
          </cell>
          <cell r="G93" t="str">
            <v>17</v>
          </cell>
          <cell r="H93" t="str">
            <v>042</v>
          </cell>
          <cell r="K93" t="str">
            <v>1</v>
          </cell>
          <cell r="L93" t="str">
            <v>1</v>
          </cell>
          <cell r="M93" t="str">
            <v>1704200012</v>
          </cell>
          <cell r="N93" t="str">
            <v>H. SAN VICENTE DE PAUL</v>
          </cell>
          <cell r="P93" t="str">
            <v>3</v>
          </cell>
          <cell r="Q93">
            <v>101</v>
          </cell>
          <cell r="S93" t="str">
            <v>1</v>
          </cell>
          <cell r="U93" t="str">
            <v>17</v>
          </cell>
          <cell r="V93" t="str">
            <v>042</v>
          </cell>
          <cell r="W93" t="str">
            <v>1</v>
          </cell>
          <cell r="AA93" t="str">
            <v>1</v>
          </cell>
          <cell r="AB93" t="str">
            <v>1</v>
          </cell>
          <cell r="AC93" t="str">
            <v>3</v>
          </cell>
          <cell r="AD93" t="str">
            <v>1</v>
          </cell>
          <cell r="AE93" t="str">
            <v>1</v>
          </cell>
          <cell r="AG93" t="str">
            <v>4</v>
          </cell>
          <cell r="AH93">
            <v>3700</v>
          </cell>
          <cell r="AI93">
            <v>38</v>
          </cell>
          <cell r="AJ93" t="str">
            <v>9</v>
          </cell>
          <cell r="AK93">
            <v>99999999999</v>
          </cell>
          <cell r="AL93">
            <v>5</v>
          </cell>
          <cell r="AM93">
            <v>1</v>
          </cell>
          <cell r="AN93" t="str">
            <v>2</v>
          </cell>
          <cell r="AO93" t="str">
            <v>3</v>
          </cell>
          <cell r="AS93" t="str">
            <v>0</v>
          </cell>
          <cell r="AW93" t="str">
            <v>2</v>
          </cell>
          <cell r="AX93" t="str">
            <v>1</v>
          </cell>
          <cell r="AY93" t="str">
            <v>1</v>
          </cell>
          <cell r="AZ93" t="str">
            <v>P220</v>
          </cell>
          <cell r="BA93" t="str">
            <v>P240</v>
          </cell>
          <cell r="BE93" t="str">
            <v>404</v>
          </cell>
          <cell r="BF93" t="str">
            <v>404</v>
          </cell>
          <cell r="BG93" t="str">
            <v>P220</v>
          </cell>
          <cell r="BH93" t="str">
            <v>P220</v>
          </cell>
          <cell r="BK93" t="str">
            <v>01</v>
          </cell>
          <cell r="BL93" t="str">
            <v>01</v>
          </cell>
          <cell r="BM93" t="str">
            <v>082</v>
          </cell>
        </row>
        <row r="94">
          <cell r="A94" t="str">
            <v>A1132181</v>
          </cell>
          <cell r="B94" t="str">
            <v>10</v>
          </cell>
          <cell r="C94" t="str">
            <v>2001</v>
          </cell>
          <cell r="D94">
            <v>2</v>
          </cell>
          <cell r="E94">
            <v>37195</v>
          </cell>
          <cell r="F94" t="str">
            <v>1</v>
          </cell>
          <cell r="G94" t="str">
            <v>17</v>
          </cell>
          <cell r="H94" t="str">
            <v>042</v>
          </cell>
          <cell r="K94" t="str">
            <v>3</v>
          </cell>
          <cell r="L94" t="str">
            <v>3</v>
          </cell>
          <cell r="P94" t="str">
            <v>3</v>
          </cell>
          <cell r="Q94">
            <v>224</v>
          </cell>
          <cell r="S94" t="str">
            <v>1</v>
          </cell>
          <cell r="U94" t="str">
            <v>17</v>
          </cell>
          <cell r="V94" t="str">
            <v>042</v>
          </cell>
          <cell r="W94" t="str">
            <v>3</v>
          </cell>
          <cell r="AA94" t="str">
            <v>1</v>
          </cell>
          <cell r="AB94" t="str">
            <v>3</v>
          </cell>
          <cell r="AC94" t="str">
            <v>3</v>
          </cell>
          <cell r="AD94" t="str">
            <v>1</v>
          </cell>
          <cell r="AE94" t="str">
            <v>1</v>
          </cell>
          <cell r="AG94" t="str">
            <v>3</v>
          </cell>
          <cell r="AH94">
            <v>3500</v>
          </cell>
          <cell r="AI94">
            <v>29</v>
          </cell>
          <cell r="AJ94" t="str">
            <v>9</v>
          </cell>
          <cell r="AK94">
            <v>99999999999</v>
          </cell>
          <cell r="AL94">
            <v>3</v>
          </cell>
          <cell r="AM94">
            <v>0</v>
          </cell>
          <cell r="AN94" t="str">
            <v>4</v>
          </cell>
          <cell r="AO94" t="str">
            <v>5</v>
          </cell>
          <cell r="AS94" t="str">
            <v>0</v>
          </cell>
          <cell r="AW94" t="str">
            <v>4</v>
          </cell>
          <cell r="AX94" t="str">
            <v>2</v>
          </cell>
          <cell r="AY94" t="str">
            <v>2</v>
          </cell>
          <cell r="AZ94" t="str">
            <v>P549</v>
          </cell>
          <cell r="BA94" t="str">
            <v>P741</v>
          </cell>
          <cell r="BB94" t="str">
            <v>A09X</v>
          </cell>
          <cell r="BE94" t="str">
            <v>101</v>
          </cell>
          <cell r="BF94" t="str">
            <v>101</v>
          </cell>
          <cell r="BG94" t="str">
            <v>A09X</v>
          </cell>
          <cell r="BH94" t="str">
            <v>A09X</v>
          </cell>
          <cell r="BK94" t="str">
            <v>03</v>
          </cell>
          <cell r="BL94" t="str">
            <v>01</v>
          </cell>
          <cell r="BM94" t="str">
            <v>001</v>
          </cell>
        </row>
        <row r="95">
          <cell r="A95" t="str">
            <v>A1132183</v>
          </cell>
          <cell r="B95" t="str">
            <v>11</v>
          </cell>
          <cell r="C95" t="str">
            <v>2001</v>
          </cell>
          <cell r="D95">
            <v>2</v>
          </cell>
          <cell r="E95">
            <v>37197</v>
          </cell>
          <cell r="F95" t="str">
            <v>1</v>
          </cell>
          <cell r="G95" t="str">
            <v>17</v>
          </cell>
          <cell r="H95" t="str">
            <v>042</v>
          </cell>
          <cell r="K95" t="str">
            <v>1</v>
          </cell>
          <cell r="L95" t="str">
            <v>1</v>
          </cell>
          <cell r="M95" t="str">
            <v>1704200012</v>
          </cell>
          <cell r="N95" t="str">
            <v>H. SAN VICENTE DE PAUL</v>
          </cell>
          <cell r="P95" t="str">
            <v>4</v>
          </cell>
          <cell r="Q95">
            <v>101</v>
          </cell>
          <cell r="S95" t="str">
            <v>1</v>
          </cell>
          <cell r="U95" t="str">
            <v>17</v>
          </cell>
          <cell r="V95" t="str">
            <v>042</v>
          </cell>
          <cell r="W95" t="str">
            <v>1</v>
          </cell>
          <cell r="AA95" t="str">
            <v>1</v>
          </cell>
          <cell r="AB95" t="str">
            <v>1</v>
          </cell>
          <cell r="AC95" t="str">
            <v>3</v>
          </cell>
          <cell r="AD95" t="str">
            <v>1</v>
          </cell>
          <cell r="AE95" t="str">
            <v>1</v>
          </cell>
          <cell r="AG95" t="str">
            <v>3</v>
          </cell>
          <cell r="AH95">
            <v>1000</v>
          </cell>
          <cell r="AI95">
            <v>99</v>
          </cell>
          <cell r="AJ95" t="str">
            <v>9</v>
          </cell>
          <cell r="AK95">
            <v>99999999999</v>
          </cell>
          <cell r="AL95">
            <v>5</v>
          </cell>
          <cell r="AM95">
            <v>0</v>
          </cell>
          <cell r="AN95" t="str">
            <v>4</v>
          </cell>
          <cell r="AO95" t="str">
            <v>3</v>
          </cell>
          <cell r="AS95" t="str">
            <v>0</v>
          </cell>
          <cell r="AW95" t="str">
            <v>2</v>
          </cell>
          <cell r="AX95" t="str">
            <v>1</v>
          </cell>
          <cell r="AY95" t="str">
            <v>2</v>
          </cell>
          <cell r="AZ95" t="str">
            <v>P285</v>
          </cell>
          <cell r="BA95" t="str">
            <v>P229</v>
          </cell>
          <cell r="BB95" t="str">
            <v>P280</v>
          </cell>
          <cell r="BE95" t="str">
            <v>404</v>
          </cell>
          <cell r="BF95" t="str">
            <v>404</v>
          </cell>
          <cell r="BG95" t="str">
            <v>P280</v>
          </cell>
          <cell r="BH95" t="str">
            <v>P280</v>
          </cell>
          <cell r="BK95" t="str">
            <v>01</v>
          </cell>
          <cell r="BL95" t="str">
            <v>01</v>
          </cell>
          <cell r="BM95" t="str">
            <v>082</v>
          </cell>
        </row>
        <row r="96">
          <cell r="A96" t="str">
            <v>A1132206</v>
          </cell>
          <cell r="B96" t="str">
            <v>12</v>
          </cell>
          <cell r="C96" t="str">
            <v>2001</v>
          </cell>
          <cell r="D96">
            <v>2</v>
          </cell>
          <cell r="E96">
            <v>37247</v>
          </cell>
          <cell r="F96" t="str">
            <v>1</v>
          </cell>
          <cell r="G96" t="str">
            <v>17</v>
          </cell>
          <cell r="H96" t="str">
            <v>042</v>
          </cell>
          <cell r="K96" t="str">
            <v>1</v>
          </cell>
          <cell r="L96" t="str">
            <v>1</v>
          </cell>
          <cell r="M96" t="str">
            <v>1704200012</v>
          </cell>
          <cell r="N96" t="str">
            <v>H. SAN VICENTE DE PAUL</v>
          </cell>
          <cell r="P96" t="str">
            <v>2</v>
          </cell>
          <cell r="Q96">
            <v>309</v>
          </cell>
          <cell r="S96" t="str">
            <v>1</v>
          </cell>
          <cell r="U96" t="str">
            <v>17</v>
          </cell>
          <cell r="V96" t="str">
            <v>042</v>
          </cell>
          <cell r="W96" t="str">
            <v>1</v>
          </cell>
          <cell r="AA96" t="str">
            <v>1</v>
          </cell>
          <cell r="AB96" t="str">
            <v>1</v>
          </cell>
          <cell r="AC96" t="str">
            <v>3</v>
          </cell>
          <cell r="AD96" t="str">
            <v>9</v>
          </cell>
          <cell r="AE96" t="str">
            <v>9</v>
          </cell>
          <cell r="AG96" t="str">
            <v>9</v>
          </cell>
          <cell r="AH96">
            <v>9999</v>
          </cell>
          <cell r="AI96">
            <v>99</v>
          </cell>
          <cell r="AJ96" t="str">
            <v>9</v>
          </cell>
          <cell r="AK96">
            <v>99999999999</v>
          </cell>
          <cell r="AL96">
            <v>99</v>
          </cell>
          <cell r="AM96">
            <v>99</v>
          </cell>
          <cell r="AN96" t="str">
            <v>9</v>
          </cell>
          <cell r="AO96" t="str">
            <v>9</v>
          </cell>
          <cell r="AS96" t="str">
            <v>0</v>
          </cell>
          <cell r="AW96" t="str">
            <v>2</v>
          </cell>
          <cell r="AX96" t="str">
            <v>1</v>
          </cell>
          <cell r="AY96" t="str">
            <v>1</v>
          </cell>
          <cell r="AZ96" t="str">
            <v>A419</v>
          </cell>
          <cell r="BA96" t="str">
            <v>J189</v>
          </cell>
          <cell r="BB96" t="str">
            <v>B24X</v>
          </cell>
          <cell r="BE96" t="str">
            <v>107</v>
          </cell>
          <cell r="BF96" t="str">
            <v>108</v>
          </cell>
          <cell r="BG96" t="str">
            <v>B208</v>
          </cell>
          <cell r="BH96" t="str">
            <v>B208</v>
          </cell>
          <cell r="BK96" t="str">
            <v>06</v>
          </cell>
          <cell r="BL96" t="str">
            <v>01</v>
          </cell>
          <cell r="BM96" t="str">
            <v>009</v>
          </cell>
        </row>
        <row r="97">
          <cell r="A97" t="str">
            <v>A1132281</v>
          </cell>
          <cell r="B97" t="str">
            <v>09</v>
          </cell>
          <cell r="C97" t="str">
            <v>2001</v>
          </cell>
          <cell r="D97">
            <v>2</v>
          </cell>
          <cell r="E97">
            <v>37137</v>
          </cell>
          <cell r="F97" t="str">
            <v>1</v>
          </cell>
          <cell r="G97" t="str">
            <v>17</v>
          </cell>
          <cell r="H97" t="str">
            <v>777</v>
          </cell>
          <cell r="K97" t="str">
            <v>1</v>
          </cell>
          <cell r="L97" t="str">
            <v>1</v>
          </cell>
          <cell r="M97" t="str">
            <v>1777700019</v>
          </cell>
          <cell r="N97" t="str">
            <v>H. SAN LORENZO</v>
          </cell>
          <cell r="P97" t="str">
            <v>3</v>
          </cell>
          <cell r="Q97">
            <v>103</v>
          </cell>
          <cell r="S97" t="str">
            <v>1</v>
          </cell>
          <cell r="U97" t="str">
            <v>17</v>
          </cell>
          <cell r="V97" t="str">
            <v>777</v>
          </cell>
          <cell r="W97" t="str">
            <v>1</v>
          </cell>
          <cell r="AA97" t="str">
            <v>1</v>
          </cell>
          <cell r="AB97" t="str">
            <v>2</v>
          </cell>
          <cell r="AC97" t="str">
            <v>3</v>
          </cell>
          <cell r="AD97" t="str">
            <v>1</v>
          </cell>
          <cell r="AE97" t="str">
            <v>1</v>
          </cell>
          <cell r="AG97" t="str">
            <v>3</v>
          </cell>
          <cell r="AH97">
            <v>960</v>
          </cell>
          <cell r="AI97">
            <v>21</v>
          </cell>
          <cell r="AJ97" t="str">
            <v>9</v>
          </cell>
          <cell r="AK97">
            <v>99999999999</v>
          </cell>
          <cell r="AL97">
            <v>1</v>
          </cell>
          <cell r="AM97">
            <v>0</v>
          </cell>
          <cell r="AN97" t="str">
            <v>1</v>
          </cell>
          <cell r="AO97" t="str">
            <v>5</v>
          </cell>
          <cell r="AS97" t="str">
            <v>0</v>
          </cell>
          <cell r="AW97" t="str">
            <v>2</v>
          </cell>
          <cell r="AX97" t="str">
            <v>1</v>
          </cell>
          <cell r="AY97" t="str">
            <v>2</v>
          </cell>
          <cell r="AZ97" t="str">
            <v>P220</v>
          </cell>
          <cell r="BA97" t="str">
            <v>P070</v>
          </cell>
          <cell r="BE97" t="str">
            <v>404</v>
          </cell>
          <cell r="BF97" t="str">
            <v>404</v>
          </cell>
          <cell r="BG97" t="str">
            <v>P220</v>
          </cell>
          <cell r="BH97" t="str">
            <v>P220</v>
          </cell>
          <cell r="BK97" t="str">
            <v>01</v>
          </cell>
          <cell r="BL97" t="str">
            <v>01</v>
          </cell>
          <cell r="BM97" t="str">
            <v>082</v>
          </cell>
        </row>
        <row r="98">
          <cell r="A98" t="str">
            <v>A1132308</v>
          </cell>
          <cell r="B98" t="str">
            <v>11</v>
          </cell>
          <cell r="C98" t="str">
            <v>2001</v>
          </cell>
          <cell r="D98">
            <v>2</v>
          </cell>
          <cell r="E98">
            <v>37196</v>
          </cell>
          <cell r="F98" t="str">
            <v>2</v>
          </cell>
          <cell r="G98" t="str">
            <v>17</v>
          </cell>
          <cell r="H98" t="str">
            <v>777</v>
          </cell>
          <cell r="K98" t="str">
            <v>3</v>
          </cell>
          <cell r="L98" t="str">
            <v>3</v>
          </cell>
          <cell r="P98" t="str">
            <v>3</v>
          </cell>
          <cell r="Q98">
            <v>303</v>
          </cell>
          <cell r="S98" t="str">
            <v>1</v>
          </cell>
          <cell r="U98" t="str">
            <v>17</v>
          </cell>
          <cell r="V98" t="str">
            <v>777</v>
          </cell>
          <cell r="W98" t="str">
            <v>3</v>
          </cell>
          <cell r="AA98" t="str">
            <v>3</v>
          </cell>
          <cell r="AB98" t="str">
            <v>3</v>
          </cell>
          <cell r="AC98" t="str">
            <v>3</v>
          </cell>
          <cell r="AD98" t="str">
            <v>2</v>
          </cell>
          <cell r="AE98" t="str">
            <v>2</v>
          </cell>
          <cell r="AG98" t="str">
            <v>3</v>
          </cell>
          <cell r="AH98">
            <v>9999</v>
          </cell>
          <cell r="AI98">
            <v>38</v>
          </cell>
          <cell r="AJ98" t="str">
            <v>9</v>
          </cell>
          <cell r="AK98">
            <v>99999999999</v>
          </cell>
          <cell r="AL98">
            <v>7</v>
          </cell>
          <cell r="AM98">
            <v>0</v>
          </cell>
          <cell r="AN98" t="str">
            <v>4</v>
          </cell>
          <cell r="AO98" t="str">
            <v>2</v>
          </cell>
          <cell r="AW98" t="str">
            <v>1</v>
          </cell>
          <cell r="AX98" t="str">
            <v>2</v>
          </cell>
          <cell r="AY98" t="str">
            <v>2</v>
          </cell>
          <cell r="AZ98" t="str">
            <v>R090</v>
          </cell>
          <cell r="BA98" t="str">
            <v>I469</v>
          </cell>
          <cell r="BE98" t="str">
            <v>000</v>
          </cell>
          <cell r="BF98" t="str">
            <v>700</v>
          </cell>
          <cell r="BG98" t="str">
            <v>R95X</v>
          </cell>
          <cell r="BH98" t="str">
            <v>R95X</v>
          </cell>
          <cell r="BK98" t="str">
            <v>05</v>
          </cell>
          <cell r="BL98" t="str">
            <v>01</v>
          </cell>
          <cell r="BM98" t="str">
            <v>089</v>
          </cell>
        </row>
        <row r="99">
          <cell r="A99" t="str">
            <v>A1132381</v>
          </cell>
          <cell r="B99" t="str">
            <v>08</v>
          </cell>
          <cell r="C99" t="str">
            <v>2001</v>
          </cell>
          <cell r="D99">
            <v>2</v>
          </cell>
          <cell r="E99">
            <v>37134</v>
          </cell>
          <cell r="F99" t="str">
            <v>2</v>
          </cell>
          <cell r="G99" t="str">
            <v>17</v>
          </cell>
          <cell r="H99" t="str">
            <v>013</v>
          </cell>
          <cell r="K99" t="str">
            <v>1</v>
          </cell>
          <cell r="L99" t="str">
            <v>5</v>
          </cell>
          <cell r="P99" t="str">
            <v>2</v>
          </cell>
          <cell r="Q99">
            <v>102</v>
          </cell>
          <cell r="S99" t="str">
            <v>1</v>
          </cell>
          <cell r="U99" t="str">
            <v>17</v>
          </cell>
          <cell r="V99" t="str">
            <v>013</v>
          </cell>
          <cell r="W99" t="str">
            <v>3</v>
          </cell>
          <cell r="AA99" t="str">
            <v>1</v>
          </cell>
          <cell r="AB99" t="str">
            <v>2</v>
          </cell>
          <cell r="AC99" t="str">
            <v>3</v>
          </cell>
          <cell r="AD99" t="str">
            <v>1</v>
          </cell>
          <cell r="AE99" t="str">
            <v>1</v>
          </cell>
          <cell r="AG99" t="str">
            <v>3</v>
          </cell>
          <cell r="AH99">
            <v>3000</v>
          </cell>
          <cell r="AI99">
            <v>20</v>
          </cell>
          <cell r="AJ99" t="str">
            <v>9</v>
          </cell>
          <cell r="AK99">
            <v>99999999999</v>
          </cell>
          <cell r="AL99">
            <v>99</v>
          </cell>
          <cell r="AM99">
            <v>99</v>
          </cell>
          <cell r="AN99" t="str">
            <v>4</v>
          </cell>
          <cell r="AO99" t="str">
            <v>3</v>
          </cell>
          <cell r="AS99" t="str">
            <v>0</v>
          </cell>
          <cell r="AW99" t="str">
            <v>2</v>
          </cell>
          <cell r="AX99" t="str">
            <v>1</v>
          </cell>
          <cell r="AY99" t="str">
            <v>2</v>
          </cell>
          <cell r="AZ99" t="str">
            <v>P291</v>
          </cell>
          <cell r="BA99" t="str">
            <v>P529</v>
          </cell>
          <cell r="BE99" t="str">
            <v>406</v>
          </cell>
          <cell r="BF99" t="str">
            <v>407</v>
          </cell>
          <cell r="BG99" t="str">
            <v>P529</v>
          </cell>
          <cell r="BH99" t="str">
            <v>P529</v>
          </cell>
          <cell r="BK99" t="str">
            <v>01</v>
          </cell>
          <cell r="BL99" t="str">
            <v>01</v>
          </cell>
          <cell r="BM99" t="str">
            <v>083</v>
          </cell>
        </row>
        <row r="100">
          <cell r="A100" t="str">
            <v>A1132543</v>
          </cell>
          <cell r="B100" t="str">
            <v>07</v>
          </cell>
          <cell r="C100" t="str">
            <v>2001</v>
          </cell>
          <cell r="D100">
            <v>2</v>
          </cell>
          <cell r="E100">
            <v>37087</v>
          </cell>
          <cell r="F100" t="str">
            <v>2</v>
          </cell>
          <cell r="G100" t="str">
            <v>17</v>
          </cell>
          <cell r="H100" t="str">
            <v>174</v>
          </cell>
          <cell r="K100" t="str">
            <v>1</v>
          </cell>
          <cell r="L100" t="str">
            <v>3</v>
          </cell>
          <cell r="P100" t="str">
            <v>1</v>
          </cell>
          <cell r="Q100">
            <v>308</v>
          </cell>
          <cell r="S100" t="str">
            <v>1</v>
          </cell>
          <cell r="U100" t="str">
            <v>17</v>
          </cell>
          <cell r="V100" t="str">
            <v>174</v>
          </cell>
          <cell r="W100" t="str">
            <v>1</v>
          </cell>
          <cell r="AA100" t="str">
            <v>2</v>
          </cell>
          <cell r="AB100" t="str">
            <v>2</v>
          </cell>
          <cell r="AC100" t="str">
            <v>3</v>
          </cell>
          <cell r="AD100" t="str">
            <v>1</v>
          </cell>
          <cell r="AE100" t="str">
            <v>1</v>
          </cell>
          <cell r="AG100" t="str">
            <v>3</v>
          </cell>
          <cell r="AH100">
            <v>3200</v>
          </cell>
          <cell r="AI100">
            <v>20</v>
          </cell>
          <cell r="AJ100" t="str">
            <v>9</v>
          </cell>
          <cell r="AK100">
            <v>99999999999</v>
          </cell>
          <cell r="AL100">
            <v>1</v>
          </cell>
          <cell r="AM100">
            <v>0</v>
          </cell>
          <cell r="AN100" t="str">
            <v>4</v>
          </cell>
          <cell r="AO100" t="str">
            <v>4</v>
          </cell>
          <cell r="AS100" t="str">
            <v>4</v>
          </cell>
          <cell r="AT100" t="str">
            <v>01</v>
          </cell>
          <cell r="AU100" t="str">
            <v>999</v>
          </cell>
          <cell r="AW100" t="str">
            <v>4</v>
          </cell>
          <cell r="AX100" t="str">
            <v>2</v>
          </cell>
          <cell r="AY100" t="str">
            <v>2</v>
          </cell>
          <cell r="AZ100" t="str">
            <v>J960</v>
          </cell>
          <cell r="BE100" t="str">
            <v>506</v>
          </cell>
          <cell r="BF100" t="str">
            <v>510</v>
          </cell>
          <cell r="BG100" t="str">
            <v>W849</v>
          </cell>
          <cell r="BH100" t="str">
            <v>W849</v>
          </cell>
          <cell r="BK100" t="str">
            <v>06</v>
          </cell>
          <cell r="BL100" t="str">
            <v>01</v>
          </cell>
          <cell r="BM100" t="str">
            <v>096</v>
          </cell>
        </row>
        <row r="101">
          <cell r="A101" t="str">
            <v>A1132863</v>
          </cell>
          <cell r="B101" t="str">
            <v>09</v>
          </cell>
          <cell r="C101" t="str">
            <v>2001</v>
          </cell>
          <cell r="D101">
            <v>2</v>
          </cell>
          <cell r="E101">
            <v>37158</v>
          </cell>
          <cell r="F101" t="str">
            <v>2</v>
          </cell>
          <cell r="G101" t="str">
            <v>17</v>
          </cell>
          <cell r="H101" t="str">
            <v>380</v>
          </cell>
          <cell r="K101" t="str">
            <v>1</v>
          </cell>
          <cell r="L101" t="str">
            <v>1</v>
          </cell>
          <cell r="M101" t="str">
            <v>1738000029</v>
          </cell>
          <cell r="N101" t="str">
            <v>HOSP. SAN FELIX</v>
          </cell>
          <cell r="P101" t="str">
            <v>2</v>
          </cell>
          <cell r="Q101">
            <v>202</v>
          </cell>
          <cell r="S101" t="str">
            <v>1</v>
          </cell>
          <cell r="U101" t="str">
            <v>17</v>
          </cell>
          <cell r="V101" t="str">
            <v>380</v>
          </cell>
          <cell r="W101" t="str">
            <v>1</v>
          </cell>
          <cell r="AA101" t="str">
            <v>1</v>
          </cell>
          <cell r="AB101" t="str">
            <v>2</v>
          </cell>
          <cell r="AC101" t="str">
            <v>3</v>
          </cell>
          <cell r="AD101" t="str">
            <v>1</v>
          </cell>
          <cell r="AE101" t="str">
            <v>1</v>
          </cell>
          <cell r="AG101" t="str">
            <v>2</v>
          </cell>
          <cell r="AH101">
            <v>1050</v>
          </cell>
          <cell r="AI101">
            <v>24</v>
          </cell>
          <cell r="AJ101" t="str">
            <v>9</v>
          </cell>
          <cell r="AK101">
            <v>99999999999</v>
          </cell>
          <cell r="AL101">
            <v>3</v>
          </cell>
          <cell r="AM101">
            <v>0</v>
          </cell>
          <cell r="AN101" t="str">
            <v>9</v>
          </cell>
          <cell r="AO101" t="str">
            <v>9</v>
          </cell>
          <cell r="AS101" t="str">
            <v>0</v>
          </cell>
          <cell r="AW101" t="str">
            <v>2</v>
          </cell>
          <cell r="AX101" t="str">
            <v>1</v>
          </cell>
          <cell r="AY101" t="str">
            <v>2</v>
          </cell>
          <cell r="AZ101" t="str">
            <v>P285</v>
          </cell>
          <cell r="BA101" t="str">
            <v>P220</v>
          </cell>
          <cell r="BB101" t="str">
            <v>P071</v>
          </cell>
          <cell r="BE101" t="str">
            <v>404</v>
          </cell>
          <cell r="BF101" t="str">
            <v>404</v>
          </cell>
          <cell r="BG101" t="str">
            <v>P220</v>
          </cell>
          <cell r="BH101" t="str">
            <v>P220</v>
          </cell>
          <cell r="BK101" t="str">
            <v>02</v>
          </cell>
          <cell r="BL101" t="str">
            <v>01</v>
          </cell>
          <cell r="BM101" t="str">
            <v>082</v>
          </cell>
        </row>
        <row r="102">
          <cell r="A102" t="str">
            <v>A1132895</v>
          </cell>
          <cell r="B102" t="str">
            <v>10</v>
          </cell>
          <cell r="C102" t="str">
            <v>2001</v>
          </cell>
          <cell r="D102">
            <v>2</v>
          </cell>
          <cell r="E102">
            <v>37178</v>
          </cell>
          <cell r="F102" t="str">
            <v>2</v>
          </cell>
          <cell r="G102" t="str">
            <v>17</v>
          </cell>
          <cell r="H102" t="str">
            <v>380</v>
          </cell>
          <cell r="K102" t="str">
            <v>1</v>
          </cell>
          <cell r="L102" t="str">
            <v>3</v>
          </cell>
          <cell r="P102" t="str">
            <v>3</v>
          </cell>
          <cell r="Q102">
            <v>204</v>
          </cell>
          <cell r="S102" t="str">
            <v>1</v>
          </cell>
          <cell r="U102" t="str">
            <v>17</v>
          </cell>
          <cell r="V102" t="str">
            <v>380</v>
          </cell>
          <cell r="W102" t="str">
            <v>1</v>
          </cell>
          <cell r="AA102" t="str">
            <v>1</v>
          </cell>
          <cell r="AB102" t="str">
            <v>2</v>
          </cell>
          <cell r="AC102" t="str">
            <v>3</v>
          </cell>
          <cell r="AD102" t="str">
            <v>1</v>
          </cell>
          <cell r="AE102" t="str">
            <v>1</v>
          </cell>
          <cell r="AG102" t="str">
            <v>3</v>
          </cell>
          <cell r="AH102">
            <v>9999</v>
          </cell>
          <cell r="AI102">
            <v>26</v>
          </cell>
          <cell r="AJ102" t="str">
            <v>9</v>
          </cell>
          <cell r="AK102">
            <v>99999999999</v>
          </cell>
          <cell r="AL102">
            <v>99</v>
          </cell>
          <cell r="AM102">
            <v>99</v>
          </cell>
          <cell r="AN102" t="str">
            <v>9</v>
          </cell>
          <cell r="AO102" t="str">
            <v>9</v>
          </cell>
          <cell r="AS102" t="str">
            <v>0</v>
          </cell>
          <cell r="AW102" t="str">
            <v>4</v>
          </cell>
          <cell r="AX102" t="str">
            <v>2</v>
          </cell>
          <cell r="AY102" t="str">
            <v>2</v>
          </cell>
          <cell r="AZ102" t="str">
            <v>P969</v>
          </cell>
          <cell r="BE102" t="str">
            <v>406</v>
          </cell>
          <cell r="BF102" t="str">
            <v>407</v>
          </cell>
          <cell r="BG102" t="str">
            <v>P969</v>
          </cell>
          <cell r="BH102" t="str">
            <v>P969</v>
          </cell>
          <cell r="BK102" t="str">
            <v>02</v>
          </cell>
          <cell r="BL102" t="str">
            <v>01</v>
          </cell>
          <cell r="BM102" t="str">
            <v>086</v>
          </cell>
        </row>
        <row r="103">
          <cell r="A103" t="str">
            <v>A1132999</v>
          </cell>
          <cell r="B103" t="str">
            <v>08</v>
          </cell>
          <cell r="C103" t="str">
            <v>2001</v>
          </cell>
          <cell r="D103">
            <v>2</v>
          </cell>
          <cell r="E103">
            <v>37124</v>
          </cell>
          <cell r="F103" t="str">
            <v>2</v>
          </cell>
          <cell r="G103" t="str">
            <v>17</v>
          </cell>
          <cell r="H103" t="str">
            <v>380</v>
          </cell>
          <cell r="K103" t="str">
            <v>1</v>
          </cell>
          <cell r="L103" t="str">
            <v>1</v>
          </cell>
          <cell r="M103" t="str">
            <v>1738000029</v>
          </cell>
          <cell r="N103" t="str">
            <v>HOSP. SAN FELIX</v>
          </cell>
          <cell r="P103" t="str">
            <v>3</v>
          </cell>
          <cell r="Q103">
            <v>223</v>
          </cell>
          <cell r="S103" t="str">
            <v>1</v>
          </cell>
          <cell r="U103" t="str">
            <v>17</v>
          </cell>
          <cell r="V103" t="str">
            <v>380</v>
          </cell>
          <cell r="W103" t="str">
            <v>1</v>
          </cell>
          <cell r="AA103" t="str">
            <v>1</v>
          </cell>
          <cell r="AB103" t="str">
            <v>2</v>
          </cell>
          <cell r="AC103" t="str">
            <v>3</v>
          </cell>
          <cell r="AD103" t="str">
            <v>1</v>
          </cell>
          <cell r="AE103" t="str">
            <v>1</v>
          </cell>
          <cell r="AG103" t="str">
            <v>3</v>
          </cell>
          <cell r="AH103">
            <v>2400</v>
          </cell>
          <cell r="AI103">
            <v>32</v>
          </cell>
          <cell r="AJ103" t="str">
            <v>9</v>
          </cell>
          <cell r="AK103">
            <v>99999999999</v>
          </cell>
          <cell r="AL103">
            <v>4</v>
          </cell>
          <cell r="AM103">
            <v>0</v>
          </cell>
          <cell r="AN103" t="str">
            <v>1</v>
          </cell>
          <cell r="AO103" t="str">
            <v>3</v>
          </cell>
          <cell r="AS103" t="str">
            <v>0</v>
          </cell>
          <cell r="AW103" t="str">
            <v>2</v>
          </cell>
          <cell r="AX103" t="str">
            <v>1</v>
          </cell>
          <cell r="AY103" t="str">
            <v>1</v>
          </cell>
          <cell r="AZ103" t="str">
            <v>P285</v>
          </cell>
          <cell r="BA103" t="str">
            <v>P220</v>
          </cell>
          <cell r="BB103" t="str">
            <v>P369</v>
          </cell>
          <cell r="BD103" t="str">
            <v>E43X</v>
          </cell>
          <cell r="BE103" t="str">
            <v>404</v>
          </cell>
          <cell r="BF103" t="str">
            <v>404</v>
          </cell>
          <cell r="BG103" t="str">
            <v>P220</v>
          </cell>
          <cell r="BH103" t="str">
            <v>P220</v>
          </cell>
          <cell r="BK103" t="str">
            <v>03</v>
          </cell>
          <cell r="BL103" t="str">
            <v>01</v>
          </cell>
          <cell r="BM103" t="str">
            <v>082</v>
          </cell>
        </row>
        <row r="104">
          <cell r="A104" t="str">
            <v>A1136019</v>
          </cell>
          <cell r="B104" t="str">
            <v>10</v>
          </cell>
          <cell r="C104" t="str">
            <v>2001</v>
          </cell>
          <cell r="D104">
            <v>2</v>
          </cell>
          <cell r="E104">
            <v>37195</v>
          </cell>
          <cell r="F104" t="str">
            <v>1</v>
          </cell>
          <cell r="G104" t="str">
            <v>17</v>
          </cell>
          <cell r="H104" t="str">
            <v>001</v>
          </cell>
          <cell r="K104" t="str">
            <v>1</v>
          </cell>
          <cell r="L104" t="str">
            <v>1</v>
          </cell>
          <cell r="M104" t="str">
            <v>1700100051</v>
          </cell>
          <cell r="N104" t="str">
            <v>CL ISS</v>
          </cell>
          <cell r="P104" t="str">
            <v>1</v>
          </cell>
          <cell r="Q104">
            <v>201</v>
          </cell>
          <cell r="S104" t="str">
            <v>1</v>
          </cell>
          <cell r="U104" t="str">
            <v>17</v>
          </cell>
          <cell r="V104" t="str">
            <v>088</v>
          </cell>
          <cell r="W104" t="str">
            <v>1</v>
          </cell>
          <cell r="AA104" t="str">
            <v>1</v>
          </cell>
          <cell r="AB104" t="str">
            <v>1</v>
          </cell>
          <cell r="AC104" t="str">
            <v>3</v>
          </cell>
          <cell r="AD104" t="str">
            <v>2</v>
          </cell>
          <cell r="AE104" t="str">
            <v>1</v>
          </cell>
          <cell r="AG104" t="str">
            <v>3</v>
          </cell>
          <cell r="AH104">
            <v>3300</v>
          </cell>
          <cell r="AI104">
            <v>24</v>
          </cell>
          <cell r="AJ104" t="str">
            <v>9</v>
          </cell>
          <cell r="AK104">
            <v>99999999999</v>
          </cell>
          <cell r="AL104">
            <v>2</v>
          </cell>
          <cell r="AM104">
            <v>1</v>
          </cell>
          <cell r="AN104" t="str">
            <v>2</v>
          </cell>
          <cell r="AO104" t="str">
            <v>4</v>
          </cell>
          <cell r="AS104" t="str">
            <v>0</v>
          </cell>
          <cell r="AW104" t="str">
            <v>2</v>
          </cell>
          <cell r="AX104" t="str">
            <v>1</v>
          </cell>
          <cell r="AY104" t="str">
            <v>2</v>
          </cell>
          <cell r="AZ104" t="str">
            <v>P220</v>
          </cell>
          <cell r="BA104" t="str">
            <v>Q338</v>
          </cell>
          <cell r="BE104" t="str">
            <v>613</v>
          </cell>
          <cell r="BF104" t="str">
            <v>615</v>
          </cell>
          <cell r="BG104" t="str">
            <v>Q338</v>
          </cell>
          <cell r="BH104" t="str">
            <v>Q338</v>
          </cell>
          <cell r="BK104" t="str">
            <v>02</v>
          </cell>
          <cell r="BL104" t="str">
            <v>01</v>
          </cell>
          <cell r="BM104" t="str">
            <v>088</v>
          </cell>
        </row>
        <row r="105">
          <cell r="A105" t="str">
            <v>A1136151</v>
          </cell>
          <cell r="B105" t="str">
            <v>10</v>
          </cell>
          <cell r="C105" t="str">
            <v>2001</v>
          </cell>
          <cell r="D105">
            <v>2</v>
          </cell>
          <cell r="E105">
            <v>37175</v>
          </cell>
          <cell r="F105" t="str">
            <v>2</v>
          </cell>
          <cell r="G105" t="str">
            <v>17</v>
          </cell>
          <cell r="H105" t="str">
            <v>001</v>
          </cell>
          <cell r="K105" t="str">
            <v>1</v>
          </cell>
          <cell r="L105" t="str">
            <v>1</v>
          </cell>
          <cell r="M105" t="str">
            <v>1700100086</v>
          </cell>
          <cell r="N105" t="str">
            <v>H UNIVERSITARIO</v>
          </cell>
          <cell r="P105" t="str">
            <v>3</v>
          </cell>
          <cell r="Q105">
            <v>101</v>
          </cell>
          <cell r="S105" t="str">
            <v>1</v>
          </cell>
          <cell r="U105" t="str">
            <v>17</v>
          </cell>
          <cell r="V105" t="str">
            <v>272</v>
          </cell>
          <cell r="W105" t="str">
            <v>1</v>
          </cell>
          <cell r="AA105" t="str">
            <v>1</v>
          </cell>
          <cell r="AB105" t="str">
            <v>2</v>
          </cell>
          <cell r="AC105" t="str">
            <v>3</v>
          </cell>
          <cell r="AD105" t="str">
            <v>1</v>
          </cell>
          <cell r="AE105" t="str">
            <v>1</v>
          </cell>
          <cell r="AG105" t="str">
            <v>2</v>
          </cell>
          <cell r="AH105">
            <v>650</v>
          </cell>
          <cell r="AI105">
            <v>17</v>
          </cell>
          <cell r="AJ105" t="str">
            <v>9</v>
          </cell>
          <cell r="AK105">
            <v>99999999999</v>
          </cell>
          <cell r="AL105">
            <v>1</v>
          </cell>
          <cell r="AM105">
            <v>0</v>
          </cell>
          <cell r="AN105" t="str">
            <v>1</v>
          </cell>
          <cell r="AO105" t="str">
            <v>5</v>
          </cell>
          <cell r="AS105" t="str">
            <v>0</v>
          </cell>
          <cell r="AW105" t="str">
            <v>2</v>
          </cell>
          <cell r="AX105" t="str">
            <v>1</v>
          </cell>
          <cell r="AY105" t="str">
            <v>2</v>
          </cell>
          <cell r="AZ105" t="str">
            <v>P012</v>
          </cell>
          <cell r="BA105" t="str">
            <v>P011</v>
          </cell>
          <cell r="BB105" t="str">
            <v>P073</v>
          </cell>
          <cell r="BE105" t="str">
            <v>402</v>
          </cell>
          <cell r="BF105" t="str">
            <v>402</v>
          </cell>
          <cell r="BG105" t="str">
            <v>P011</v>
          </cell>
          <cell r="BH105" t="str">
            <v>P011</v>
          </cell>
          <cell r="BK105" t="str">
            <v>01</v>
          </cell>
          <cell r="BL105" t="str">
            <v>01</v>
          </cell>
          <cell r="BM105" t="str">
            <v>080</v>
          </cell>
        </row>
        <row r="106">
          <cell r="A106" t="str">
            <v>A1136155</v>
          </cell>
          <cell r="B106" t="str">
            <v>10</v>
          </cell>
          <cell r="C106" t="str">
            <v>2001</v>
          </cell>
          <cell r="D106">
            <v>2</v>
          </cell>
          <cell r="E106">
            <v>37176</v>
          </cell>
          <cell r="F106" t="str">
            <v>1</v>
          </cell>
          <cell r="G106" t="str">
            <v>17</v>
          </cell>
          <cell r="H106" t="str">
            <v>001</v>
          </cell>
          <cell r="K106" t="str">
            <v>1</v>
          </cell>
          <cell r="L106" t="str">
            <v>1</v>
          </cell>
          <cell r="M106" t="str">
            <v>1700100086</v>
          </cell>
          <cell r="N106" t="str">
            <v>H UNIVERSITARIO</v>
          </cell>
          <cell r="P106" t="str">
            <v>1</v>
          </cell>
          <cell r="Q106">
            <v>118</v>
          </cell>
          <cell r="S106" t="str">
            <v>1</v>
          </cell>
          <cell r="U106" t="str">
            <v>17</v>
          </cell>
          <cell r="V106" t="str">
            <v>001</v>
          </cell>
          <cell r="W106" t="str">
            <v>1</v>
          </cell>
          <cell r="Y106" t="str">
            <v>0</v>
          </cell>
          <cell r="Z106" t="str">
            <v>0601</v>
          </cell>
          <cell r="AA106" t="str">
            <v>1</v>
          </cell>
          <cell r="AB106" t="str">
            <v>1</v>
          </cell>
          <cell r="AC106" t="str">
            <v>3</v>
          </cell>
          <cell r="AD106" t="str">
            <v>1</v>
          </cell>
          <cell r="AE106" t="str">
            <v>1</v>
          </cell>
          <cell r="AG106" t="str">
            <v>3</v>
          </cell>
          <cell r="AH106">
            <v>1160</v>
          </cell>
          <cell r="AI106">
            <v>31</v>
          </cell>
          <cell r="AJ106" t="str">
            <v>9</v>
          </cell>
          <cell r="AK106">
            <v>99999999999</v>
          </cell>
          <cell r="AL106">
            <v>1</v>
          </cell>
          <cell r="AM106">
            <v>0</v>
          </cell>
          <cell r="AN106" t="str">
            <v>1</v>
          </cell>
          <cell r="AO106" t="str">
            <v>4</v>
          </cell>
          <cell r="AS106" t="str">
            <v>0</v>
          </cell>
          <cell r="AW106" t="str">
            <v>2</v>
          </cell>
          <cell r="AX106" t="str">
            <v>1</v>
          </cell>
          <cell r="AY106" t="str">
            <v>2</v>
          </cell>
          <cell r="AZ106" t="str">
            <v>P524</v>
          </cell>
          <cell r="BA106" t="str">
            <v>P220</v>
          </cell>
          <cell r="BB106" t="str">
            <v>P071</v>
          </cell>
          <cell r="BE106" t="str">
            <v>404</v>
          </cell>
          <cell r="BF106" t="str">
            <v>404</v>
          </cell>
          <cell r="BG106" t="str">
            <v>P220</v>
          </cell>
          <cell r="BH106" t="str">
            <v>P220</v>
          </cell>
          <cell r="BK106" t="str">
            <v>01</v>
          </cell>
          <cell r="BL106" t="str">
            <v>01</v>
          </cell>
          <cell r="BM106" t="str">
            <v>082</v>
          </cell>
        </row>
        <row r="107">
          <cell r="A107" t="str">
            <v>A1136158</v>
          </cell>
          <cell r="B107" t="str">
            <v>10</v>
          </cell>
          <cell r="C107" t="str">
            <v>2001</v>
          </cell>
          <cell r="D107">
            <v>2</v>
          </cell>
          <cell r="E107">
            <v>37181</v>
          </cell>
          <cell r="F107" t="str">
            <v>1</v>
          </cell>
          <cell r="G107" t="str">
            <v>17</v>
          </cell>
          <cell r="H107" t="str">
            <v>001</v>
          </cell>
          <cell r="K107" t="str">
            <v>1</v>
          </cell>
          <cell r="L107" t="str">
            <v>1</v>
          </cell>
          <cell r="M107" t="str">
            <v>1700100086</v>
          </cell>
          <cell r="N107" t="str">
            <v>H UNIVERSITARIO</v>
          </cell>
          <cell r="P107" t="str">
            <v>3</v>
          </cell>
          <cell r="Q107">
            <v>299</v>
          </cell>
          <cell r="S107" t="str">
            <v>1</v>
          </cell>
          <cell r="U107" t="str">
            <v>17</v>
          </cell>
          <cell r="V107" t="str">
            <v>001</v>
          </cell>
          <cell r="W107" t="str">
            <v>1</v>
          </cell>
          <cell r="Y107" t="str">
            <v>0</v>
          </cell>
          <cell r="Z107" t="str">
            <v>1013</v>
          </cell>
          <cell r="AA107" t="str">
            <v>1</v>
          </cell>
          <cell r="AB107" t="str">
            <v>1</v>
          </cell>
          <cell r="AC107" t="str">
            <v>3</v>
          </cell>
          <cell r="AD107" t="str">
            <v>1</v>
          </cell>
          <cell r="AE107" t="str">
            <v>1</v>
          </cell>
          <cell r="AG107" t="str">
            <v>3</v>
          </cell>
          <cell r="AH107">
            <v>2240</v>
          </cell>
          <cell r="AI107">
            <v>20</v>
          </cell>
          <cell r="AJ107" t="str">
            <v>9</v>
          </cell>
          <cell r="AK107">
            <v>99999999999</v>
          </cell>
          <cell r="AL107">
            <v>1</v>
          </cell>
          <cell r="AM107">
            <v>0</v>
          </cell>
          <cell r="AN107" t="str">
            <v>4</v>
          </cell>
          <cell r="AO107" t="str">
            <v>5</v>
          </cell>
          <cell r="AS107" t="str">
            <v>0</v>
          </cell>
          <cell r="AW107" t="str">
            <v>2</v>
          </cell>
          <cell r="AX107" t="str">
            <v>1</v>
          </cell>
          <cell r="AY107" t="str">
            <v>2</v>
          </cell>
          <cell r="AZ107" t="str">
            <v>P832</v>
          </cell>
          <cell r="BA107" t="str">
            <v>P002</v>
          </cell>
          <cell r="BB107" t="str">
            <v>P071</v>
          </cell>
          <cell r="BE107" t="str">
            <v>401</v>
          </cell>
          <cell r="BF107" t="str">
            <v>401</v>
          </cell>
          <cell r="BG107" t="str">
            <v>P002</v>
          </cell>
          <cell r="BH107" t="str">
            <v>P002</v>
          </cell>
          <cell r="BK107" t="str">
            <v>03</v>
          </cell>
          <cell r="BL107" t="str">
            <v>01</v>
          </cell>
          <cell r="BM107" t="str">
            <v>079</v>
          </cell>
        </row>
        <row r="108">
          <cell r="A108" t="str">
            <v>A1136163</v>
          </cell>
          <cell r="B108" t="str">
            <v>10</v>
          </cell>
          <cell r="C108" t="str">
            <v>2001</v>
          </cell>
          <cell r="D108">
            <v>2</v>
          </cell>
          <cell r="E108">
            <v>37183</v>
          </cell>
          <cell r="F108" t="str">
            <v>2</v>
          </cell>
          <cell r="G108" t="str">
            <v>17</v>
          </cell>
          <cell r="H108" t="str">
            <v>001</v>
          </cell>
          <cell r="K108" t="str">
            <v>1</v>
          </cell>
          <cell r="L108" t="str">
            <v>1</v>
          </cell>
          <cell r="M108" t="str">
            <v>1700100086</v>
          </cell>
          <cell r="N108" t="str">
            <v>H UNIVERSITARIO</v>
          </cell>
          <cell r="P108" t="str">
            <v>3</v>
          </cell>
          <cell r="Q108">
            <v>216</v>
          </cell>
          <cell r="S108" t="str">
            <v>1</v>
          </cell>
          <cell r="U108" t="str">
            <v>17</v>
          </cell>
          <cell r="V108" t="str">
            <v>042</v>
          </cell>
          <cell r="W108" t="str">
            <v>2</v>
          </cell>
          <cell r="X108" t="str">
            <v>008</v>
          </cell>
          <cell r="AA108" t="str">
            <v>1</v>
          </cell>
          <cell r="AB108" t="str">
            <v>1</v>
          </cell>
          <cell r="AC108" t="str">
            <v>3</v>
          </cell>
          <cell r="AD108" t="str">
            <v>1</v>
          </cell>
          <cell r="AE108" t="str">
            <v>1</v>
          </cell>
          <cell r="AG108" t="str">
            <v>3</v>
          </cell>
          <cell r="AH108">
            <v>3220</v>
          </cell>
          <cell r="AI108">
            <v>15</v>
          </cell>
          <cell r="AJ108" t="str">
            <v>9</v>
          </cell>
          <cell r="AK108">
            <v>99999999999</v>
          </cell>
          <cell r="AL108">
            <v>1</v>
          </cell>
          <cell r="AM108">
            <v>1</v>
          </cell>
          <cell r="AN108" t="str">
            <v>9</v>
          </cell>
          <cell r="AO108" t="str">
            <v>9</v>
          </cell>
          <cell r="AS108" t="str">
            <v>0</v>
          </cell>
          <cell r="AW108" t="str">
            <v>2</v>
          </cell>
          <cell r="AX108" t="str">
            <v>1</v>
          </cell>
          <cell r="AY108" t="str">
            <v>2</v>
          </cell>
          <cell r="AZ108" t="str">
            <v>P369</v>
          </cell>
          <cell r="BE108" t="str">
            <v>405</v>
          </cell>
          <cell r="BF108" t="str">
            <v>405</v>
          </cell>
          <cell r="BG108" t="str">
            <v>P369</v>
          </cell>
          <cell r="BH108" t="str">
            <v>P369</v>
          </cell>
          <cell r="BK108" t="str">
            <v>03</v>
          </cell>
          <cell r="BL108" t="str">
            <v>01</v>
          </cell>
          <cell r="BM108" t="str">
            <v>084</v>
          </cell>
        </row>
        <row r="109">
          <cell r="A109" t="str">
            <v>A1136169</v>
          </cell>
          <cell r="B109" t="str">
            <v>10</v>
          </cell>
          <cell r="C109" t="str">
            <v>2001</v>
          </cell>
          <cell r="D109">
            <v>2</v>
          </cell>
          <cell r="E109">
            <v>37190</v>
          </cell>
          <cell r="F109" t="str">
            <v>1</v>
          </cell>
          <cell r="G109" t="str">
            <v>17</v>
          </cell>
          <cell r="H109" t="str">
            <v>001</v>
          </cell>
          <cell r="K109" t="str">
            <v>1</v>
          </cell>
          <cell r="L109" t="str">
            <v>1</v>
          </cell>
          <cell r="M109" t="str">
            <v>1700100086</v>
          </cell>
          <cell r="N109" t="str">
            <v>H UNIVERSITARIO</v>
          </cell>
          <cell r="P109" t="str">
            <v>3</v>
          </cell>
          <cell r="Q109">
            <v>208</v>
          </cell>
          <cell r="S109" t="str">
            <v>1</v>
          </cell>
          <cell r="U109" t="str">
            <v>17</v>
          </cell>
          <cell r="V109" t="str">
            <v>001</v>
          </cell>
          <cell r="W109" t="str">
            <v>1</v>
          </cell>
          <cell r="AA109" t="str">
            <v>1</v>
          </cell>
          <cell r="AB109" t="str">
            <v>1</v>
          </cell>
          <cell r="AC109" t="str">
            <v>3</v>
          </cell>
          <cell r="AD109" t="str">
            <v>1</v>
          </cell>
          <cell r="AE109" t="str">
            <v>1</v>
          </cell>
          <cell r="AG109" t="str">
            <v>3</v>
          </cell>
          <cell r="AH109">
            <v>2150</v>
          </cell>
          <cell r="AI109">
            <v>99</v>
          </cell>
          <cell r="AJ109" t="str">
            <v>9</v>
          </cell>
          <cell r="AK109">
            <v>99999999999</v>
          </cell>
          <cell r="AL109">
            <v>2</v>
          </cell>
          <cell r="AM109">
            <v>2</v>
          </cell>
          <cell r="AN109" t="str">
            <v>9</v>
          </cell>
          <cell r="AO109" t="str">
            <v>4</v>
          </cell>
          <cell r="AS109" t="str">
            <v>0</v>
          </cell>
          <cell r="AW109" t="str">
            <v>2</v>
          </cell>
          <cell r="AX109" t="str">
            <v>1</v>
          </cell>
          <cell r="AY109" t="str">
            <v>2</v>
          </cell>
          <cell r="AZ109" t="str">
            <v>P369</v>
          </cell>
          <cell r="BA109" t="str">
            <v>P220</v>
          </cell>
          <cell r="BB109" t="str">
            <v>P071</v>
          </cell>
          <cell r="BE109" t="str">
            <v>405</v>
          </cell>
          <cell r="BF109" t="str">
            <v>405</v>
          </cell>
          <cell r="BG109" t="str">
            <v>P369</v>
          </cell>
          <cell r="BH109" t="str">
            <v>P369</v>
          </cell>
          <cell r="BK109" t="str">
            <v>03</v>
          </cell>
          <cell r="BL109" t="str">
            <v>01</v>
          </cell>
          <cell r="BM109" t="str">
            <v>084</v>
          </cell>
        </row>
        <row r="110">
          <cell r="A110" t="str">
            <v>A1136172</v>
          </cell>
          <cell r="B110" t="str">
            <v>10</v>
          </cell>
          <cell r="C110" t="str">
            <v>2001</v>
          </cell>
          <cell r="D110">
            <v>2</v>
          </cell>
          <cell r="E110">
            <v>37195</v>
          </cell>
          <cell r="F110" t="str">
            <v>2</v>
          </cell>
          <cell r="G110" t="str">
            <v>17</v>
          </cell>
          <cell r="H110" t="str">
            <v>001</v>
          </cell>
          <cell r="K110" t="str">
            <v>1</v>
          </cell>
          <cell r="L110" t="str">
            <v>1</v>
          </cell>
          <cell r="M110" t="str">
            <v>1700100086</v>
          </cell>
          <cell r="N110" t="str">
            <v>H UNIVERSITARIO</v>
          </cell>
          <cell r="P110" t="str">
            <v>2</v>
          </cell>
          <cell r="Q110">
            <v>115</v>
          </cell>
          <cell r="S110" t="str">
            <v>1</v>
          </cell>
          <cell r="U110" t="str">
            <v>17</v>
          </cell>
          <cell r="V110" t="str">
            <v>524</v>
          </cell>
          <cell r="W110" t="str">
            <v>1</v>
          </cell>
          <cell r="AA110" t="str">
            <v>1</v>
          </cell>
          <cell r="AB110" t="str">
            <v>1</v>
          </cell>
          <cell r="AC110" t="str">
            <v>3</v>
          </cell>
          <cell r="AD110" t="str">
            <v>1</v>
          </cell>
          <cell r="AE110" t="str">
            <v>1</v>
          </cell>
          <cell r="AG110" t="str">
            <v>2</v>
          </cell>
          <cell r="AH110">
            <v>890</v>
          </cell>
          <cell r="AI110">
            <v>15</v>
          </cell>
          <cell r="AJ110" t="str">
            <v>9</v>
          </cell>
          <cell r="AK110">
            <v>99999999999</v>
          </cell>
          <cell r="AL110">
            <v>1</v>
          </cell>
          <cell r="AM110">
            <v>0</v>
          </cell>
          <cell r="AN110" t="str">
            <v>4</v>
          </cell>
          <cell r="AO110" t="str">
            <v>5</v>
          </cell>
          <cell r="AS110" t="str">
            <v>0</v>
          </cell>
          <cell r="AW110" t="str">
            <v>2</v>
          </cell>
          <cell r="AX110" t="str">
            <v>1</v>
          </cell>
          <cell r="AY110" t="str">
            <v>2</v>
          </cell>
          <cell r="AZ110" t="str">
            <v>P285</v>
          </cell>
          <cell r="BA110" t="str">
            <v>P220</v>
          </cell>
          <cell r="BB110" t="str">
            <v>P070</v>
          </cell>
          <cell r="BE110" t="str">
            <v>404</v>
          </cell>
          <cell r="BF110" t="str">
            <v>404</v>
          </cell>
          <cell r="BG110" t="str">
            <v>P220</v>
          </cell>
          <cell r="BH110" t="str">
            <v>P220</v>
          </cell>
          <cell r="BK110" t="str">
            <v>01</v>
          </cell>
          <cell r="BL110" t="str">
            <v>01</v>
          </cell>
          <cell r="BM110" t="str">
            <v>082</v>
          </cell>
        </row>
        <row r="111">
          <cell r="A111" t="str">
            <v>A1136175</v>
          </cell>
          <cell r="B111" t="str">
            <v>10</v>
          </cell>
          <cell r="C111" t="str">
            <v>2001</v>
          </cell>
          <cell r="D111">
            <v>2</v>
          </cell>
          <cell r="E111">
            <v>37195</v>
          </cell>
          <cell r="F111" t="str">
            <v>2</v>
          </cell>
          <cell r="G111" t="str">
            <v>17</v>
          </cell>
          <cell r="H111" t="str">
            <v>001</v>
          </cell>
          <cell r="K111" t="str">
            <v>1</v>
          </cell>
          <cell r="L111" t="str">
            <v>1</v>
          </cell>
          <cell r="M111" t="str">
            <v>1700100086</v>
          </cell>
          <cell r="N111" t="str">
            <v>H UNIVERSITARIO</v>
          </cell>
          <cell r="P111" t="str">
            <v>3</v>
          </cell>
          <cell r="Q111">
            <v>203</v>
          </cell>
          <cell r="S111" t="str">
            <v>1</v>
          </cell>
          <cell r="U111" t="str">
            <v>17</v>
          </cell>
          <cell r="V111" t="str">
            <v>380</v>
          </cell>
          <cell r="W111" t="str">
            <v>1</v>
          </cell>
          <cell r="AA111" t="str">
            <v>1</v>
          </cell>
          <cell r="AB111" t="str">
            <v>1</v>
          </cell>
          <cell r="AC111" t="str">
            <v>3</v>
          </cell>
          <cell r="AD111" t="str">
            <v>1</v>
          </cell>
          <cell r="AE111" t="str">
            <v>1</v>
          </cell>
          <cell r="AG111" t="str">
            <v>3</v>
          </cell>
          <cell r="AH111">
            <v>1050</v>
          </cell>
          <cell r="AI111">
            <v>99</v>
          </cell>
          <cell r="AJ111" t="str">
            <v>9</v>
          </cell>
          <cell r="AK111">
            <v>99999999999</v>
          </cell>
          <cell r="AL111">
            <v>99</v>
          </cell>
          <cell r="AM111">
            <v>99</v>
          </cell>
          <cell r="AN111" t="str">
            <v>9</v>
          </cell>
          <cell r="AO111" t="str">
            <v>9</v>
          </cell>
          <cell r="AS111" t="str">
            <v>0</v>
          </cell>
          <cell r="AW111" t="str">
            <v>2</v>
          </cell>
          <cell r="AX111" t="str">
            <v>1</v>
          </cell>
          <cell r="AY111" t="str">
            <v>2</v>
          </cell>
          <cell r="AZ111" t="str">
            <v>P529</v>
          </cell>
          <cell r="BA111" t="str">
            <v>P220</v>
          </cell>
          <cell r="BB111" t="str">
            <v>P071</v>
          </cell>
          <cell r="BE111" t="str">
            <v>406</v>
          </cell>
          <cell r="BF111" t="str">
            <v>407</v>
          </cell>
          <cell r="BG111" t="str">
            <v>P529</v>
          </cell>
          <cell r="BH111" t="str">
            <v>P529</v>
          </cell>
          <cell r="BK111" t="str">
            <v>02</v>
          </cell>
          <cell r="BL111" t="str">
            <v>01</v>
          </cell>
          <cell r="BM111" t="str">
            <v>083</v>
          </cell>
        </row>
        <row r="112">
          <cell r="A112" t="str">
            <v>A1136194</v>
          </cell>
          <cell r="B112" t="str">
            <v>10</v>
          </cell>
          <cell r="C112" t="str">
            <v>2001</v>
          </cell>
          <cell r="D112">
            <v>2</v>
          </cell>
          <cell r="E112">
            <v>37185</v>
          </cell>
          <cell r="F112" t="str">
            <v>1</v>
          </cell>
          <cell r="G112" t="str">
            <v>17</v>
          </cell>
          <cell r="H112" t="str">
            <v>001</v>
          </cell>
          <cell r="K112" t="str">
            <v>1</v>
          </cell>
          <cell r="L112" t="str">
            <v>1</v>
          </cell>
          <cell r="M112" t="str">
            <v>1700100086</v>
          </cell>
          <cell r="N112" t="str">
            <v>H UNIVERSITARIO</v>
          </cell>
          <cell r="P112" t="str">
            <v>3</v>
          </cell>
          <cell r="Q112">
            <v>205</v>
          </cell>
          <cell r="S112" t="str">
            <v>1</v>
          </cell>
          <cell r="U112" t="str">
            <v>17</v>
          </cell>
          <cell r="V112" t="str">
            <v>444</v>
          </cell>
          <cell r="W112" t="str">
            <v>2</v>
          </cell>
          <cell r="X112" t="str">
            <v>002</v>
          </cell>
          <cell r="AA112" t="str">
            <v>1</v>
          </cell>
          <cell r="AB112" t="str">
            <v>1</v>
          </cell>
          <cell r="AC112" t="str">
            <v>3</v>
          </cell>
          <cell r="AD112" t="str">
            <v>1</v>
          </cell>
          <cell r="AE112" t="str">
            <v>1</v>
          </cell>
          <cell r="AG112" t="str">
            <v>3</v>
          </cell>
          <cell r="AH112">
            <v>2300</v>
          </cell>
          <cell r="AI112">
            <v>43</v>
          </cell>
          <cell r="AJ112" t="str">
            <v>9</v>
          </cell>
          <cell r="AK112">
            <v>99999999999</v>
          </cell>
          <cell r="AL112">
            <v>5</v>
          </cell>
          <cell r="AM112">
            <v>5</v>
          </cell>
          <cell r="AN112" t="str">
            <v>2</v>
          </cell>
          <cell r="AO112" t="str">
            <v>3</v>
          </cell>
          <cell r="AS112" t="str">
            <v>0</v>
          </cell>
          <cell r="AW112" t="str">
            <v>2</v>
          </cell>
          <cell r="AX112" t="str">
            <v>1</v>
          </cell>
          <cell r="AY112" t="str">
            <v>2</v>
          </cell>
          <cell r="AZ112" t="str">
            <v>P369</v>
          </cell>
          <cell r="BA112" t="str">
            <v>P240</v>
          </cell>
          <cell r="BB112" t="str">
            <v>P071</v>
          </cell>
          <cell r="BC112" t="str">
            <v>Q909</v>
          </cell>
          <cell r="BE112" t="str">
            <v>404</v>
          </cell>
          <cell r="BF112" t="str">
            <v>404</v>
          </cell>
          <cell r="BG112" t="str">
            <v>P240</v>
          </cell>
          <cell r="BH112" t="str">
            <v>P240</v>
          </cell>
          <cell r="BK112" t="str">
            <v>02</v>
          </cell>
          <cell r="BL112" t="str">
            <v>01</v>
          </cell>
          <cell r="BM112" t="str">
            <v>082</v>
          </cell>
        </row>
        <row r="113">
          <cell r="A113" t="str">
            <v>A1136206</v>
          </cell>
          <cell r="B113" t="str">
            <v>10</v>
          </cell>
          <cell r="C113" t="str">
            <v>2001</v>
          </cell>
          <cell r="D113">
            <v>2</v>
          </cell>
          <cell r="E113">
            <v>37191</v>
          </cell>
          <cell r="F113" t="str">
            <v>1</v>
          </cell>
          <cell r="G113" t="str">
            <v>17</v>
          </cell>
          <cell r="H113" t="str">
            <v>001</v>
          </cell>
          <cell r="K113" t="str">
            <v>1</v>
          </cell>
          <cell r="L113" t="str">
            <v>1</v>
          </cell>
          <cell r="M113" t="str">
            <v>1700100086</v>
          </cell>
          <cell r="N113" t="str">
            <v>H UNIVERSITARIO</v>
          </cell>
          <cell r="P113" t="str">
            <v>2</v>
          </cell>
          <cell r="Q113">
            <v>205</v>
          </cell>
          <cell r="S113" t="str">
            <v>1</v>
          </cell>
          <cell r="U113" t="str">
            <v>17</v>
          </cell>
          <cell r="V113" t="str">
            <v>001</v>
          </cell>
          <cell r="W113" t="str">
            <v>1</v>
          </cell>
          <cell r="Y113" t="str">
            <v>0</v>
          </cell>
          <cell r="Z113" t="str">
            <v>1008</v>
          </cell>
          <cell r="AA113" t="str">
            <v>1</v>
          </cell>
          <cell r="AB113" t="str">
            <v>1</v>
          </cell>
          <cell r="AC113" t="str">
            <v>3</v>
          </cell>
          <cell r="AD113" t="str">
            <v>2</v>
          </cell>
          <cell r="AE113" t="str">
            <v>1</v>
          </cell>
          <cell r="AG113" t="str">
            <v>3</v>
          </cell>
          <cell r="AH113">
            <v>1230</v>
          </cell>
          <cell r="AI113">
            <v>21</v>
          </cell>
          <cell r="AJ113" t="str">
            <v>9</v>
          </cell>
          <cell r="AK113">
            <v>99999999999</v>
          </cell>
          <cell r="AL113">
            <v>1</v>
          </cell>
          <cell r="AM113">
            <v>1</v>
          </cell>
          <cell r="AN113" t="str">
            <v>4</v>
          </cell>
          <cell r="AO113" t="str">
            <v>4</v>
          </cell>
          <cell r="AS113" t="str">
            <v>0</v>
          </cell>
          <cell r="AW113" t="str">
            <v>2</v>
          </cell>
          <cell r="AX113" t="str">
            <v>1</v>
          </cell>
          <cell r="AY113" t="str">
            <v>2</v>
          </cell>
          <cell r="AZ113" t="str">
            <v>P293</v>
          </cell>
          <cell r="BA113" t="str">
            <v>P220</v>
          </cell>
          <cell r="BB113" t="str">
            <v>P071</v>
          </cell>
          <cell r="BD113" t="str">
            <v>P369</v>
          </cell>
          <cell r="BE113" t="str">
            <v>406</v>
          </cell>
          <cell r="BF113" t="str">
            <v>407</v>
          </cell>
          <cell r="BG113" t="str">
            <v>P293</v>
          </cell>
          <cell r="BH113" t="str">
            <v>P293</v>
          </cell>
          <cell r="BK113" t="str">
            <v>02</v>
          </cell>
          <cell r="BL113" t="str">
            <v>01</v>
          </cell>
          <cell r="BM113" t="str">
            <v>086</v>
          </cell>
        </row>
        <row r="114">
          <cell r="A114" t="str">
            <v>A1136245</v>
          </cell>
          <cell r="B114" t="str">
            <v>11</v>
          </cell>
          <cell r="C114" t="str">
            <v>2001</v>
          </cell>
          <cell r="D114">
            <v>2</v>
          </cell>
          <cell r="E114">
            <v>37211</v>
          </cell>
          <cell r="F114" t="str">
            <v>1</v>
          </cell>
          <cell r="G114" t="str">
            <v>17</v>
          </cell>
          <cell r="H114" t="str">
            <v>001</v>
          </cell>
          <cell r="K114" t="str">
            <v>1</v>
          </cell>
          <cell r="L114" t="str">
            <v>1</v>
          </cell>
          <cell r="M114" t="str">
            <v>1700100086</v>
          </cell>
          <cell r="N114" t="str">
            <v>H UNIVERSITARIO</v>
          </cell>
          <cell r="P114" t="str">
            <v>1</v>
          </cell>
          <cell r="Q114">
            <v>206</v>
          </cell>
          <cell r="S114" t="str">
            <v>1</v>
          </cell>
          <cell r="U114" t="str">
            <v>17</v>
          </cell>
          <cell r="V114" t="str">
            <v>001</v>
          </cell>
          <cell r="W114" t="str">
            <v>1</v>
          </cell>
          <cell r="Y114" t="str">
            <v>0</v>
          </cell>
          <cell r="Z114" t="str">
            <v>0902</v>
          </cell>
          <cell r="AA114" t="str">
            <v>1</v>
          </cell>
          <cell r="AB114" t="str">
            <v>1</v>
          </cell>
          <cell r="AC114" t="str">
            <v>3</v>
          </cell>
          <cell r="AD114" t="str">
            <v>2</v>
          </cell>
          <cell r="AE114" t="str">
            <v>1</v>
          </cell>
          <cell r="AG114" t="str">
            <v>3</v>
          </cell>
          <cell r="AH114">
            <v>1540</v>
          </cell>
          <cell r="AI114">
            <v>35</v>
          </cell>
          <cell r="AJ114" t="str">
            <v>9</v>
          </cell>
          <cell r="AK114">
            <v>99999999999</v>
          </cell>
          <cell r="AL114">
            <v>4</v>
          </cell>
          <cell r="AM114">
            <v>0</v>
          </cell>
          <cell r="AN114" t="str">
            <v>4</v>
          </cell>
          <cell r="AO114" t="str">
            <v>5</v>
          </cell>
          <cell r="AS114" t="str">
            <v>0</v>
          </cell>
          <cell r="AW114" t="str">
            <v>2</v>
          </cell>
          <cell r="AX114" t="str">
            <v>1</v>
          </cell>
          <cell r="AY114" t="str">
            <v>1</v>
          </cell>
          <cell r="AZ114" t="str">
            <v>P523</v>
          </cell>
          <cell r="BA114" t="str">
            <v>P220</v>
          </cell>
          <cell r="BB114" t="str">
            <v>P071</v>
          </cell>
          <cell r="BE114" t="str">
            <v>406</v>
          </cell>
          <cell r="BF114" t="str">
            <v>407</v>
          </cell>
          <cell r="BG114" t="str">
            <v>P523</v>
          </cell>
          <cell r="BH114" t="str">
            <v>P523</v>
          </cell>
          <cell r="BK114" t="str">
            <v>02</v>
          </cell>
          <cell r="BL114" t="str">
            <v>01</v>
          </cell>
          <cell r="BM114" t="str">
            <v>083</v>
          </cell>
        </row>
        <row r="115">
          <cell r="A115" t="str">
            <v>A1136249</v>
          </cell>
          <cell r="B115" t="str">
            <v>11</v>
          </cell>
          <cell r="C115" t="str">
            <v>2001</v>
          </cell>
          <cell r="D115">
            <v>2</v>
          </cell>
          <cell r="E115">
            <v>37214</v>
          </cell>
          <cell r="F115" t="str">
            <v>2</v>
          </cell>
          <cell r="G115" t="str">
            <v>17</v>
          </cell>
          <cell r="H115" t="str">
            <v>001</v>
          </cell>
          <cell r="K115" t="str">
            <v>1</v>
          </cell>
          <cell r="L115" t="str">
            <v>1</v>
          </cell>
          <cell r="M115" t="str">
            <v>1700100086</v>
          </cell>
          <cell r="N115" t="str">
            <v>H UNIVERSITARIO</v>
          </cell>
          <cell r="P115" t="str">
            <v>1</v>
          </cell>
          <cell r="Q115">
            <v>102</v>
          </cell>
          <cell r="S115" t="str">
            <v>1</v>
          </cell>
          <cell r="U115" t="str">
            <v>17</v>
          </cell>
          <cell r="V115" t="str">
            <v>001</v>
          </cell>
          <cell r="W115" t="str">
            <v>1</v>
          </cell>
          <cell r="Y115" t="str">
            <v>0</v>
          </cell>
          <cell r="Z115" t="str">
            <v>0207</v>
          </cell>
          <cell r="AA115" t="str">
            <v>1</v>
          </cell>
          <cell r="AB115" t="str">
            <v>1</v>
          </cell>
          <cell r="AC115" t="str">
            <v>3</v>
          </cell>
          <cell r="AD115" t="str">
            <v>2</v>
          </cell>
          <cell r="AE115" t="str">
            <v>1</v>
          </cell>
          <cell r="AG115" t="str">
            <v>3</v>
          </cell>
          <cell r="AH115">
            <v>1640</v>
          </cell>
          <cell r="AI115">
            <v>25</v>
          </cell>
          <cell r="AJ115" t="str">
            <v>9</v>
          </cell>
          <cell r="AK115">
            <v>99999999999</v>
          </cell>
          <cell r="AL115">
            <v>1</v>
          </cell>
          <cell r="AM115">
            <v>0</v>
          </cell>
          <cell r="AN115" t="str">
            <v>4</v>
          </cell>
          <cell r="AO115" t="str">
            <v>4</v>
          </cell>
          <cell r="AS115" t="str">
            <v>0</v>
          </cell>
          <cell r="AW115" t="str">
            <v>2</v>
          </cell>
          <cell r="AX115" t="str">
            <v>1</v>
          </cell>
          <cell r="AY115" t="str">
            <v>1</v>
          </cell>
          <cell r="AZ115" t="str">
            <v>Q606</v>
          </cell>
          <cell r="BD115" t="str">
            <v>P071</v>
          </cell>
          <cell r="BE115" t="str">
            <v>613</v>
          </cell>
          <cell r="BF115" t="str">
            <v>615</v>
          </cell>
          <cell r="BG115" t="str">
            <v>Q606</v>
          </cell>
          <cell r="BH115" t="str">
            <v>Q606</v>
          </cell>
          <cell r="BK115" t="str">
            <v>01</v>
          </cell>
          <cell r="BL115" t="str">
            <v>01</v>
          </cell>
          <cell r="BM115" t="str">
            <v>088</v>
          </cell>
        </row>
        <row r="116">
          <cell r="A116" t="str">
            <v>A1136251</v>
          </cell>
          <cell r="B116" t="str">
            <v>11</v>
          </cell>
          <cell r="C116" t="str">
            <v>2001</v>
          </cell>
          <cell r="D116">
            <v>2</v>
          </cell>
          <cell r="E116">
            <v>37216</v>
          </cell>
          <cell r="F116" t="str">
            <v>2</v>
          </cell>
          <cell r="G116" t="str">
            <v>17</v>
          </cell>
          <cell r="H116" t="str">
            <v>001</v>
          </cell>
          <cell r="K116" t="str">
            <v>1</v>
          </cell>
          <cell r="L116" t="str">
            <v>1</v>
          </cell>
          <cell r="M116" t="str">
            <v>1700100086</v>
          </cell>
          <cell r="N116" t="str">
            <v>H UNIVERSITARIO</v>
          </cell>
          <cell r="P116" t="str">
            <v>3</v>
          </cell>
          <cell r="Q116">
            <v>102</v>
          </cell>
          <cell r="S116" t="str">
            <v>1</v>
          </cell>
          <cell r="U116" t="str">
            <v>17</v>
          </cell>
          <cell r="V116" t="str">
            <v>174</v>
          </cell>
          <cell r="W116" t="str">
            <v>1</v>
          </cell>
          <cell r="AA116" t="str">
            <v>1</v>
          </cell>
          <cell r="AB116" t="str">
            <v>2</v>
          </cell>
          <cell r="AC116" t="str">
            <v>3</v>
          </cell>
          <cell r="AD116" t="str">
            <v>1</v>
          </cell>
          <cell r="AE116" t="str">
            <v>1</v>
          </cell>
          <cell r="AG116" t="str">
            <v>3</v>
          </cell>
          <cell r="AH116">
            <v>1200</v>
          </cell>
          <cell r="AI116">
            <v>24</v>
          </cell>
          <cell r="AJ116" t="str">
            <v>9</v>
          </cell>
          <cell r="AK116">
            <v>99999999999</v>
          </cell>
          <cell r="AL116">
            <v>4</v>
          </cell>
          <cell r="AM116">
            <v>0</v>
          </cell>
          <cell r="AN116" t="str">
            <v>4</v>
          </cell>
          <cell r="AO116" t="str">
            <v>8</v>
          </cell>
          <cell r="AS116" t="str">
            <v>0</v>
          </cell>
          <cell r="AW116" t="str">
            <v>2</v>
          </cell>
          <cell r="AX116" t="str">
            <v>1</v>
          </cell>
          <cell r="AY116" t="str">
            <v>2</v>
          </cell>
          <cell r="AZ116" t="str">
            <v>Q897</v>
          </cell>
          <cell r="BA116" t="str">
            <v>Q913</v>
          </cell>
          <cell r="BD116" t="str">
            <v>P071</v>
          </cell>
          <cell r="BE116" t="str">
            <v>613</v>
          </cell>
          <cell r="BF116" t="str">
            <v>615</v>
          </cell>
          <cell r="BG116" t="str">
            <v>Q913</v>
          </cell>
          <cell r="BH116" t="str">
            <v>Q913</v>
          </cell>
          <cell r="BK116" t="str">
            <v>01</v>
          </cell>
          <cell r="BL116" t="str">
            <v>01</v>
          </cell>
          <cell r="BM116" t="str">
            <v>088</v>
          </cell>
        </row>
        <row r="117">
          <cell r="A117" t="str">
            <v>A1136254</v>
          </cell>
          <cell r="B117" t="str">
            <v>11</v>
          </cell>
          <cell r="C117" t="str">
            <v>2001</v>
          </cell>
          <cell r="D117">
            <v>2</v>
          </cell>
          <cell r="E117">
            <v>37222</v>
          </cell>
          <cell r="F117" t="str">
            <v>2</v>
          </cell>
          <cell r="G117" t="str">
            <v>17</v>
          </cell>
          <cell r="H117" t="str">
            <v>001</v>
          </cell>
          <cell r="K117" t="str">
            <v>1</v>
          </cell>
          <cell r="L117" t="str">
            <v>1</v>
          </cell>
          <cell r="M117" t="str">
            <v>1700100086</v>
          </cell>
          <cell r="N117" t="str">
            <v>H UNIVERSITARIO</v>
          </cell>
          <cell r="P117" t="str">
            <v>3</v>
          </cell>
          <cell r="Q117">
            <v>202</v>
          </cell>
          <cell r="S117" t="str">
            <v>1</v>
          </cell>
          <cell r="U117" t="str">
            <v>17</v>
          </cell>
          <cell r="V117" t="str">
            <v>380</v>
          </cell>
          <cell r="W117" t="str">
            <v>1</v>
          </cell>
          <cell r="AA117" t="str">
            <v>1</v>
          </cell>
          <cell r="AB117" t="str">
            <v>2</v>
          </cell>
          <cell r="AC117" t="str">
            <v>3</v>
          </cell>
          <cell r="AD117" t="str">
            <v>1</v>
          </cell>
          <cell r="AE117" t="str">
            <v>1</v>
          </cell>
          <cell r="AG117" t="str">
            <v>3</v>
          </cell>
          <cell r="AH117">
            <v>2980</v>
          </cell>
          <cell r="AI117">
            <v>36</v>
          </cell>
          <cell r="AJ117" t="str">
            <v>9</v>
          </cell>
          <cell r="AK117">
            <v>99999999999</v>
          </cell>
          <cell r="AL117">
            <v>3</v>
          </cell>
          <cell r="AM117">
            <v>99</v>
          </cell>
          <cell r="AN117" t="str">
            <v>4</v>
          </cell>
          <cell r="AO117" t="str">
            <v>8</v>
          </cell>
          <cell r="AS117" t="str">
            <v>0</v>
          </cell>
          <cell r="AW117" t="str">
            <v>2</v>
          </cell>
          <cell r="AX117" t="str">
            <v>1</v>
          </cell>
          <cell r="AY117" t="str">
            <v>2</v>
          </cell>
          <cell r="AZ117" t="str">
            <v>P210</v>
          </cell>
          <cell r="BE117" t="str">
            <v>404</v>
          </cell>
          <cell r="BF117" t="str">
            <v>404</v>
          </cell>
          <cell r="BG117" t="str">
            <v>P210</v>
          </cell>
          <cell r="BH117" t="str">
            <v>P210</v>
          </cell>
          <cell r="BK117" t="str">
            <v>02</v>
          </cell>
          <cell r="BL117" t="str">
            <v>01</v>
          </cell>
          <cell r="BM117" t="str">
            <v>082</v>
          </cell>
        </row>
        <row r="118">
          <cell r="A118" t="str">
            <v>A1136261</v>
          </cell>
          <cell r="B118" t="str">
            <v>12</v>
          </cell>
          <cell r="C118" t="str">
            <v>2001</v>
          </cell>
          <cell r="D118">
            <v>2</v>
          </cell>
          <cell r="E118">
            <v>37252</v>
          </cell>
          <cell r="F118" t="str">
            <v>1</v>
          </cell>
          <cell r="G118" t="str">
            <v>17</v>
          </cell>
          <cell r="H118" t="str">
            <v>001</v>
          </cell>
          <cell r="K118" t="str">
            <v>1</v>
          </cell>
          <cell r="L118" t="str">
            <v>1</v>
          </cell>
          <cell r="M118" t="str">
            <v>1700100086</v>
          </cell>
          <cell r="N118" t="str">
            <v>H UNIVERSITARIO</v>
          </cell>
          <cell r="P118" t="str">
            <v>1</v>
          </cell>
          <cell r="Q118">
            <v>121</v>
          </cell>
          <cell r="S118" t="str">
            <v>1</v>
          </cell>
          <cell r="U118" t="str">
            <v>17</v>
          </cell>
          <cell r="V118" t="str">
            <v>001</v>
          </cell>
          <cell r="W118" t="str">
            <v>1</v>
          </cell>
          <cell r="Y118" t="str">
            <v>0</v>
          </cell>
          <cell r="Z118" t="str">
            <v>0204</v>
          </cell>
          <cell r="AA118" t="str">
            <v>1</v>
          </cell>
          <cell r="AB118" t="str">
            <v>1</v>
          </cell>
          <cell r="AC118" t="str">
            <v>3</v>
          </cell>
          <cell r="AD118" t="str">
            <v>2</v>
          </cell>
          <cell r="AE118" t="str">
            <v>1</v>
          </cell>
          <cell r="AG118" t="str">
            <v>3</v>
          </cell>
          <cell r="AH118">
            <v>2740</v>
          </cell>
          <cell r="AI118">
            <v>36</v>
          </cell>
          <cell r="AJ118" t="str">
            <v>9</v>
          </cell>
          <cell r="AK118">
            <v>99999999999</v>
          </cell>
          <cell r="AL118">
            <v>3</v>
          </cell>
          <cell r="AM118">
            <v>0</v>
          </cell>
          <cell r="AN118" t="str">
            <v>1</v>
          </cell>
          <cell r="AO118" t="str">
            <v>4</v>
          </cell>
          <cell r="AS118" t="str">
            <v>0</v>
          </cell>
          <cell r="AW118" t="str">
            <v>2</v>
          </cell>
          <cell r="AX118" t="str">
            <v>1</v>
          </cell>
          <cell r="AY118" t="str">
            <v>1</v>
          </cell>
          <cell r="AZ118" t="str">
            <v>Q249</v>
          </cell>
          <cell r="BE118" t="str">
            <v>613</v>
          </cell>
          <cell r="BF118" t="str">
            <v>615</v>
          </cell>
          <cell r="BG118" t="str">
            <v>Q249</v>
          </cell>
          <cell r="BH118" t="str">
            <v>Q249</v>
          </cell>
          <cell r="BK118" t="str">
            <v>01</v>
          </cell>
          <cell r="BL118" t="str">
            <v>01</v>
          </cell>
          <cell r="BM118" t="str">
            <v>087</v>
          </cell>
        </row>
        <row r="119">
          <cell r="A119" t="str">
            <v>A1136307</v>
          </cell>
          <cell r="B119" t="str">
            <v>11</v>
          </cell>
          <cell r="C119" t="str">
            <v>2001</v>
          </cell>
          <cell r="D119">
            <v>2</v>
          </cell>
          <cell r="E119">
            <v>37225</v>
          </cell>
          <cell r="F119" t="str">
            <v>1</v>
          </cell>
          <cell r="G119" t="str">
            <v>17</v>
          </cell>
          <cell r="H119" t="str">
            <v>001</v>
          </cell>
          <cell r="K119" t="str">
            <v>1</v>
          </cell>
          <cell r="L119" t="str">
            <v>1</v>
          </cell>
          <cell r="M119" t="str">
            <v>1700100086</v>
          </cell>
          <cell r="N119" t="str">
            <v>H UNIVERSITARIO</v>
          </cell>
          <cell r="P119" t="str">
            <v>3</v>
          </cell>
          <cell r="Q119">
            <v>203</v>
          </cell>
          <cell r="S119" t="str">
            <v>1</v>
          </cell>
          <cell r="U119" t="str">
            <v>17</v>
          </cell>
          <cell r="V119" t="str">
            <v>541</v>
          </cell>
          <cell r="W119" t="str">
            <v>2</v>
          </cell>
          <cell r="X119" t="str">
            <v>005</v>
          </cell>
          <cell r="AA119" t="str">
            <v>1</v>
          </cell>
          <cell r="AB119" t="str">
            <v>1</v>
          </cell>
          <cell r="AC119" t="str">
            <v>3</v>
          </cell>
          <cell r="AD119" t="str">
            <v>1</v>
          </cell>
          <cell r="AE119" t="str">
            <v>1</v>
          </cell>
          <cell r="AG119" t="str">
            <v>2</v>
          </cell>
          <cell r="AH119">
            <v>620</v>
          </cell>
          <cell r="AI119">
            <v>16</v>
          </cell>
          <cell r="AJ119" t="str">
            <v>9</v>
          </cell>
          <cell r="AK119">
            <v>99999999999</v>
          </cell>
          <cell r="AL119">
            <v>1</v>
          </cell>
          <cell r="AM119">
            <v>0</v>
          </cell>
          <cell r="AN119" t="str">
            <v>4</v>
          </cell>
          <cell r="AO119" t="str">
            <v>3</v>
          </cell>
          <cell r="AS119" t="str">
            <v>0</v>
          </cell>
          <cell r="AW119" t="str">
            <v>2</v>
          </cell>
          <cell r="AX119" t="str">
            <v>1</v>
          </cell>
          <cell r="AY119" t="str">
            <v>1</v>
          </cell>
          <cell r="AZ119" t="str">
            <v>P220</v>
          </cell>
          <cell r="BA119" t="str">
            <v>P070</v>
          </cell>
          <cell r="BE119" t="str">
            <v>404</v>
          </cell>
          <cell r="BF119" t="str">
            <v>404</v>
          </cell>
          <cell r="BG119" t="str">
            <v>P220</v>
          </cell>
          <cell r="BH119" t="str">
            <v>P220</v>
          </cell>
          <cell r="BK119" t="str">
            <v>02</v>
          </cell>
          <cell r="BL119" t="str">
            <v>01</v>
          </cell>
          <cell r="BM119" t="str">
            <v>082</v>
          </cell>
        </row>
        <row r="120">
          <cell r="A120" t="str">
            <v>A1136311</v>
          </cell>
          <cell r="B120" t="str">
            <v>05</v>
          </cell>
          <cell r="C120" t="str">
            <v>2001</v>
          </cell>
          <cell r="D120">
            <v>2</v>
          </cell>
          <cell r="E120">
            <v>37022</v>
          </cell>
          <cell r="F120" t="str">
            <v>2</v>
          </cell>
          <cell r="G120" t="str">
            <v>17</v>
          </cell>
          <cell r="H120" t="str">
            <v>001</v>
          </cell>
          <cell r="K120" t="str">
            <v>1</v>
          </cell>
          <cell r="L120" t="str">
            <v>1</v>
          </cell>
          <cell r="M120" t="str">
            <v>1700100086</v>
          </cell>
          <cell r="N120" t="str">
            <v>H UNIVERSITARIO</v>
          </cell>
          <cell r="P120" t="str">
            <v>4</v>
          </cell>
          <cell r="Q120">
            <v>116</v>
          </cell>
          <cell r="S120" t="str">
            <v>1</v>
          </cell>
          <cell r="U120" t="str">
            <v>17</v>
          </cell>
          <cell r="V120" t="str">
            <v>001</v>
          </cell>
          <cell r="W120" t="str">
            <v>1</v>
          </cell>
          <cell r="AA120" t="str">
            <v>1</v>
          </cell>
          <cell r="AB120" t="str">
            <v>2</v>
          </cell>
          <cell r="AC120" t="str">
            <v>3</v>
          </cell>
          <cell r="AD120" t="str">
            <v>1</v>
          </cell>
          <cell r="AE120" t="str">
            <v>1</v>
          </cell>
          <cell r="AG120" t="str">
            <v>3</v>
          </cell>
          <cell r="AH120">
            <v>2750</v>
          </cell>
          <cell r="AI120">
            <v>36</v>
          </cell>
          <cell r="AJ120" t="str">
            <v>9</v>
          </cell>
          <cell r="AK120">
            <v>99999999999</v>
          </cell>
          <cell r="AL120">
            <v>2</v>
          </cell>
          <cell r="AM120">
            <v>1</v>
          </cell>
          <cell r="AN120" t="str">
            <v>9</v>
          </cell>
          <cell r="AO120" t="str">
            <v>9</v>
          </cell>
          <cell r="AS120" t="str">
            <v>0</v>
          </cell>
          <cell r="AW120" t="str">
            <v>2</v>
          </cell>
          <cell r="AX120" t="str">
            <v>1</v>
          </cell>
          <cell r="AY120" t="str">
            <v>1</v>
          </cell>
          <cell r="AZ120" t="str">
            <v>P293</v>
          </cell>
          <cell r="BA120" t="str">
            <v>P219</v>
          </cell>
          <cell r="BB120" t="str">
            <v>P240</v>
          </cell>
          <cell r="BE120" t="str">
            <v>406</v>
          </cell>
          <cell r="BF120" t="str">
            <v>407</v>
          </cell>
          <cell r="BG120" t="str">
            <v>P293</v>
          </cell>
          <cell r="BH120" t="str">
            <v>P293</v>
          </cell>
          <cell r="BK120" t="str">
            <v>01</v>
          </cell>
          <cell r="BL120" t="str">
            <v>01</v>
          </cell>
          <cell r="BM120" t="str">
            <v>086</v>
          </cell>
        </row>
        <row r="121">
          <cell r="A121" t="str">
            <v>A1136312</v>
          </cell>
          <cell r="B121" t="str">
            <v>05</v>
          </cell>
          <cell r="C121" t="str">
            <v>2001</v>
          </cell>
          <cell r="D121">
            <v>2</v>
          </cell>
          <cell r="E121">
            <v>37038</v>
          </cell>
          <cell r="F121" t="str">
            <v>1</v>
          </cell>
          <cell r="G121" t="str">
            <v>17</v>
          </cell>
          <cell r="H121" t="str">
            <v>001</v>
          </cell>
          <cell r="K121" t="str">
            <v>1</v>
          </cell>
          <cell r="L121" t="str">
            <v>1</v>
          </cell>
          <cell r="M121" t="str">
            <v>1700100086</v>
          </cell>
          <cell r="N121" t="str">
            <v>H UNIVERSITARIO</v>
          </cell>
          <cell r="P121" t="str">
            <v>4</v>
          </cell>
          <cell r="Q121">
            <v>110</v>
          </cell>
          <cell r="S121" t="str">
            <v>1</v>
          </cell>
          <cell r="U121" t="str">
            <v>17</v>
          </cell>
          <cell r="V121" t="str">
            <v>001</v>
          </cell>
          <cell r="W121" t="str">
            <v>1</v>
          </cell>
          <cell r="AA121" t="str">
            <v>1</v>
          </cell>
          <cell r="AB121" t="str">
            <v>2</v>
          </cell>
          <cell r="AC121" t="str">
            <v>3</v>
          </cell>
          <cell r="AD121" t="str">
            <v>1</v>
          </cell>
          <cell r="AE121" t="str">
            <v>1</v>
          </cell>
          <cell r="AG121" t="str">
            <v>2</v>
          </cell>
          <cell r="AH121">
            <v>660</v>
          </cell>
          <cell r="AI121">
            <v>17</v>
          </cell>
          <cell r="AJ121" t="str">
            <v>9</v>
          </cell>
          <cell r="AK121">
            <v>99999999999</v>
          </cell>
          <cell r="AL121">
            <v>1</v>
          </cell>
          <cell r="AM121">
            <v>0</v>
          </cell>
          <cell r="AN121" t="str">
            <v>9</v>
          </cell>
          <cell r="AO121" t="str">
            <v>2</v>
          </cell>
          <cell r="AS121" t="str">
            <v>0</v>
          </cell>
          <cell r="AW121" t="str">
            <v>2</v>
          </cell>
          <cell r="AX121" t="str">
            <v>1</v>
          </cell>
          <cell r="AY121" t="str">
            <v>1</v>
          </cell>
          <cell r="AZ121" t="str">
            <v>P219</v>
          </cell>
          <cell r="BA121" t="str">
            <v>P220</v>
          </cell>
          <cell r="BE121" t="str">
            <v>404</v>
          </cell>
          <cell r="BF121" t="str">
            <v>404</v>
          </cell>
          <cell r="BG121" t="str">
            <v>P220</v>
          </cell>
          <cell r="BH121" t="str">
            <v>P220</v>
          </cell>
          <cell r="BK121" t="str">
            <v>01</v>
          </cell>
          <cell r="BL121" t="str">
            <v>01</v>
          </cell>
          <cell r="BM121" t="str">
            <v>082</v>
          </cell>
        </row>
        <row r="122">
          <cell r="A122" t="str">
            <v>A1136314</v>
          </cell>
          <cell r="B122" t="str">
            <v>04</v>
          </cell>
          <cell r="C122" t="str">
            <v>2001</v>
          </cell>
          <cell r="D122">
            <v>2</v>
          </cell>
          <cell r="E122">
            <v>36997</v>
          </cell>
          <cell r="F122" t="str">
            <v>1</v>
          </cell>
          <cell r="G122" t="str">
            <v>17</v>
          </cell>
          <cell r="H122" t="str">
            <v>001</v>
          </cell>
          <cell r="K122" t="str">
            <v>1</v>
          </cell>
          <cell r="L122" t="str">
            <v>1</v>
          </cell>
          <cell r="M122" t="str">
            <v>1700100086</v>
          </cell>
          <cell r="N122" t="str">
            <v>H UNIVERSITARIO</v>
          </cell>
          <cell r="P122" t="str">
            <v>4</v>
          </cell>
          <cell r="Q122">
            <v>107</v>
          </cell>
          <cell r="S122" t="str">
            <v>1</v>
          </cell>
          <cell r="U122" t="str">
            <v>17</v>
          </cell>
          <cell r="V122" t="str">
            <v>001</v>
          </cell>
          <cell r="W122" t="str">
            <v>1</v>
          </cell>
          <cell r="Y122" t="str">
            <v>0</v>
          </cell>
          <cell r="Z122" t="str">
            <v>1101</v>
          </cell>
          <cell r="AA122" t="str">
            <v>1</v>
          </cell>
          <cell r="AB122" t="str">
            <v>2</v>
          </cell>
          <cell r="AC122" t="str">
            <v>3</v>
          </cell>
          <cell r="AD122" t="str">
            <v>1</v>
          </cell>
          <cell r="AE122" t="str">
            <v>1</v>
          </cell>
          <cell r="AG122" t="str">
            <v>2</v>
          </cell>
          <cell r="AH122">
            <v>780</v>
          </cell>
          <cell r="AI122">
            <v>29</v>
          </cell>
          <cell r="AJ122" t="str">
            <v>9</v>
          </cell>
          <cell r="AK122">
            <v>99999999999</v>
          </cell>
          <cell r="AL122">
            <v>2</v>
          </cell>
          <cell r="AM122">
            <v>0</v>
          </cell>
          <cell r="AN122" t="str">
            <v>9</v>
          </cell>
          <cell r="AO122" t="str">
            <v>9</v>
          </cell>
          <cell r="AS122" t="str">
            <v>0</v>
          </cell>
          <cell r="AW122" t="str">
            <v>2</v>
          </cell>
          <cell r="AX122" t="str">
            <v>1</v>
          </cell>
          <cell r="AY122" t="str">
            <v>1</v>
          </cell>
          <cell r="AZ122" t="str">
            <v>P219</v>
          </cell>
          <cell r="BA122" t="str">
            <v>P220</v>
          </cell>
          <cell r="BE122" t="str">
            <v>404</v>
          </cell>
          <cell r="BF122" t="str">
            <v>404</v>
          </cell>
          <cell r="BG122" t="str">
            <v>P220</v>
          </cell>
          <cell r="BH122" t="str">
            <v>P220</v>
          </cell>
          <cell r="BK122" t="str">
            <v>01</v>
          </cell>
          <cell r="BL122" t="str">
            <v>01</v>
          </cell>
          <cell r="BM122" t="str">
            <v>082</v>
          </cell>
        </row>
        <row r="123">
          <cell r="A123" t="str">
            <v>A1136315</v>
          </cell>
          <cell r="B123" t="str">
            <v>12</v>
          </cell>
          <cell r="C123" t="str">
            <v>2001</v>
          </cell>
          <cell r="D123">
            <v>2</v>
          </cell>
          <cell r="E123">
            <v>37245</v>
          </cell>
          <cell r="F123" t="str">
            <v>1</v>
          </cell>
          <cell r="G123" t="str">
            <v>17</v>
          </cell>
          <cell r="H123" t="str">
            <v>001</v>
          </cell>
          <cell r="K123" t="str">
            <v>1</v>
          </cell>
          <cell r="L123" t="str">
            <v>1</v>
          </cell>
          <cell r="M123" t="str">
            <v>1700100086</v>
          </cell>
          <cell r="N123" t="str">
            <v>H UNIVERSITARIO</v>
          </cell>
          <cell r="P123" t="str">
            <v>4</v>
          </cell>
          <cell r="Q123">
            <v>110</v>
          </cell>
          <cell r="S123" t="str">
            <v>1</v>
          </cell>
          <cell r="U123" t="str">
            <v>17</v>
          </cell>
          <cell r="V123" t="str">
            <v>614</v>
          </cell>
          <cell r="W123" t="str">
            <v>1</v>
          </cell>
          <cell r="AA123" t="str">
            <v>1</v>
          </cell>
          <cell r="AB123" t="str">
            <v>2</v>
          </cell>
          <cell r="AC123" t="str">
            <v>3</v>
          </cell>
          <cell r="AD123" t="str">
            <v>1</v>
          </cell>
          <cell r="AE123" t="str">
            <v>1</v>
          </cell>
          <cell r="AG123" t="str">
            <v>2</v>
          </cell>
          <cell r="AH123">
            <v>630</v>
          </cell>
          <cell r="AI123">
            <v>30</v>
          </cell>
          <cell r="AJ123" t="str">
            <v>9</v>
          </cell>
          <cell r="AK123">
            <v>99999999999</v>
          </cell>
          <cell r="AL123">
            <v>1</v>
          </cell>
          <cell r="AM123">
            <v>0</v>
          </cell>
          <cell r="AN123" t="str">
            <v>9</v>
          </cell>
          <cell r="AO123" t="str">
            <v>9</v>
          </cell>
          <cell r="AS123" t="str">
            <v>0</v>
          </cell>
          <cell r="AW123" t="str">
            <v>2</v>
          </cell>
          <cell r="AX123" t="str">
            <v>1</v>
          </cell>
          <cell r="AY123" t="str">
            <v>1</v>
          </cell>
          <cell r="AZ123" t="str">
            <v>P219</v>
          </cell>
          <cell r="BA123" t="str">
            <v>P070</v>
          </cell>
          <cell r="BE123" t="str">
            <v>404</v>
          </cell>
          <cell r="BF123" t="str">
            <v>404</v>
          </cell>
          <cell r="BG123" t="str">
            <v>P219</v>
          </cell>
          <cell r="BH123" t="str">
            <v>P219</v>
          </cell>
          <cell r="BK123" t="str">
            <v>01</v>
          </cell>
          <cell r="BL123" t="str">
            <v>01</v>
          </cell>
          <cell r="BM123" t="str">
            <v>082</v>
          </cell>
        </row>
        <row r="124">
          <cell r="A124" t="str">
            <v>A1136316</v>
          </cell>
          <cell r="B124" t="str">
            <v>06</v>
          </cell>
          <cell r="C124" t="str">
            <v>2001</v>
          </cell>
          <cell r="D124">
            <v>2</v>
          </cell>
          <cell r="E124">
            <v>37057</v>
          </cell>
          <cell r="F124" t="str">
            <v>2</v>
          </cell>
          <cell r="G124" t="str">
            <v>17</v>
          </cell>
          <cell r="H124" t="str">
            <v>001</v>
          </cell>
          <cell r="K124" t="str">
            <v>1</v>
          </cell>
          <cell r="L124" t="str">
            <v>1</v>
          </cell>
          <cell r="M124" t="str">
            <v>1700100086</v>
          </cell>
          <cell r="N124" t="str">
            <v>H UNIVERSITARIO</v>
          </cell>
          <cell r="P124" t="str">
            <v>2</v>
          </cell>
          <cell r="Q124">
            <v>201</v>
          </cell>
          <cell r="S124" t="str">
            <v>1</v>
          </cell>
          <cell r="U124" t="str">
            <v>17</v>
          </cell>
          <cell r="V124" t="str">
            <v>001</v>
          </cell>
          <cell r="W124" t="str">
            <v>1</v>
          </cell>
          <cell r="AA124" t="str">
            <v>1</v>
          </cell>
          <cell r="AB124" t="str">
            <v>2</v>
          </cell>
          <cell r="AC124" t="str">
            <v>3</v>
          </cell>
          <cell r="AD124" t="str">
            <v>2</v>
          </cell>
          <cell r="AE124" t="str">
            <v>9</v>
          </cell>
          <cell r="AG124" t="str">
            <v>3</v>
          </cell>
          <cell r="AH124">
            <v>3730</v>
          </cell>
          <cell r="AI124">
            <v>26</v>
          </cell>
          <cell r="AJ124" t="str">
            <v>9</v>
          </cell>
          <cell r="AK124">
            <v>99999999999</v>
          </cell>
          <cell r="AL124">
            <v>4</v>
          </cell>
          <cell r="AM124">
            <v>0</v>
          </cell>
          <cell r="AN124" t="str">
            <v>9</v>
          </cell>
          <cell r="AO124" t="str">
            <v>2</v>
          </cell>
          <cell r="AS124" t="str">
            <v>0</v>
          </cell>
          <cell r="AW124" t="str">
            <v>2</v>
          </cell>
          <cell r="AX124" t="str">
            <v>1</v>
          </cell>
          <cell r="AY124" t="str">
            <v>1</v>
          </cell>
          <cell r="AZ124" t="str">
            <v>P219</v>
          </cell>
          <cell r="BA124" t="str">
            <v>P240</v>
          </cell>
          <cell r="BB124" t="str">
            <v>P038</v>
          </cell>
          <cell r="BE124" t="str">
            <v>404</v>
          </cell>
          <cell r="BF124" t="str">
            <v>404</v>
          </cell>
          <cell r="BG124" t="str">
            <v>P240</v>
          </cell>
          <cell r="BH124" t="str">
            <v>P240</v>
          </cell>
          <cell r="BK124" t="str">
            <v>02</v>
          </cell>
          <cell r="BL124" t="str">
            <v>01</v>
          </cell>
          <cell r="BM124" t="str">
            <v>082</v>
          </cell>
        </row>
        <row r="125">
          <cell r="A125" t="str">
            <v>A1136320</v>
          </cell>
          <cell r="B125" t="str">
            <v>12</v>
          </cell>
          <cell r="C125" t="str">
            <v>2001</v>
          </cell>
          <cell r="D125">
            <v>2</v>
          </cell>
          <cell r="E125">
            <v>37226</v>
          </cell>
          <cell r="F125" t="str">
            <v>1</v>
          </cell>
          <cell r="G125" t="str">
            <v>17</v>
          </cell>
          <cell r="H125" t="str">
            <v>001</v>
          </cell>
          <cell r="K125" t="str">
            <v>1</v>
          </cell>
          <cell r="L125" t="str">
            <v>1</v>
          </cell>
          <cell r="M125" t="str">
            <v>1700100086</v>
          </cell>
          <cell r="N125" t="str">
            <v>H UNIVERSITARIO</v>
          </cell>
          <cell r="P125" t="str">
            <v>1</v>
          </cell>
          <cell r="Q125">
            <v>204</v>
          </cell>
          <cell r="S125" t="str">
            <v>1</v>
          </cell>
          <cell r="U125" t="str">
            <v>17</v>
          </cell>
          <cell r="V125" t="str">
            <v>001</v>
          </cell>
          <cell r="W125" t="str">
            <v>1</v>
          </cell>
          <cell r="Y125" t="str">
            <v>0</v>
          </cell>
          <cell r="Z125" t="str">
            <v>0507</v>
          </cell>
          <cell r="AA125" t="str">
            <v>1</v>
          </cell>
          <cell r="AB125" t="str">
            <v>1</v>
          </cell>
          <cell r="AC125" t="str">
            <v>3</v>
          </cell>
          <cell r="AD125" t="str">
            <v>1</v>
          </cell>
          <cell r="AE125" t="str">
            <v>1</v>
          </cell>
          <cell r="AG125" t="str">
            <v>3</v>
          </cell>
          <cell r="AH125">
            <v>3200</v>
          </cell>
          <cell r="AI125">
            <v>99</v>
          </cell>
          <cell r="AJ125" t="str">
            <v>9</v>
          </cell>
          <cell r="AK125">
            <v>99999999999</v>
          </cell>
          <cell r="AL125">
            <v>1</v>
          </cell>
          <cell r="AM125">
            <v>0</v>
          </cell>
          <cell r="AN125" t="str">
            <v>4</v>
          </cell>
          <cell r="AO125" t="str">
            <v>4</v>
          </cell>
          <cell r="AS125" t="str">
            <v>0</v>
          </cell>
          <cell r="AW125" t="str">
            <v>2</v>
          </cell>
          <cell r="AX125" t="str">
            <v>1</v>
          </cell>
          <cell r="AY125" t="str">
            <v>2</v>
          </cell>
          <cell r="AZ125" t="str">
            <v>Q256</v>
          </cell>
          <cell r="BE125" t="str">
            <v>613</v>
          </cell>
          <cell r="BF125" t="str">
            <v>615</v>
          </cell>
          <cell r="BG125" t="str">
            <v>Q256</v>
          </cell>
          <cell r="BH125" t="str">
            <v>Q256</v>
          </cell>
          <cell r="BK125" t="str">
            <v>02</v>
          </cell>
          <cell r="BL125" t="str">
            <v>01</v>
          </cell>
          <cell r="BM125" t="str">
            <v>087</v>
          </cell>
        </row>
        <row r="126">
          <cell r="A126" t="str">
            <v>A1136350</v>
          </cell>
          <cell r="B126" t="str">
            <v>12</v>
          </cell>
          <cell r="C126" t="str">
            <v>2001</v>
          </cell>
          <cell r="D126">
            <v>2</v>
          </cell>
          <cell r="E126">
            <v>37236</v>
          </cell>
          <cell r="F126" t="str">
            <v>1</v>
          </cell>
          <cell r="G126" t="str">
            <v>17</v>
          </cell>
          <cell r="H126" t="str">
            <v>001</v>
          </cell>
          <cell r="K126" t="str">
            <v>1</v>
          </cell>
          <cell r="L126" t="str">
            <v>1</v>
          </cell>
          <cell r="M126" t="str">
            <v>1700100086</v>
          </cell>
          <cell r="N126" t="str">
            <v>H UNIVERSITARIO</v>
          </cell>
          <cell r="P126" t="str">
            <v>2</v>
          </cell>
          <cell r="Q126">
            <v>119</v>
          </cell>
          <cell r="S126" t="str">
            <v>1</v>
          </cell>
          <cell r="U126" t="str">
            <v>17</v>
          </cell>
          <cell r="V126" t="str">
            <v>001</v>
          </cell>
          <cell r="W126" t="str">
            <v>3</v>
          </cell>
          <cell r="AA126" t="str">
            <v>1</v>
          </cell>
          <cell r="AB126" t="str">
            <v>1</v>
          </cell>
          <cell r="AC126" t="str">
            <v>3</v>
          </cell>
          <cell r="AD126" t="str">
            <v>3</v>
          </cell>
          <cell r="AE126" t="str">
            <v>1</v>
          </cell>
          <cell r="AG126" t="str">
            <v>3</v>
          </cell>
          <cell r="AH126">
            <v>3000</v>
          </cell>
          <cell r="AI126">
            <v>25</v>
          </cell>
          <cell r="AJ126" t="str">
            <v>9</v>
          </cell>
          <cell r="AK126">
            <v>99999999999</v>
          </cell>
          <cell r="AL126">
            <v>1</v>
          </cell>
          <cell r="AM126">
            <v>0</v>
          </cell>
          <cell r="AN126" t="str">
            <v>2</v>
          </cell>
          <cell r="AO126" t="str">
            <v>3</v>
          </cell>
          <cell r="AS126" t="str">
            <v>0</v>
          </cell>
          <cell r="AW126" t="str">
            <v>2</v>
          </cell>
          <cell r="AX126" t="str">
            <v>1</v>
          </cell>
          <cell r="AY126" t="str">
            <v>1</v>
          </cell>
          <cell r="AZ126" t="str">
            <v>P832</v>
          </cell>
          <cell r="BE126" t="str">
            <v>406</v>
          </cell>
          <cell r="BF126" t="str">
            <v>407</v>
          </cell>
          <cell r="BG126" t="str">
            <v>P832</v>
          </cell>
          <cell r="BH126" t="str">
            <v>P832</v>
          </cell>
          <cell r="BK126" t="str">
            <v>01</v>
          </cell>
          <cell r="BL126" t="str">
            <v>01</v>
          </cell>
          <cell r="BM126" t="str">
            <v>086</v>
          </cell>
        </row>
        <row r="127">
          <cell r="A127" t="str">
            <v>A1136488</v>
          </cell>
          <cell r="B127" t="str">
            <v>12</v>
          </cell>
          <cell r="C127" t="str">
            <v>2001</v>
          </cell>
          <cell r="D127">
            <v>2</v>
          </cell>
          <cell r="E127">
            <v>37252</v>
          </cell>
          <cell r="F127" t="str">
            <v>2</v>
          </cell>
          <cell r="G127" t="str">
            <v>17</v>
          </cell>
          <cell r="H127" t="str">
            <v>001</v>
          </cell>
          <cell r="K127" t="str">
            <v>1</v>
          </cell>
          <cell r="L127" t="str">
            <v>1</v>
          </cell>
          <cell r="M127" t="str">
            <v>1700100078</v>
          </cell>
          <cell r="N127" t="str">
            <v>H SANTA SOFIA</v>
          </cell>
          <cell r="P127" t="str">
            <v>1</v>
          </cell>
          <cell r="Q127">
            <v>302</v>
          </cell>
          <cell r="S127" t="str">
            <v>1</v>
          </cell>
          <cell r="U127" t="str">
            <v>17</v>
          </cell>
          <cell r="V127" t="str">
            <v>433</v>
          </cell>
          <cell r="W127" t="str">
            <v>1</v>
          </cell>
          <cell r="AA127" t="str">
            <v>1</v>
          </cell>
          <cell r="AB127" t="str">
            <v>1</v>
          </cell>
          <cell r="AC127" t="str">
            <v>3</v>
          </cell>
          <cell r="AD127" t="str">
            <v>1</v>
          </cell>
          <cell r="AE127" t="str">
            <v>1</v>
          </cell>
          <cell r="AG127" t="str">
            <v>3</v>
          </cell>
          <cell r="AH127">
            <v>9999</v>
          </cell>
          <cell r="AI127">
            <v>24</v>
          </cell>
          <cell r="AJ127" t="str">
            <v>9</v>
          </cell>
          <cell r="AK127">
            <v>99999999999</v>
          </cell>
          <cell r="AL127">
            <v>2</v>
          </cell>
          <cell r="AM127">
            <v>99</v>
          </cell>
          <cell r="AN127" t="str">
            <v>2</v>
          </cell>
          <cell r="AO127" t="str">
            <v>2</v>
          </cell>
          <cell r="AS127" t="str">
            <v>0</v>
          </cell>
          <cell r="AW127" t="str">
            <v>2</v>
          </cell>
          <cell r="AX127" t="str">
            <v>1</v>
          </cell>
          <cell r="AY127" t="str">
            <v>1</v>
          </cell>
          <cell r="AZ127" t="str">
            <v>I509</v>
          </cell>
          <cell r="BA127" t="str">
            <v>J984</v>
          </cell>
          <cell r="BB127" t="str">
            <v>Q872</v>
          </cell>
          <cell r="BD127" t="str">
            <v>N19X</v>
          </cell>
          <cell r="BE127" t="str">
            <v>606</v>
          </cell>
          <cell r="BF127" t="str">
            <v>608</v>
          </cell>
          <cell r="BG127" t="str">
            <v>J984</v>
          </cell>
          <cell r="BH127" t="str">
            <v>J984</v>
          </cell>
          <cell r="BK127" t="str">
            <v>05</v>
          </cell>
          <cell r="BL127" t="str">
            <v>01</v>
          </cell>
          <cell r="BM127" t="str">
            <v>062</v>
          </cell>
        </row>
        <row r="128">
          <cell r="A128" t="str">
            <v>A1136571</v>
          </cell>
          <cell r="B128" t="str">
            <v>11</v>
          </cell>
          <cell r="C128" t="str">
            <v>2001</v>
          </cell>
          <cell r="D128">
            <v>2</v>
          </cell>
          <cell r="E128">
            <v>37219</v>
          </cell>
          <cell r="F128" t="str">
            <v>2</v>
          </cell>
          <cell r="G128" t="str">
            <v>17</v>
          </cell>
          <cell r="H128" t="str">
            <v>001</v>
          </cell>
          <cell r="K128" t="str">
            <v>1</v>
          </cell>
          <cell r="L128" t="str">
            <v>3</v>
          </cell>
          <cell r="P128" t="str">
            <v>2</v>
          </cell>
          <cell r="Q128">
            <v>203</v>
          </cell>
          <cell r="S128" t="str">
            <v>1</v>
          </cell>
          <cell r="U128" t="str">
            <v>17</v>
          </cell>
          <cell r="V128" t="str">
            <v>001</v>
          </cell>
          <cell r="W128" t="str">
            <v>1</v>
          </cell>
          <cell r="Y128" t="str">
            <v>0</v>
          </cell>
          <cell r="Z128" t="str">
            <v>0305</v>
          </cell>
          <cell r="AA128" t="str">
            <v>2</v>
          </cell>
          <cell r="AB128" t="str">
            <v>3</v>
          </cell>
          <cell r="AC128" t="str">
            <v>3</v>
          </cell>
          <cell r="AD128" t="str">
            <v>1</v>
          </cell>
          <cell r="AE128" t="str">
            <v>1</v>
          </cell>
          <cell r="AG128" t="str">
            <v>3</v>
          </cell>
          <cell r="AH128">
            <v>2400</v>
          </cell>
          <cell r="AI128">
            <v>25</v>
          </cell>
          <cell r="AJ128" t="str">
            <v>9</v>
          </cell>
          <cell r="AK128">
            <v>99999999999</v>
          </cell>
          <cell r="AL128">
            <v>3</v>
          </cell>
          <cell r="AM128">
            <v>0</v>
          </cell>
          <cell r="AN128" t="str">
            <v>4</v>
          </cell>
          <cell r="AO128" t="str">
            <v>5</v>
          </cell>
          <cell r="AS128" t="str">
            <v>4</v>
          </cell>
          <cell r="AT128" t="str">
            <v>17</v>
          </cell>
          <cell r="AU128" t="str">
            <v>001</v>
          </cell>
          <cell r="AV128" t="str">
            <v>00063</v>
          </cell>
          <cell r="AW128" t="str">
            <v>1</v>
          </cell>
          <cell r="AX128" t="str">
            <v>2</v>
          </cell>
          <cell r="AY128" t="str">
            <v>2</v>
          </cell>
          <cell r="AZ128" t="str">
            <v>T175</v>
          </cell>
          <cell r="BE128" t="str">
            <v>506</v>
          </cell>
          <cell r="BF128" t="str">
            <v>510</v>
          </cell>
          <cell r="BG128" t="str">
            <v>W780</v>
          </cell>
          <cell r="BH128" t="str">
            <v>W780</v>
          </cell>
          <cell r="BK128" t="str">
            <v>02</v>
          </cell>
          <cell r="BL128" t="str">
            <v>01</v>
          </cell>
          <cell r="BM128" t="str">
            <v>096</v>
          </cell>
        </row>
        <row r="129">
          <cell r="A129" t="str">
            <v>A1136822</v>
          </cell>
          <cell r="B129" t="str">
            <v>12</v>
          </cell>
          <cell r="C129" t="str">
            <v>2001</v>
          </cell>
          <cell r="D129">
            <v>2</v>
          </cell>
          <cell r="E129">
            <v>37240</v>
          </cell>
          <cell r="F129" t="str">
            <v>1</v>
          </cell>
          <cell r="G129" t="str">
            <v>17</v>
          </cell>
          <cell r="H129" t="str">
            <v>001</v>
          </cell>
          <cell r="K129" t="str">
            <v>1</v>
          </cell>
          <cell r="L129" t="str">
            <v>3</v>
          </cell>
          <cell r="P129" t="str">
            <v>3</v>
          </cell>
          <cell r="Q129">
            <v>304</v>
          </cell>
          <cell r="S129" t="str">
            <v>1</v>
          </cell>
          <cell r="U129" t="str">
            <v>17</v>
          </cell>
          <cell r="V129" t="str">
            <v>001</v>
          </cell>
          <cell r="W129" t="str">
            <v>1</v>
          </cell>
          <cell r="Y129" t="str">
            <v>0</v>
          </cell>
          <cell r="Z129" t="str">
            <v>0504</v>
          </cell>
          <cell r="AA129" t="str">
            <v>1</v>
          </cell>
          <cell r="AB129" t="str">
            <v>3</v>
          </cell>
          <cell r="AC129" t="str">
            <v>3</v>
          </cell>
          <cell r="AD129" t="str">
            <v>1</v>
          </cell>
          <cell r="AE129" t="str">
            <v>1</v>
          </cell>
          <cell r="AG129" t="str">
            <v>3</v>
          </cell>
          <cell r="AH129">
            <v>3600</v>
          </cell>
          <cell r="AI129">
            <v>25</v>
          </cell>
          <cell r="AJ129" t="str">
            <v>9</v>
          </cell>
          <cell r="AK129">
            <v>99999999999</v>
          </cell>
          <cell r="AL129">
            <v>7</v>
          </cell>
          <cell r="AM129">
            <v>0</v>
          </cell>
          <cell r="AN129" t="str">
            <v>4</v>
          </cell>
          <cell r="AO129" t="str">
            <v>3</v>
          </cell>
          <cell r="AS129" t="str">
            <v>0</v>
          </cell>
          <cell r="AW129" t="str">
            <v>4</v>
          </cell>
          <cell r="AX129" t="str">
            <v>2</v>
          </cell>
          <cell r="AY129" t="str">
            <v>2</v>
          </cell>
          <cell r="AZ129" t="str">
            <v>J180</v>
          </cell>
          <cell r="BE129" t="str">
            <v>108</v>
          </cell>
          <cell r="BF129" t="str">
            <v>109</v>
          </cell>
          <cell r="BG129" t="str">
            <v>J180</v>
          </cell>
          <cell r="BH129" t="str">
            <v>J180</v>
          </cell>
          <cell r="BK129" t="str">
            <v>05</v>
          </cell>
          <cell r="BL129" t="str">
            <v>01</v>
          </cell>
          <cell r="BM129" t="str">
            <v>059</v>
          </cell>
        </row>
        <row r="130">
          <cell r="A130" t="str">
            <v>A1136887</v>
          </cell>
          <cell r="B130" t="str">
            <v>12</v>
          </cell>
          <cell r="C130" t="str">
            <v>2001</v>
          </cell>
          <cell r="D130">
            <v>2</v>
          </cell>
          <cell r="E130">
            <v>37245</v>
          </cell>
          <cell r="F130" t="str">
            <v>1</v>
          </cell>
          <cell r="G130" t="str">
            <v>17</v>
          </cell>
          <cell r="H130" t="str">
            <v>001</v>
          </cell>
          <cell r="K130" t="str">
            <v>1</v>
          </cell>
          <cell r="L130" t="str">
            <v>1</v>
          </cell>
          <cell r="M130" t="str">
            <v>1700100086</v>
          </cell>
          <cell r="N130" t="str">
            <v>H UNIVERSITARIO</v>
          </cell>
          <cell r="P130" t="str">
            <v>2</v>
          </cell>
          <cell r="Q130">
            <v>203</v>
          </cell>
          <cell r="S130" t="str">
            <v>1</v>
          </cell>
          <cell r="U130" t="str">
            <v>17</v>
          </cell>
          <cell r="V130" t="str">
            <v>873</v>
          </cell>
          <cell r="W130" t="str">
            <v>1</v>
          </cell>
          <cell r="AA130" t="str">
            <v>1</v>
          </cell>
          <cell r="AB130" t="str">
            <v>1</v>
          </cell>
          <cell r="AC130" t="str">
            <v>3</v>
          </cell>
          <cell r="AD130" t="str">
            <v>2</v>
          </cell>
          <cell r="AE130" t="str">
            <v>2</v>
          </cell>
          <cell r="AG130" t="str">
            <v>3</v>
          </cell>
          <cell r="AH130">
            <v>1430</v>
          </cell>
          <cell r="AI130">
            <v>37</v>
          </cell>
          <cell r="AJ130" t="str">
            <v>9</v>
          </cell>
          <cell r="AK130">
            <v>99999999999</v>
          </cell>
          <cell r="AL130">
            <v>7</v>
          </cell>
          <cell r="AM130">
            <v>0</v>
          </cell>
          <cell r="AN130" t="str">
            <v>9</v>
          </cell>
          <cell r="AO130" t="str">
            <v>5</v>
          </cell>
          <cell r="AS130" t="str">
            <v>0</v>
          </cell>
          <cell r="AW130" t="str">
            <v>2</v>
          </cell>
          <cell r="AX130" t="str">
            <v>1</v>
          </cell>
          <cell r="AY130" t="str">
            <v>1</v>
          </cell>
          <cell r="AZ130" t="str">
            <v>P220</v>
          </cell>
          <cell r="BA130" t="str">
            <v>P071</v>
          </cell>
          <cell r="BD130" t="str">
            <v>P251</v>
          </cell>
          <cell r="BE130" t="str">
            <v>404</v>
          </cell>
          <cell r="BF130" t="str">
            <v>404</v>
          </cell>
          <cell r="BG130" t="str">
            <v>P220</v>
          </cell>
          <cell r="BH130" t="str">
            <v>P220</v>
          </cell>
          <cell r="BK130" t="str">
            <v>02</v>
          </cell>
          <cell r="BL130" t="str">
            <v>01</v>
          </cell>
          <cell r="BM130" t="str">
            <v>082</v>
          </cell>
        </row>
        <row r="131">
          <cell r="A131" t="str">
            <v>A1136921</v>
          </cell>
          <cell r="B131" t="str">
            <v>12</v>
          </cell>
          <cell r="C131" t="str">
            <v>2001</v>
          </cell>
          <cell r="D131">
            <v>2</v>
          </cell>
          <cell r="E131">
            <v>37243</v>
          </cell>
          <cell r="F131" t="str">
            <v>2</v>
          </cell>
          <cell r="G131" t="str">
            <v>17</v>
          </cell>
          <cell r="H131" t="str">
            <v>001</v>
          </cell>
          <cell r="K131" t="str">
            <v>1</v>
          </cell>
          <cell r="L131" t="str">
            <v>1</v>
          </cell>
          <cell r="M131" t="str">
            <v>1700100086</v>
          </cell>
          <cell r="N131" t="str">
            <v>H UNIVERSITARIO</v>
          </cell>
          <cell r="P131" t="str">
            <v>3</v>
          </cell>
          <cell r="Q131">
            <v>204</v>
          </cell>
          <cell r="S131" t="str">
            <v>1</v>
          </cell>
          <cell r="U131" t="str">
            <v>17</v>
          </cell>
          <cell r="V131" t="str">
            <v>001</v>
          </cell>
          <cell r="W131" t="str">
            <v>1</v>
          </cell>
          <cell r="Y131" t="str">
            <v>0</v>
          </cell>
          <cell r="Z131" t="str">
            <v>0902</v>
          </cell>
          <cell r="AA131" t="str">
            <v>1</v>
          </cell>
          <cell r="AB131" t="str">
            <v>1</v>
          </cell>
          <cell r="AC131" t="str">
            <v>3</v>
          </cell>
          <cell r="AD131" t="str">
            <v>1</v>
          </cell>
          <cell r="AE131" t="str">
            <v>1</v>
          </cell>
          <cell r="AG131" t="str">
            <v>3</v>
          </cell>
          <cell r="AH131">
            <v>1020</v>
          </cell>
          <cell r="AI131">
            <v>15</v>
          </cell>
          <cell r="AJ131" t="str">
            <v>9</v>
          </cell>
          <cell r="AK131">
            <v>99999999999</v>
          </cell>
          <cell r="AL131">
            <v>1</v>
          </cell>
          <cell r="AM131">
            <v>0</v>
          </cell>
          <cell r="AN131" t="str">
            <v>1</v>
          </cell>
          <cell r="AO131" t="str">
            <v>5</v>
          </cell>
          <cell r="AS131" t="str">
            <v>0</v>
          </cell>
          <cell r="AW131" t="str">
            <v>2</v>
          </cell>
          <cell r="AX131" t="str">
            <v>1</v>
          </cell>
          <cell r="AY131" t="str">
            <v>2</v>
          </cell>
          <cell r="AZ131" t="str">
            <v>P523</v>
          </cell>
          <cell r="BA131" t="str">
            <v>P369</v>
          </cell>
          <cell r="BB131" t="str">
            <v>P220</v>
          </cell>
          <cell r="BC131" t="str">
            <v>P071</v>
          </cell>
          <cell r="BD131" t="str">
            <v>Q250</v>
          </cell>
          <cell r="BE131" t="str">
            <v>405</v>
          </cell>
          <cell r="BF131" t="str">
            <v>405</v>
          </cell>
          <cell r="BG131" t="str">
            <v>P369</v>
          </cell>
          <cell r="BH131" t="str">
            <v>P369</v>
          </cell>
          <cell r="BK131" t="str">
            <v>02</v>
          </cell>
          <cell r="BL131" t="str">
            <v>01</v>
          </cell>
          <cell r="BM131" t="str">
            <v>084</v>
          </cell>
        </row>
        <row r="132">
          <cell r="A132" t="str">
            <v>A1136929</v>
          </cell>
          <cell r="B132" t="str">
            <v>12</v>
          </cell>
          <cell r="C132" t="str">
            <v>2001</v>
          </cell>
          <cell r="D132">
            <v>2</v>
          </cell>
          <cell r="E132">
            <v>37247</v>
          </cell>
          <cell r="F132" t="str">
            <v>2</v>
          </cell>
          <cell r="G132" t="str">
            <v>17</v>
          </cell>
          <cell r="H132" t="str">
            <v>001</v>
          </cell>
          <cell r="K132" t="str">
            <v>1</v>
          </cell>
          <cell r="L132" t="str">
            <v>1</v>
          </cell>
          <cell r="M132" t="str">
            <v>1700100086</v>
          </cell>
          <cell r="N132" t="str">
            <v>H UNIVERSITARIO</v>
          </cell>
          <cell r="P132" t="str">
            <v>1</v>
          </cell>
          <cell r="Q132">
            <v>100</v>
          </cell>
          <cell r="S132" t="str">
            <v>1</v>
          </cell>
          <cell r="U132" t="str">
            <v>17</v>
          </cell>
          <cell r="V132" t="str">
            <v>001</v>
          </cell>
          <cell r="W132" t="str">
            <v>1</v>
          </cell>
          <cell r="Y132" t="str">
            <v>0</v>
          </cell>
          <cell r="Z132" t="str">
            <v>0301</v>
          </cell>
          <cell r="AA132" t="str">
            <v>1</v>
          </cell>
          <cell r="AB132" t="str">
            <v>1</v>
          </cell>
          <cell r="AC132" t="str">
            <v>3</v>
          </cell>
          <cell r="AD132" t="str">
            <v>1</v>
          </cell>
          <cell r="AE132" t="str">
            <v>1</v>
          </cell>
          <cell r="AG132" t="str">
            <v>3</v>
          </cell>
          <cell r="AH132">
            <v>9999</v>
          </cell>
          <cell r="AI132">
            <v>38</v>
          </cell>
          <cell r="AJ132" t="str">
            <v>9</v>
          </cell>
          <cell r="AK132">
            <v>99999999999</v>
          </cell>
          <cell r="AL132">
            <v>1</v>
          </cell>
          <cell r="AM132">
            <v>0</v>
          </cell>
          <cell r="AN132" t="str">
            <v>2</v>
          </cell>
          <cell r="AO132" t="str">
            <v>4</v>
          </cell>
          <cell r="AS132" t="str">
            <v>0</v>
          </cell>
          <cell r="AW132" t="str">
            <v>2</v>
          </cell>
          <cell r="AX132" t="str">
            <v>1</v>
          </cell>
          <cell r="AY132" t="str">
            <v>2</v>
          </cell>
          <cell r="AZ132" t="str">
            <v>P219</v>
          </cell>
          <cell r="BA132" t="str">
            <v>Q897</v>
          </cell>
          <cell r="BE132" t="str">
            <v>613</v>
          </cell>
          <cell r="BF132" t="str">
            <v>615</v>
          </cell>
          <cell r="BG132" t="str">
            <v>Q897</v>
          </cell>
          <cell r="BH132" t="str">
            <v>Q897</v>
          </cell>
          <cell r="BK132" t="str">
            <v>01</v>
          </cell>
          <cell r="BL132" t="str">
            <v>01</v>
          </cell>
          <cell r="BM132" t="str">
            <v>088</v>
          </cell>
        </row>
        <row r="133">
          <cell r="A133" t="str">
            <v>A1136952</v>
          </cell>
          <cell r="B133" t="str">
            <v>12</v>
          </cell>
          <cell r="C133" t="str">
            <v>2001</v>
          </cell>
          <cell r="D133">
            <v>2</v>
          </cell>
          <cell r="E133">
            <v>37256</v>
          </cell>
          <cell r="F133" t="str">
            <v>2</v>
          </cell>
          <cell r="G133" t="str">
            <v>17</v>
          </cell>
          <cell r="H133" t="str">
            <v>001</v>
          </cell>
          <cell r="K133" t="str">
            <v>1</v>
          </cell>
          <cell r="L133" t="str">
            <v>1</v>
          </cell>
          <cell r="M133" t="str">
            <v>1700100086</v>
          </cell>
          <cell r="N133" t="str">
            <v>H UNIVERSITARIO</v>
          </cell>
          <cell r="P133" t="str">
            <v>3</v>
          </cell>
          <cell r="Q133">
            <v>205</v>
          </cell>
          <cell r="S133" t="str">
            <v>1</v>
          </cell>
          <cell r="U133" t="str">
            <v>17</v>
          </cell>
          <cell r="V133" t="str">
            <v>001</v>
          </cell>
          <cell r="W133" t="str">
            <v>1</v>
          </cell>
          <cell r="Y133" t="str">
            <v>0</v>
          </cell>
          <cell r="Z133" t="str">
            <v>0109</v>
          </cell>
          <cell r="AA133" t="str">
            <v>1</v>
          </cell>
          <cell r="AB133" t="str">
            <v>1</v>
          </cell>
          <cell r="AC133" t="str">
            <v>3</v>
          </cell>
          <cell r="AD133" t="str">
            <v>3</v>
          </cell>
          <cell r="AE133" t="str">
            <v>1</v>
          </cell>
          <cell r="AG133" t="str">
            <v>3</v>
          </cell>
          <cell r="AH133">
            <v>2370</v>
          </cell>
          <cell r="AI133">
            <v>20</v>
          </cell>
          <cell r="AJ133" t="str">
            <v>9</v>
          </cell>
          <cell r="AK133">
            <v>99999999999</v>
          </cell>
          <cell r="AL133">
            <v>1</v>
          </cell>
          <cell r="AM133">
            <v>0</v>
          </cell>
          <cell r="AN133" t="str">
            <v>9</v>
          </cell>
          <cell r="AO133" t="str">
            <v>9</v>
          </cell>
          <cell r="AS133" t="str">
            <v>0</v>
          </cell>
          <cell r="AW133" t="str">
            <v>2</v>
          </cell>
          <cell r="AX133" t="str">
            <v>1</v>
          </cell>
          <cell r="AY133" t="str">
            <v>1</v>
          </cell>
          <cell r="AZ133" t="str">
            <v>P369</v>
          </cell>
          <cell r="BA133" t="str">
            <v>P77X</v>
          </cell>
          <cell r="BD133" t="str">
            <v>P219</v>
          </cell>
          <cell r="BE133" t="str">
            <v>406</v>
          </cell>
          <cell r="BF133" t="str">
            <v>407</v>
          </cell>
          <cell r="BG133" t="str">
            <v>P77X</v>
          </cell>
          <cell r="BH133" t="str">
            <v>P77X</v>
          </cell>
          <cell r="BK133" t="str">
            <v>02</v>
          </cell>
          <cell r="BL133" t="str">
            <v>01</v>
          </cell>
          <cell r="BM133" t="str">
            <v>085</v>
          </cell>
        </row>
        <row r="134">
          <cell r="A134" t="str">
            <v>A1138013</v>
          </cell>
          <cell r="B134" t="str">
            <v>12</v>
          </cell>
          <cell r="C134" t="str">
            <v>2001</v>
          </cell>
          <cell r="D134">
            <v>2</v>
          </cell>
          <cell r="E134">
            <v>37250</v>
          </cell>
          <cell r="F134" t="str">
            <v>2</v>
          </cell>
          <cell r="G134" t="str">
            <v>17</v>
          </cell>
          <cell r="H134" t="str">
            <v>001</v>
          </cell>
          <cell r="K134" t="str">
            <v>1</v>
          </cell>
          <cell r="L134" t="str">
            <v>1</v>
          </cell>
          <cell r="M134" t="str">
            <v>1700100051</v>
          </cell>
          <cell r="N134" t="str">
            <v>CL ISS</v>
          </cell>
          <cell r="P134" t="str">
            <v>1</v>
          </cell>
          <cell r="Q134">
            <v>201</v>
          </cell>
          <cell r="S134" t="str">
            <v>1</v>
          </cell>
          <cell r="U134" t="str">
            <v>17</v>
          </cell>
          <cell r="V134" t="str">
            <v>524</v>
          </cell>
          <cell r="W134" t="str">
            <v>1</v>
          </cell>
          <cell r="AA134" t="str">
            <v>1</v>
          </cell>
          <cell r="AB134" t="str">
            <v>1</v>
          </cell>
          <cell r="AC134" t="str">
            <v>3</v>
          </cell>
          <cell r="AD134" t="str">
            <v>2</v>
          </cell>
          <cell r="AE134" t="str">
            <v>1</v>
          </cell>
          <cell r="AG134" t="str">
            <v>3</v>
          </cell>
          <cell r="AH134">
            <v>1280</v>
          </cell>
          <cell r="AI134">
            <v>20</v>
          </cell>
          <cell r="AJ134" t="str">
            <v>9</v>
          </cell>
          <cell r="AK134">
            <v>99999999999</v>
          </cell>
          <cell r="AL134">
            <v>1</v>
          </cell>
          <cell r="AM134">
            <v>0</v>
          </cell>
          <cell r="AN134" t="str">
            <v>4</v>
          </cell>
          <cell r="AO134" t="str">
            <v>4</v>
          </cell>
          <cell r="AS134" t="str">
            <v>0</v>
          </cell>
          <cell r="AW134" t="str">
            <v>2</v>
          </cell>
          <cell r="AX134" t="str">
            <v>1</v>
          </cell>
          <cell r="AY134" t="str">
            <v>2</v>
          </cell>
          <cell r="AZ134" t="str">
            <v>P071</v>
          </cell>
          <cell r="BA134" t="str">
            <v>P220</v>
          </cell>
          <cell r="BB134" t="str">
            <v>P700</v>
          </cell>
          <cell r="BE134" t="str">
            <v>404</v>
          </cell>
          <cell r="BF134" t="str">
            <v>404</v>
          </cell>
          <cell r="BG134" t="str">
            <v>P220</v>
          </cell>
          <cell r="BH134" t="str">
            <v>P220</v>
          </cell>
          <cell r="BK134" t="str">
            <v>02</v>
          </cell>
          <cell r="BL134" t="str">
            <v>01</v>
          </cell>
          <cell r="BM134" t="str">
            <v>082</v>
          </cell>
        </row>
        <row r="135">
          <cell r="A135" t="str">
            <v>A114642</v>
          </cell>
          <cell r="B135" t="str">
            <v>06</v>
          </cell>
          <cell r="C135" t="str">
            <v>2001</v>
          </cell>
          <cell r="D135">
            <v>2</v>
          </cell>
          <cell r="E135">
            <v>37059</v>
          </cell>
          <cell r="F135" t="str">
            <v>1</v>
          </cell>
          <cell r="G135" t="str">
            <v>17</v>
          </cell>
          <cell r="H135" t="str">
            <v>001</v>
          </cell>
          <cell r="K135" t="str">
            <v>1</v>
          </cell>
          <cell r="L135" t="str">
            <v>1</v>
          </cell>
          <cell r="M135" t="str">
            <v>1700100051</v>
          </cell>
          <cell r="N135" t="str">
            <v>CL ISS</v>
          </cell>
          <cell r="P135" t="str">
            <v>1</v>
          </cell>
          <cell r="Q135">
            <v>211</v>
          </cell>
          <cell r="S135" t="str">
            <v>1</v>
          </cell>
          <cell r="U135" t="str">
            <v>17</v>
          </cell>
          <cell r="V135" t="str">
            <v>001</v>
          </cell>
          <cell r="W135" t="str">
            <v>1</v>
          </cell>
          <cell r="Y135" t="str">
            <v>0</v>
          </cell>
          <cell r="Z135" t="str">
            <v>0301</v>
          </cell>
          <cell r="AA135" t="str">
            <v>1</v>
          </cell>
          <cell r="AB135" t="str">
            <v>1</v>
          </cell>
          <cell r="AC135" t="str">
            <v>3</v>
          </cell>
          <cell r="AD135" t="str">
            <v>2</v>
          </cell>
          <cell r="AE135" t="str">
            <v>1</v>
          </cell>
          <cell r="AG135" t="str">
            <v>3</v>
          </cell>
          <cell r="AH135">
            <v>1000</v>
          </cell>
          <cell r="AI135">
            <v>99</v>
          </cell>
          <cell r="AJ135" t="str">
            <v>9</v>
          </cell>
          <cell r="AK135">
            <v>99999999999</v>
          </cell>
          <cell r="AL135">
            <v>1</v>
          </cell>
          <cell r="AM135">
            <v>1</v>
          </cell>
          <cell r="AN135" t="str">
            <v>2</v>
          </cell>
          <cell r="AO135" t="str">
            <v>4</v>
          </cell>
          <cell r="AS135" t="str">
            <v>0</v>
          </cell>
          <cell r="AW135" t="str">
            <v>2</v>
          </cell>
          <cell r="AX135" t="str">
            <v>1</v>
          </cell>
          <cell r="AY135" t="str">
            <v>2</v>
          </cell>
          <cell r="AZ135" t="str">
            <v>P220</v>
          </cell>
          <cell r="BA135" t="str">
            <v>P071</v>
          </cell>
          <cell r="BE135" t="str">
            <v>404</v>
          </cell>
          <cell r="BF135" t="str">
            <v>404</v>
          </cell>
          <cell r="BG135" t="str">
            <v>P220</v>
          </cell>
          <cell r="BH135" t="str">
            <v>P220</v>
          </cell>
          <cell r="BK135" t="str">
            <v>03</v>
          </cell>
          <cell r="BL135" t="str">
            <v>01</v>
          </cell>
          <cell r="BM135" t="str">
            <v>082</v>
          </cell>
        </row>
        <row r="136">
          <cell r="A136" t="str">
            <v>A114920</v>
          </cell>
          <cell r="B136" t="str">
            <v>06</v>
          </cell>
          <cell r="C136" t="str">
            <v>2001</v>
          </cell>
          <cell r="D136">
            <v>2</v>
          </cell>
          <cell r="E136">
            <v>37064</v>
          </cell>
          <cell r="F136" t="str">
            <v>2</v>
          </cell>
          <cell r="G136" t="str">
            <v>17</v>
          </cell>
          <cell r="H136" t="str">
            <v>001</v>
          </cell>
          <cell r="K136" t="str">
            <v>1</v>
          </cell>
          <cell r="L136" t="str">
            <v>9</v>
          </cell>
          <cell r="P136" t="str">
            <v>2</v>
          </cell>
          <cell r="Q136">
            <v>100</v>
          </cell>
          <cell r="S136" t="str">
            <v>1</v>
          </cell>
          <cell r="U136" t="str">
            <v>17</v>
          </cell>
          <cell r="V136" t="str">
            <v>001</v>
          </cell>
          <cell r="W136" t="str">
            <v>1</v>
          </cell>
          <cell r="Y136" t="str">
            <v>0</v>
          </cell>
          <cell r="Z136" t="str">
            <v>0909</v>
          </cell>
          <cell r="AA136" t="str">
            <v>3</v>
          </cell>
          <cell r="AB136" t="str">
            <v>3</v>
          </cell>
          <cell r="AC136" t="str">
            <v>3</v>
          </cell>
          <cell r="AD136" t="str">
            <v>1</v>
          </cell>
          <cell r="AE136" t="str">
            <v>1</v>
          </cell>
          <cell r="AG136" t="str">
            <v>3</v>
          </cell>
          <cell r="AH136">
            <v>2600</v>
          </cell>
          <cell r="AI136">
            <v>22</v>
          </cell>
          <cell r="AJ136" t="str">
            <v>9</v>
          </cell>
          <cell r="AK136">
            <v>99999999999</v>
          </cell>
          <cell r="AL136">
            <v>2</v>
          </cell>
          <cell r="AM136">
            <v>0</v>
          </cell>
          <cell r="AN136" t="str">
            <v>1</v>
          </cell>
          <cell r="AO136" t="str">
            <v>4</v>
          </cell>
          <cell r="AW136" t="str">
            <v>1</v>
          </cell>
          <cell r="AX136" t="str">
            <v>2</v>
          </cell>
          <cell r="AY136" t="str">
            <v>2</v>
          </cell>
          <cell r="AZ136" t="str">
            <v>P288</v>
          </cell>
          <cell r="BA136" t="str">
            <v>P219</v>
          </cell>
          <cell r="BE136" t="str">
            <v>404</v>
          </cell>
          <cell r="BF136" t="str">
            <v>404</v>
          </cell>
          <cell r="BG136" t="str">
            <v>P288</v>
          </cell>
          <cell r="BH136" t="str">
            <v>P288</v>
          </cell>
          <cell r="BK136" t="str">
            <v>01</v>
          </cell>
          <cell r="BL136" t="str">
            <v>01</v>
          </cell>
          <cell r="BM136" t="str">
            <v>082</v>
          </cell>
        </row>
        <row r="137">
          <cell r="A137" t="str">
            <v>A1217033</v>
          </cell>
          <cell r="B137" t="str">
            <v>03</v>
          </cell>
          <cell r="C137" t="str">
            <v>2001</v>
          </cell>
          <cell r="D137">
            <v>2</v>
          </cell>
          <cell r="E137">
            <v>36960</v>
          </cell>
          <cell r="F137" t="str">
            <v>1</v>
          </cell>
          <cell r="G137" t="str">
            <v>25</v>
          </cell>
          <cell r="H137" t="str">
            <v>307</v>
          </cell>
          <cell r="K137" t="str">
            <v>1</v>
          </cell>
          <cell r="L137" t="str">
            <v>1</v>
          </cell>
          <cell r="M137" t="str">
            <v>2530700719</v>
          </cell>
          <cell r="N137" t="str">
            <v>H SAN RAFAEL</v>
          </cell>
          <cell r="P137" t="str">
            <v>1</v>
          </cell>
          <cell r="Q137">
            <v>201</v>
          </cell>
          <cell r="S137" t="str">
            <v>1</v>
          </cell>
          <cell r="U137" t="str">
            <v>17</v>
          </cell>
          <cell r="V137" t="str">
            <v>380</v>
          </cell>
          <cell r="W137" t="str">
            <v>1</v>
          </cell>
          <cell r="AA137" t="str">
            <v>1</v>
          </cell>
          <cell r="AB137" t="str">
            <v>2</v>
          </cell>
          <cell r="AC137" t="str">
            <v>3</v>
          </cell>
          <cell r="AD137" t="str">
            <v>4</v>
          </cell>
          <cell r="AE137" t="str">
            <v>1</v>
          </cell>
          <cell r="AG137" t="str">
            <v>3</v>
          </cell>
          <cell r="AH137">
            <v>5000</v>
          </cell>
          <cell r="AI137">
            <v>27</v>
          </cell>
          <cell r="AJ137" t="str">
            <v>9</v>
          </cell>
          <cell r="AK137">
            <v>99999999999</v>
          </cell>
          <cell r="AL137">
            <v>2</v>
          </cell>
          <cell r="AM137">
            <v>99</v>
          </cell>
          <cell r="AN137" t="str">
            <v>4</v>
          </cell>
          <cell r="AO137" t="str">
            <v>5</v>
          </cell>
          <cell r="AS137" t="str">
            <v>0</v>
          </cell>
          <cell r="AW137" t="str">
            <v>1</v>
          </cell>
          <cell r="AX137" t="str">
            <v>1</v>
          </cell>
          <cell r="AY137" t="str">
            <v>2</v>
          </cell>
          <cell r="AZ137" t="str">
            <v>P220</v>
          </cell>
          <cell r="BA137" t="str">
            <v>P251</v>
          </cell>
          <cell r="BB137" t="str">
            <v>P240</v>
          </cell>
          <cell r="BC137" t="str">
            <v>P219</v>
          </cell>
          <cell r="BE137" t="str">
            <v>404</v>
          </cell>
          <cell r="BF137" t="str">
            <v>404</v>
          </cell>
          <cell r="BG137" t="str">
            <v>P220</v>
          </cell>
          <cell r="BH137" t="str">
            <v>P220</v>
          </cell>
          <cell r="BK137" t="str">
            <v>02</v>
          </cell>
          <cell r="BL137" t="str">
            <v>01</v>
          </cell>
          <cell r="BM137" t="str">
            <v>082</v>
          </cell>
        </row>
        <row r="138">
          <cell r="A138" t="str">
            <v>A1224464</v>
          </cell>
          <cell r="B138" t="str">
            <v>02</v>
          </cell>
          <cell r="C138" t="str">
            <v>2001</v>
          </cell>
          <cell r="D138">
            <v>2</v>
          </cell>
          <cell r="E138">
            <v>36937</v>
          </cell>
          <cell r="F138" t="str">
            <v>2</v>
          </cell>
          <cell r="G138" t="str">
            <v>11</v>
          </cell>
          <cell r="H138" t="str">
            <v>001</v>
          </cell>
          <cell r="K138" t="str">
            <v>1</v>
          </cell>
          <cell r="L138" t="str">
            <v>1</v>
          </cell>
          <cell r="M138" t="str">
            <v>1100110017</v>
          </cell>
          <cell r="N138" t="str">
            <v>VIDELMEDICA INTERNACIONAL S.A.</v>
          </cell>
          <cell r="P138" t="str">
            <v>2</v>
          </cell>
          <cell r="Q138">
            <v>309</v>
          </cell>
          <cell r="S138" t="str">
            <v>1</v>
          </cell>
          <cell r="U138" t="str">
            <v>17</v>
          </cell>
          <cell r="V138" t="str">
            <v>174</v>
          </cell>
          <cell r="W138" t="str">
            <v>1</v>
          </cell>
          <cell r="AA138" t="str">
            <v>1</v>
          </cell>
          <cell r="AB138" t="str">
            <v>1</v>
          </cell>
          <cell r="AC138" t="str">
            <v>3</v>
          </cell>
          <cell r="AD138" t="str">
            <v>1</v>
          </cell>
          <cell r="AE138" t="str">
            <v>1</v>
          </cell>
          <cell r="AG138" t="str">
            <v>4</v>
          </cell>
          <cell r="AH138">
            <v>4000</v>
          </cell>
          <cell r="AI138">
            <v>30</v>
          </cell>
          <cell r="AJ138" t="str">
            <v>9</v>
          </cell>
          <cell r="AK138">
            <v>99999999999</v>
          </cell>
          <cell r="AL138">
            <v>1</v>
          </cell>
          <cell r="AM138">
            <v>0</v>
          </cell>
          <cell r="AN138" t="str">
            <v>2</v>
          </cell>
          <cell r="AO138" t="str">
            <v>4</v>
          </cell>
          <cell r="AS138" t="str">
            <v>0</v>
          </cell>
          <cell r="AW138" t="str">
            <v>2</v>
          </cell>
          <cell r="AX138" t="str">
            <v>1</v>
          </cell>
          <cell r="AY138" t="str">
            <v>2</v>
          </cell>
          <cell r="AZ138" t="str">
            <v>A419</v>
          </cell>
          <cell r="BA138" t="str">
            <v>R568</v>
          </cell>
          <cell r="BB138" t="str">
            <v>A86X</v>
          </cell>
          <cell r="BC138" t="str">
            <v>J80X</v>
          </cell>
          <cell r="BD138" t="str">
            <v>J984</v>
          </cell>
          <cell r="BE138" t="str">
            <v>109</v>
          </cell>
          <cell r="BF138" t="str">
            <v>110</v>
          </cell>
          <cell r="BG138" t="str">
            <v>A86X</v>
          </cell>
          <cell r="BH138" t="str">
            <v>A86X</v>
          </cell>
          <cell r="BK138" t="str">
            <v>06</v>
          </cell>
          <cell r="BL138" t="str">
            <v>01</v>
          </cell>
          <cell r="BM138" t="str">
            <v>010</v>
          </cell>
        </row>
        <row r="139">
          <cell r="A139" t="str">
            <v>A1228420</v>
          </cell>
          <cell r="B139" t="str">
            <v>10</v>
          </cell>
          <cell r="C139" t="str">
            <v>2001</v>
          </cell>
          <cell r="D139">
            <v>2</v>
          </cell>
          <cell r="E139">
            <v>37171</v>
          </cell>
          <cell r="F139" t="str">
            <v>1</v>
          </cell>
          <cell r="G139" t="str">
            <v>11</v>
          </cell>
          <cell r="H139" t="str">
            <v>001</v>
          </cell>
          <cell r="K139" t="str">
            <v>1</v>
          </cell>
          <cell r="L139" t="str">
            <v>1</v>
          </cell>
          <cell r="M139" t="str">
            <v>1100102624</v>
          </cell>
          <cell r="N139" t="str">
            <v>INST MAT INF C V DE ACOSTA</v>
          </cell>
          <cell r="P139" t="str">
            <v>1</v>
          </cell>
          <cell r="Q139">
            <v>222</v>
          </cell>
          <cell r="S139" t="str">
            <v>1</v>
          </cell>
          <cell r="U139" t="str">
            <v>17</v>
          </cell>
          <cell r="V139" t="str">
            <v>380</v>
          </cell>
          <cell r="W139" t="str">
            <v>1</v>
          </cell>
          <cell r="AA139" t="str">
            <v>1</v>
          </cell>
          <cell r="AB139" t="str">
            <v>2</v>
          </cell>
          <cell r="AC139" t="str">
            <v>3</v>
          </cell>
          <cell r="AD139" t="str">
            <v>2</v>
          </cell>
          <cell r="AE139" t="str">
            <v>1</v>
          </cell>
          <cell r="AG139" t="str">
            <v>2</v>
          </cell>
          <cell r="AH139">
            <v>9999</v>
          </cell>
          <cell r="AI139">
            <v>34</v>
          </cell>
          <cell r="AJ139" t="str">
            <v>9</v>
          </cell>
          <cell r="AK139">
            <v>99999999999</v>
          </cell>
          <cell r="AL139">
            <v>4</v>
          </cell>
          <cell r="AM139">
            <v>0</v>
          </cell>
          <cell r="AN139" t="str">
            <v>4</v>
          </cell>
          <cell r="AO139" t="str">
            <v>9</v>
          </cell>
          <cell r="AS139" t="str">
            <v>0</v>
          </cell>
          <cell r="AW139" t="str">
            <v>2</v>
          </cell>
          <cell r="AX139" t="str">
            <v>1</v>
          </cell>
          <cell r="AY139" t="str">
            <v>2</v>
          </cell>
          <cell r="AZ139" t="str">
            <v>P219</v>
          </cell>
          <cell r="BA139" t="str">
            <v>P285</v>
          </cell>
          <cell r="BB139" t="str">
            <v>P369</v>
          </cell>
          <cell r="BE139" t="str">
            <v>405</v>
          </cell>
          <cell r="BF139" t="str">
            <v>405</v>
          </cell>
          <cell r="BG139" t="str">
            <v>P369</v>
          </cell>
          <cell r="BH139" t="str">
            <v>P369</v>
          </cell>
          <cell r="BK139" t="str">
            <v>03</v>
          </cell>
          <cell r="BL139" t="str">
            <v>01</v>
          </cell>
          <cell r="BM139" t="str">
            <v>084</v>
          </cell>
        </row>
        <row r="140">
          <cell r="A140" t="str">
            <v>A1290692</v>
          </cell>
          <cell r="B140" t="str">
            <v>10</v>
          </cell>
          <cell r="C140" t="str">
            <v>2001</v>
          </cell>
          <cell r="D140">
            <v>2</v>
          </cell>
          <cell r="E140">
            <v>37169</v>
          </cell>
          <cell r="F140" t="str">
            <v>2</v>
          </cell>
          <cell r="G140" t="str">
            <v>11</v>
          </cell>
          <cell r="H140" t="str">
            <v>001</v>
          </cell>
          <cell r="K140" t="str">
            <v>1</v>
          </cell>
          <cell r="L140" t="str">
            <v>1</v>
          </cell>
          <cell r="M140" t="str">
            <v>1100105038</v>
          </cell>
          <cell r="N140" t="str">
            <v>FUNDA CARDIO INFANTIL</v>
          </cell>
          <cell r="P140" t="str">
            <v>1</v>
          </cell>
          <cell r="Q140">
            <v>302</v>
          </cell>
          <cell r="S140" t="str">
            <v>1</v>
          </cell>
          <cell r="U140" t="str">
            <v>17</v>
          </cell>
          <cell r="V140" t="str">
            <v>001</v>
          </cell>
          <cell r="W140" t="str">
            <v>1</v>
          </cell>
          <cell r="AA140" t="str">
            <v>1</v>
          </cell>
          <cell r="AB140" t="str">
            <v>2</v>
          </cell>
          <cell r="AC140" t="str">
            <v>3</v>
          </cell>
          <cell r="AD140" t="str">
            <v>1</v>
          </cell>
          <cell r="AE140" t="str">
            <v>1</v>
          </cell>
          <cell r="AG140" t="str">
            <v>3</v>
          </cell>
          <cell r="AH140">
            <v>3000</v>
          </cell>
          <cell r="AI140">
            <v>19</v>
          </cell>
          <cell r="AJ140" t="str">
            <v>9</v>
          </cell>
          <cell r="AK140">
            <v>99999999999</v>
          </cell>
          <cell r="AL140">
            <v>1</v>
          </cell>
          <cell r="AM140">
            <v>99</v>
          </cell>
          <cell r="AN140" t="str">
            <v>2</v>
          </cell>
          <cell r="AO140" t="str">
            <v>8</v>
          </cell>
          <cell r="AS140" t="str">
            <v>0</v>
          </cell>
          <cell r="AW140" t="str">
            <v>2</v>
          </cell>
          <cell r="AX140" t="str">
            <v>1</v>
          </cell>
          <cell r="AY140" t="str">
            <v>1</v>
          </cell>
          <cell r="AZ140" t="str">
            <v>R570</v>
          </cell>
          <cell r="BA140" t="str">
            <v>I499</v>
          </cell>
          <cell r="BB140" t="str">
            <v>Z988</v>
          </cell>
          <cell r="BD140" t="str">
            <v>Q249</v>
          </cell>
          <cell r="BE140" t="str">
            <v>613</v>
          </cell>
          <cell r="BF140" t="str">
            <v>615</v>
          </cell>
          <cell r="BG140" t="str">
            <v>Q249</v>
          </cell>
          <cell r="BH140" t="str">
            <v>Q249</v>
          </cell>
          <cell r="BK140" t="str">
            <v>05</v>
          </cell>
          <cell r="BL140" t="str">
            <v>01</v>
          </cell>
          <cell r="BM140" t="str">
            <v>087</v>
          </cell>
        </row>
        <row r="141">
          <cell r="A141" t="str">
            <v>A254286</v>
          </cell>
          <cell r="B141" t="str">
            <v>01</v>
          </cell>
          <cell r="C141" t="str">
            <v>2001</v>
          </cell>
          <cell r="D141">
            <v>2</v>
          </cell>
          <cell r="E141">
            <v>36906</v>
          </cell>
          <cell r="F141" t="str">
            <v>1</v>
          </cell>
          <cell r="G141" t="str">
            <v>17</v>
          </cell>
          <cell r="H141" t="str">
            <v>541</v>
          </cell>
          <cell r="K141" t="str">
            <v>3</v>
          </cell>
          <cell r="L141" t="str">
            <v>3</v>
          </cell>
          <cell r="P141" t="str">
            <v>2</v>
          </cell>
          <cell r="Q141">
            <v>308</v>
          </cell>
          <cell r="S141" t="str">
            <v>1</v>
          </cell>
          <cell r="U141" t="str">
            <v>17</v>
          </cell>
          <cell r="V141" t="str">
            <v>541</v>
          </cell>
          <cell r="W141" t="str">
            <v>3</v>
          </cell>
          <cell r="AA141" t="str">
            <v>1</v>
          </cell>
          <cell r="AB141" t="str">
            <v>1</v>
          </cell>
          <cell r="AC141" t="str">
            <v>3</v>
          </cell>
          <cell r="AD141" t="str">
            <v>1</v>
          </cell>
          <cell r="AE141" t="str">
            <v>1</v>
          </cell>
          <cell r="AG141" t="str">
            <v>9</v>
          </cell>
          <cell r="AH141">
            <v>3500</v>
          </cell>
          <cell r="AI141">
            <v>24</v>
          </cell>
          <cell r="AJ141" t="str">
            <v>9</v>
          </cell>
          <cell r="AK141">
            <v>99999999999</v>
          </cell>
          <cell r="AL141">
            <v>1</v>
          </cell>
          <cell r="AM141">
            <v>0</v>
          </cell>
          <cell r="AN141" t="str">
            <v>2</v>
          </cell>
          <cell r="AO141" t="str">
            <v>3</v>
          </cell>
          <cell r="AS141" t="str">
            <v>0</v>
          </cell>
          <cell r="AW141" t="str">
            <v>2</v>
          </cell>
          <cell r="AX141" t="str">
            <v>1</v>
          </cell>
          <cell r="AY141" t="str">
            <v>2</v>
          </cell>
          <cell r="AZ141" t="str">
            <v>G931</v>
          </cell>
          <cell r="BA141" t="str">
            <v>A419</v>
          </cell>
          <cell r="BB141" t="str">
            <v>A09X</v>
          </cell>
          <cell r="BE141" t="str">
            <v>101</v>
          </cell>
          <cell r="BF141" t="str">
            <v>101</v>
          </cell>
          <cell r="BG141" t="str">
            <v>A09X</v>
          </cell>
          <cell r="BH141" t="str">
            <v>A09X</v>
          </cell>
          <cell r="BK141" t="str">
            <v>06</v>
          </cell>
          <cell r="BL141" t="str">
            <v>01</v>
          </cell>
          <cell r="BM141" t="str">
            <v>001</v>
          </cell>
        </row>
        <row r="142">
          <cell r="A142" t="str">
            <v>A713058</v>
          </cell>
          <cell r="B142" t="str">
            <v>01</v>
          </cell>
          <cell r="C142" t="str">
            <v>2001</v>
          </cell>
          <cell r="D142">
            <v>2</v>
          </cell>
          <cell r="E142">
            <v>36893</v>
          </cell>
          <cell r="F142" t="str">
            <v>1</v>
          </cell>
          <cell r="G142" t="str">
            <v>17</v>
          </cell>
          <cell r="H142" t="str">
            <v>088</v>
          </cell>
          <cell r="I142" t="str">
            <v>007</v>
          </cell>
          <cell r="K142" t="str">
            <v>2</v>
          </cell>
          <cell r="L142" t="str">
            <v>3</v>
          </cell>
          <cell r="P142" t="str">
            <v>9</v>
          </cell>
          <cell r="Q142">
            <v>303</v>
          </cell>
          <cell r="S142" t="str">
            <v>1</v>
          </cell>
          <cell r="U142" t="str">
            <v>17</v>
          </cell>
          <cell r="V142" t="str">
            <v>088</v>
          </cell>
          <cell r="W142" t="str">
            <v>2</v>
          </cell>
          <cell r="X142" t="str">
            <v>007</v>
          </cell>
          <cell r="AA142" t="str">
            <v>1</v>
          </cell>
          <cell r="AB142" t="str">
            <v>3</v>
          </cell>
          <cell r="AC142" t="str">
            <v>3</v>
          </cell>
          <cell r="AD142" t="str">
            <v>9</v>
          </cell>
          <cell r="AE142" t="str">
            <v>9</v>
          </cell>
          <cell r="AG142" t="str">
            <v>9</v>
          </cell>
          <cell r="AH142">
            <v>9999</v>
          </cell>
          <cell r="AI142">
            <v>99</v>
          </cell>
          <cell r="AJ142" t="str">
            <v>9</v>
          </cell>
          <cell r="AK142">
            <v>99999999999</v>
          </cell>
          <cell r="AL142">
            <v>99</v>
          </cell>
          <cell r="AM142">
            <v>99</v>
          </cell>
          <cell r="AN142" t="str">
            <v>9</v>
          </cell>
          <cell r="AO142" t="str">
            <v>9</v>
          </cell>
          <cell r="AS142" t="str">
            <v>0</v>
          </cell>
          <cell r="AW142" t="str">
            <v>4</v>
          </cell>
          <cell r="AX142" t="str">
            <v>2</v>
          </cell>
          <cell r="AY142" t="str">
            <v>2</v>
          </cell>
          <cell r="AZ142" t="str">
            <v>E86X</v>
          </cell>
          <cell r="BA142" t="str">
            <v>A09X</v>
          </cell>
          <cell r="BE142" t="str">
            <v>101</v>
          </cell>
          <cell r="BF142" t="str">
            <v>101</v>
          </cell>
          <cell r="BG142" t="str">
            <v>A09X</v>
          </cell>
          <cell r="BH142" t="str">
            <v>A09X</v>
          </cell>
          <cell r="BK142" t="str">
            <v>05</v>
          </cell>
          <cell r="BL142" t="str">
            <v>01</v>
          </cell>
          <cell r="BM142" t="str">
            <v>001</v>
          </cell>
        </row>
        <row r="143">
          <cell r="A143" t="str">
            <v>A713062</v>
          </cell>
          <cell r="B143" t="str">
            <v>01</v>
          </cell>
          <cell r="C143" t="str">
            <v>2001</v>
          </cell>
          <cell r="D143">
            <v>2</v>
          </cell>
          <cell r="E143">
            <v>36896</v>
          </cell>
          <cell r="F143" t="str">
            <v>1</v>
          </cell>
          <cell r="G143" t="str">
            <v>17</v>
          </cell>
          <cell r="H143" t="str">
            <v>088</v>
          </cell>
          <cell r="I143" t="str">
            <v>007</v>
          </cell>
          <cell r="K143" t="str">
            <v>2</v>
          </cell>
          <cell r="L143" t="str">
            <v>3</v>
          </cell>
          <cell r="P143" t="str">
            <v>3</v>
          </cell>
          <cell r="Q143">
            <v>310</v>
          </cell>
          <cell r="S143" t="str">
            <v>1</v>
          </cell>
          <cell r="U143" t="str">
            <v>17</v>
          </cell>
          <cell r="V143" t="str">
            <v>088</v>
          </cell>
          <cell r="W143" t="str">
            <v>2</v>
          </cell>
          <cell r="X143" t="str">
            <v>007</v>
          </cell>
          <cell r="AA143" t="str">
            <v>1</v>
          </cell>
          <cell r="AB143" t="str">
            <v>2</v>
          </cell>
          <cell r="AC143" t="str">
            <v>3</v>
          </cell>
          <cell r="AD143" t="str">
            <v>1</v>
          </cell>
          <cell r="AE143" t="str">
            <v>9</v>
          </cell>
          <cell r="AG143" t="str">
            <v>9</v>
          </cell>
          <cell r="AH143">
            <v>9999</v>
          </cell>
          <cell r="AI143">
            <v>36</v>
          </cell>
          <cell r="AJ143" t="str">
            <v>9</v>
          </cell>
          <cell r="AK143">
            <v>99999999999</v>
          </cell>
          <cell r="AL143">
            <v>5</v>
          </cell>
          <cell r="AM143">
            <v>0</v>
          </cell>
          <cell r="AN143" t="str">
            <v>4</v>
          </cell>
          <cell r="AO143" t="str">
            <v>8</v>
          </cell>
          <cell r="AS143" t="str">
            <v>0</v>
          </cell>
          <cell r="AW143" t="str">
            <v>4</v>
          </cell>
          <cell r="AX143" t="str">
            <v>2</v>
          </cell>
          <cell r="AY143" t="str">
            <v>2</v>
          </cell>
          <cell r="AZ143" t="str">
            <v>E86X</v>
          </cell>
          <cell r="BA143" t="str">
            <v>A09X</v>
          </cell>
          <cell r="BE143" t="str">
            <v>101</v>
          </cell>
          <cell r="BF143" t="str">
            <v>101</v>
          </cell>
          <cell r="BG143" t="str">
            <v>A09X</v>
          </cell>
          <cell r="BH143" t="str">
            <v>A09X</v>
          </cell>
          <cell r="BK143" t="str">
            <v>06</v>
          </cell>
          <cell r="BL143" t="str">
            <v>01</v>
          </cell>
          <cell r="BM143" t="str">
            <v>001</v>
          </cell>
        </row>
        <row r="144">
          <cell r="A144" t="str">
            <v>A713401</v>
          </cell>
          <cell r="B144" t="str">
            <v>09</v>
          </cell>
          <cell r="C144" t="str">
            <v>2001</v>
          </cell>
          <cell r="D144">
            <v>2</v>
          </cell>
          <cell r="E144">
            <v>37135</v>
          </cell>
          <cell r="F144" t="str">
            <v>1</v>
          </cell>
          <cell r="G144" t="str">
            <v>17</v>
          </cell>
          <cell r="H144" t="str">
            <v>444</v>
          </cell>
          <cell r="K144" t="str">
            <v>3</v>
          </cell>
          <cell r="L144" t="str">
            <v>5</v>
          </cell>
          <cell r="P144" t="str">
            <v>3</v>
          </cell>
          <cell r="Q144">
            <v>100</v>
          </cell>
          <cell r="S144" t="str">
            <v>1</v>
          </cell>
          <cell r="U144" t="str">
            <v>17</v>
          </cell>
          <cell r="V144" t="str">
            <v>444</v>
          </cell>
          <cell r="W144" t="str">
            <v>3</v>
          </cell>
          <cell r="AA144" t="str">
            <v>1</v>
          </cell>
          <cell r="AB144" t="str">
            <v>2</v>
          </cell>
          <cell r="AC144" t="str">
            <v>3</v>
          </cell>
          <cell r="AD144" t="str">
            <v>3</v>
          </cell>
          <cell r="AE144" t="str">
            <v>1</v>
          </cell>
          <cell r="AG144" t="str">
            <v>3</v>
          </cell>
          <cell r="AH144">
            <v>3000</v>
          </cell>
          <cell r="AI144">
            <v>99</v>
          </cell>
          <cell r="AJ144" t="str">
            <v>9</v>
          </cell>
          <cell r="AK144">
            <v>99999999999</v>
          </cell>
          <cell r="AL144">
            <v>1</v>
          </cell>
          <cell r="AM144">
            <v>0</v>
          </cell>
          <cell r="AN144" t="str">
            <v>4</v>
          </cell>
          <cell r="AO144" t="str">
            <v>3</v>
          </cell>
          <cell r="AS144" t="str">
            <v>0</v>
          </cell>
          <cell r="AW144" t="str">
            <v>4</v>
          </cell>
          <cell r="AX144" t="str">
            <v>2</v>
          </cell>
          <cell r="AY144" t="str">
            <v>2</v>
          </cell>
          <cell r="AZ144" t="str">
            <v>P219</v>
          </cell>
          <cell r="BE144" t="str">
            <v>404</v>
          </cell>
          <cell r="BF144" t="str">
            <v>404</v>
          </cell>
          <cell r="BG144" t="str">
            <v>P219</v>
          </cell>
          <cell r="BH144" t="str">
            <v>P219</v>
          </cell>
          <cell r="BK144" t="str">
            <v>01</v>
          </cell>
          <cell r="BL144" t="str">
            <v>01</v>
          </cell>
          <cell r="BM144" t="str">
            <v>082</v>
          </cell>
        </row>
        <row r="145">
          <cell r="A145" t="str">
            <v>A713413</v>
          </cell>
          <cell r="B145" t="str">
            <v>11</v>
          </cell>
          <cell r="C145" t="str">
            <v>2001</v>
          </cell>
          <cell r="D145">
            <v>2</v>
          </cell>
          <cell r="E145">
            <v>37210</v>
          </cell>
          <cell r="F145" t="str">
            <v>2</v>
          </cell>
          <cell r="G145" t="str">
            <v>17</v>
          </cell>
          <cell r="H145" t="str">
            <v>444</v>
          </cell>
          <cell r="K145" t="str">
            <v>3</v>
          </cell>
          <cell r="L145" t="str">
            <v>3</v>
          </cell>
          <cell r="P145" t="str">
            <v>3</v>
          </cell>
          <cell r="Q145">
            <v>301</v>
          </cell>
          <cell r="S145" t="str">
            <v>1</v>
          </cell>
          <cell r="U145" t="str">
            <v>17</v>
          </cell>
          <cell r="V145" t="str">
            <v>444</v>
          </cell>
          <cell r="W145" t="str">
            <v>3</v>
          </cell>
          <cell r="AA145" t="str">
            <v>1</v>
          </cell>
          <cell r="AB145" t="str">
            <v>1</v>
          </cell>
          <cell r="AC145" t="str">
            <v>3</v>
          </cell>
          <cell r="AD145" t="str">
            <v>2</v>
          </cell>
          <cell r="AE145" t="str">
            <v>1</v>
          </cell>
          <cell r="AG145" t="str">
            <v>3</v>
          </cell>
          <cell r="AH145">
            <v>3500</v>
          </cell>
          <cell r="AI145">
            <v>36</v>
          </cell>
          <cell r="AJ145" t="str">
            <v>9</v>
          </cell>
          <cell r="AK145">
            <v>99999999999</v>
          </cell>
          <cell r="AL145">
            <v>3</v>
          </cell>
          <cell r="AM145">
            <v>0</v>
          </cell>
          <cell r="AN145" t="str">
            <v>2</v>
          </cell>
          <cell r="AO145" t="str">
            <v>3</v>
          </cell>
          <cell r="AS145" t="str">
            <v>0</v>
          </cell>
          <cell r="AW145" t="str">
            <v>2</v>
          </cell>
          <cell r="AX145" t="str">
            <v>1</v>
          </cell>
          <cell r="AY145" t="str">
            <v>2</v>
          </cell>
          <cell r="AZ145" t="str">
            <v>Q899</v>
          </cell>
          <cell r="BA145" t="str">
            <v>Q039</v>
          </cell>
          <cell r="BE145" t="str">
            <v>613</v>
          </cell>
          <cell r="BF145" t="str">
            <v>615</v>
          </cell>
          <cell r="BG145" t="str">
            <v>Q039</v>
          </cell>
          <cell r="BH145" t="str">
            <v>Q039</v>
          </cell>
          <cell r="BK145" t="str">
            <v>05</v>
          </cell>
          <cell r="BL145" t="str">
            <v>01</v>
          </cell>
          <cell r="BM145" t="str">
            <v>088</v>
          </cell>
        </row>
        <row r="146">
          <cell r="A146" t="str">
            <v>A713419</v>
          </cell>
          <cell r="B146" t="str">
            <v>12</v>
          </cell>
          <cell r="C146" t="str">
            <v>2001</v>
          </cell>
          <cell r="D146">
            <v>2</v>
          </cell>
          <cell r="E146">
            <v>37245</v>
          </cell>
          <cell r="F146" t="str">
            <v>2</v>
          </cell>
          <cell r="G146" t="str">
            <v>17</v>
          </cell>
          <cell r="H146" t="str">
            <v>444</v>
          </cell>
          <cell r="K146" t="str">
            <v>3</v>
          </cell>
          <cell r="L146" t="str">
            <v>3</v>
          </cell>
          <cell r="P146" t="str">
            <v>1</v>
          </cell>
          <cell r="Q146">
            <v>302</v>
          </cell>
          <cell r="S146" t="str">
            <v>1</v>
          </cell>
          <cell r="U146" t="str">
            <v>17</v>
          </cell>
          <cell r="V146" t="str">
            <v>444</v>
          </cell>
          <cell r="W146" t="str">
            <v>3</v>
          </cell>
          <cell r="AA146" t="str">
            <v>2</v>
          </cell>
          <cell r="AB146" t="str">
            <v>2</v>
          </cell>
          <cell r="AC146" t="str">
            <v>3</v>
          </cell>
          <cell r="AD146" t="str">
            <v>1</v>
          </cell>
          <cell r="AE146" t="str">
            <v>1</v>
          </cell>
          <cell r="AG146" t="str">
            <v>2</v>
          </cell>
          <cell r="AH146">
            <v>9999</v>
          </cell>
          <cell r="AI146">
            <v>99</v>
          </cell>
          <cell r="AJ146" t="str">
            <v>9</v>
          </cell>
          <cell r="AK146">
            <v>99999999999</v>
          </cell>
          <cell r="AL146">
            <v>99</v>
          </cell>
          <cell r="AM146">
            <v>99</v>
          </cell>
          <cell r="AN146" t="str">
            <v>9</v>
          </cell>
          <cell r="AO146" t="str">
            <v>9</v>
          </cell>
          <cell r="AS146" t="str">
            <v>4</v>
          </cell>
          <cell r="AT146" t="str">
            <v>01</v>
          </cell>
          <cell r="AU146" t="str">
            <v>999</v>
          </cell>
          <cell r="AW146" t="str">
            <v>2</v>
          </cell>
          <cell r="AX146" t="str">
            <v>1</v>
          </cell>
          <cell r="AY146" t="str">
            <v>2</v>
          </cell>
          <cell r="AZ146" t="str">
            <v>T175</v>
          </cell>
          <cell r="BA146" t="str">
            <v>K219</v>
          </cell>
          <cell r="BD146" t="str">
            <v>P072</v>
          </cell>
          <cell r="BE146" t="str">
            <v>506</v>
          </cell>
          <cell r="BF146" t="str">
            <v>510</v>
          </cell>
          <cell r="BG146" t="str">
            <v>W789</v>
          </cell>
          <cell r="BH146" t="str">
            <v>W789</v>
          </cell>
          <cell r="BK146" t="str">
            <v>05</v>
          </cell>
          <cell r="BL146" t="str">
            <v>01</v>
          </cell>
          <cell r="BM146" t="str">
            <v>096</v>
          </cell>
        </row>
        <row r="147">
          <cell r="A147" t="str">
            <v>A713420</v>
          </cell>
          <cell r="B147" t="str">
            <v>12</v>
          </cell>
          <cell r="C147" t="str">
            <v>2001</v>
          </cell>
          <cell r="D147">
            <v>2</v>
          </cell>
          <cell r="E147">
            <v>37249</v>
          </cell>
          <cell r="F147" t="str">
            <v>2</v>
          </cell>
          <cell r="G147" t="str">
            <v>17</v>
          </cell>
          <cell r="H147" t="str">
            <v>444</v>
          </cell>
          <cell r="K147" t="str">
            <v>3</v>
          </cell>
          <cell r="L147" t="str">
            <v>5</v>
          </cell>
          <cell r="P147" t="str">
            <v>2</v>
          </cell>
          <cell r="Q147">
            <v>308</v>
          </cell>
          <cell r="S147" t="str">
            <v>1</v>
          </cell>
          <cell r="U147" t="str">
            <v>17</v>
          </cell>
          <cell r="V147" t="str">
            <v>444</v>
          </cell>
          <cell r="W147" t="str">
            <v>1</v>
          </cell>
          <cell r="AA147" t="str">
            <v>1</v>
          </cell>
          <cell r="AB147" t="str">
            <v>1</v>
          </cell>
          <cell r="AC147" t="str">
            <v>3</v>
          </cell>
          <cell r="AD147" t="str">
            <v>9</v>
          </cell>
          <cell r="AE147" t="str">
            <v>9</v>
          </cell>
          <cell r="AG147" t="str">
            <v>9</v>
          </cell>
          <cell r="AH147">
            <v>9999</v>
          </cell>
          <cell r="AI147">
            <v>99</v>
          </cell>
          <cell r="AJ147" t="str">
            <v>9</v>
          </cell>
          <cell r="AK147">
            <v>99999999999</v>
          </cell>
          <cell r="AL147">
            <v>99</v>
          </cell>
          <cell r="AM147">
            <v>99</v>
          </cell>
          <cell r="AN147" t="str">
            <v>9</v>
          </cell>
          <cell r="AO147" t="str">
            <v>9</v>
          </cell>
          <cell r="AS147" t="str">
            <v>0</v>
          </cell>
          <cell r="AW147" t="str">
            <v>2</v>
          </cell>
          <cell r="AX147" t="str">
            <v>1</v>
          </cell>
          <cell r="AY147" t="str">
            <v>2</v>
          </cell>
          <cell r="AZ147" t="str">
            <v>J181</v>
          </cell>
          <cell r="BE147" t="str">
            <v>108</v>
          </cell>
          <cell r="BF147" t="str">
            <v>109</v>
          </cell>
          <cell r="BG147" t="str">
            <v>J181</v>
          </cell>
          <cell r="BH147" t="str">
            <v>J181</v>
          </cell>
          <cell r="BK147" t="str">
            <v>06</v>
          </cell>
          <cell r="BL147" t="str">
            <v>01</v>
          </cell>
          <cell r="BM147" t="str">
            <v>059</v>
          </cell>
        </row>
        <row r="148">
          <cell r="A148" t="str">
            <v>A713422</v>
          </cell>
          <cell r="B148" t="str">
            <v>12</v>
          </cell>
          <cell r="C148" t="str">
            <v>2001</v>
          </cell>
          <cell r="D148">
            <v>2</v>
          </cell>
          <cell r="E148">
            <v>37250</v>
          </cell>
          <cell r="F148" t="str">
            <v>2</v>
          </cell>
          <cell r="G148" t="str">
            <v>17</v>
          </cell>
          <cell r="H148" t="str">
            <v>444</v>
          </cell>
          <cell r="K148" t="str">
            <v>3</v>
          </cell>
          <cell r="L148" t="str">
            <v>3</v>
          </cell>
          <cell r="P148" t="str">
            <v>2</v>
          </cell>
          <cell r="Q148">
            <v>306</v>
          </cell>
          <cell r="S148" t="str">
            <v>1</v>
          </cell>
          <cell r="U148" t="str">
            <v>17</v>
          </cell>
          <cell r="V148" t="str">
            <v>444</v>
          </cell>
          <cell r="W148" t="str">
            <v>3</v>
          </cell>
          <cell r="AA148" t="str">
            <v>1</v>
          </cell>
          <cell r="AB148" t="str">
            <v>1</v>
          </cell>
          <cell r="AC148" t="str">
            <v>3</v>
          </cell>
          <cell r="AD148" t="str">
            <v>1</v>
          </cell>
          <cell r="AE148" t="str">
            <v>1</v>
          </cell>
          <cell r="AG148" t="str">
            <v>3</v>
          </cell>
          <cell r="AH148">
            <v>1100</v>
          </cell>
          <cell r="AI148">
            <v>99</v>
          </cell>
          <cell r="AJ148" t="str">
            <v>9</v>
          </cell>
          <cell r="AK148">
            <v>99999999999</v>
          </cell>
          <cell r="AL148">
            <v>1</v>
          </cell>
          <cell r="AM148">
            <v>1</v>
          </cell>
          <cell r="AN148" t="str">
            <v>4</v>
          </cell>
          <cell r="AO148" t="str">
            <v>2</v>
          </cell>
          <cell r="AS148" t="str">
            <v>0</v>
          </cell>
          <cell r="AW148" t="str">
            <v>2</v>
          </cell>
          <cell r="AX148" t="str">
            <v>1</v>
          </cell>
          <cell r="AY148" t="str">
            <v>2</v>
          </cell>
          <cell r="AZ148" t="str">
            <v>R090</v>
          </cell>
          <cell r="BA148" t="str">
            <v>G911</v>
          </cell>
          <cell r="BD148" t="str">
            <v>F799</v>
          </cell>
          <cell r="BE148" t="str">
            <v>604</v>
          </cell>
          <cell r="BF148" t="str">
            <v>604</v>
          </cell>
          <cell r="BG148" t="str">
            <v>G911</v>
          </cell>
          <cell r="BH148" t="str">
            <v>G911</v>
          </cell>
          <cell r="BK148" t="str">
            <v>06</v>
          </cell>
          <cell r="BL148" t="str">
            <v>01</v>
          </cell>
          <cell r="BM148" t="str">
            <v>047</v>
          </cell>
        </row>
        <row r="149">
          <cell r="A149" t="str">
            <v>A713498</v>
          </cell>
          <cell r="B149" t="str">
            <v>02</v>
          </cell>
          <cell r="C149" t="str">
            <v>2001</v>
          </cell>
          <cell r="D149">
            <v>2</v>
          </cell>
          <cell r="E149">
            <v>36928</v>
          </cell>
          <cell r="F149" t="str">
            <v>2</v>
          </cell>
          <cell r="G149" t="str">
            <v>17</v>
          </cell>
          <cell r="H149" t="str">
            <v>486</v>
          </cell>
          <cell r="K149" t="str">
            <v>3</v>
          </cell>
          <cell r="L149" t="str">
            <v>3</v>
          </cell>
          <cell r="P149" t="str">
            <v>3</v>
          </cell>
          <cell r="Q149">
            <v>302</v>
          </cell>
          <cell r="S149" t="str">
            <v>1</v>
          </cell>
          <cell r="U149" t="str">
            <v>17</v>
          </cell>
          <cell r="V149" t="str">
            <v>486</v>
          </cell>
          <cell r="W149" t="str">
            <v>3</v>
          </cell>
          <cell r="AA149" t="str">
            <v>1</v>
          </cell>
          <cell r="AB149" t="str">
            <v>3</v>
          </cell>
          <cell r="AC149" t="str">
            <v>3</v>
          </cell>
          <cell r="AD149" t="str">
            <v>9</v>
          </cell>
          <cell r="AE149" t="str">
            <v>9</v>
          </cell>
          <cell r="AG149" t="str">
            <v>9</v>
          </cell>
          <cell r="AH149">
            <v>9999</v>
          </cell>
          <cell r="AI149">
            <v>99</v>
          </cell>
          <cell r="AJ149" t="str">
            <v>9</v>
          </cell>
          <cell r="AK149">
            <v>99999999999</v>
          </cell>
          <cell r="AL149">
            <v>99</v>
          </cell>
          <cell r="AM149">
            <v>99</v>
          </cell>
          <cell r="AN149" t="str">
            <v>9</v>
          </cell>
          <cell r="AO149" t="str">
            <v>9</v>
          </cell>
          <cell r="AS149" t="str">
            <v>0</v>
          </cell>
          <cell r="AW149" t="str">
            <v>4</v>
          </cell>
          <cell r="AX149" t="str">
            <v>2</v>
          </cell>
          <cell r="AY149" t="str">
            <v>2</v>
          </cell>
          <cell r="AZ149" t="str">
            <v>J22X</v>
          </cell>
          <cell r="BA149" t="str">
            <v>J960</v>
          </cell>
          <cell r="BE149" t="str">
            <v>108</v>
          </cell>
          <cell r="BF149" t="str">
            <v>109</v>
          </cell>
          <cell r="BG149" t="str">
            <v>J22X</v>
          </cell>
          <cell r="BH149" t="str">
            <v>J22X</v>
          </cell>
          <cell r="BK149" t="str">
            <v>05</v>
          </cell>
          <cell r="BL149" t="str">
            <v>01</v>
          </cell>
          <cell r="BM149" t="str">
            <v>062</v>
          </cell>
        </row>
        <row r="150">
          <cell r="A150" t="str">
            <v>A713557</v>
          </cell>
          <cell r="B150" t="str">
            <v>08</v>
          </cell>
          <cell r="C150" t="str">
            <v>2001</v>
          </cell>
          <cell r="D150">
            <v>2</v>
          </cell>
          <cell r="E150">
            <v>37123</v>
          </cell>
          <cell r="F150" t="str">
            <v>2</v>
          </cell>
          <cell r="G150" t="str">
            <v>73</v>
          </cell>
          <cell r="H150" t="str">
            <v>283</v>
          </cell>
          <cell r="K150" t="str">
            <v>3</v>
          </cell>
          <cell r="L150" t="str">
            <v>5</v>
          </cell>
          <cell r="P150" t="str">
            <v>4</v>
          </cell>
          <cell r="Q150">
            <v>111</v>
          </cell>
          <cell r="S150" t="str">
            <v>1</v>
          </cell>
          <cell r="U150" t="str">
            <v>17</v>
          </cell>
          <cell r="V150" t="str">
            <v>495</v>
          </cell>
          <cell r="W150" t="str">
            <v>3</v>
          </cell>
          <cell r="AA150" t="str">
            <v>1</v>
          </cell>
          <cell r="AB150" t="str">
            <v>1</v>
          </cell>
          <cell r="AC150" t="str">
            <v>3</v>
          </cell>
          <cell r="AD150" t="str">
            <v>1</v>
          </cell>
          <cell r="AE150" t="str">
            <v>1</v>
          </cell>
          <cell r="AG150" t="str">
            <v>3</v>
          </cell>
          <cell r="AH150">
            <v>3000</v>
          </cell>
          <cell r="AI150">
            <v>27</v>
          </cell>
          <cell r="AJ150" t="str">
            <v>9</v>
          </cell>
          <cell r="AK150">
            <v>99999999999</v>
          </cell>
          <cell r="AL150">
            <v>4</v>
          </cell>
          <cell r="AM150">
            <v>0</v>
          </cell>
          <cell r="AN150" t="str">
            <v>1</v>
          </cell>
          <cell r="AO150" t="str">
            <v>3</v>
          </cell>
          <cell r="AS150" t="str">
            <v>0</v>
          </cell>
          <cell r="AW150" t="str">
            <v>2</v>
          </cell>
          <cell r="AX150" t="str">
            <v>1</v>
          </cell>
          <cell r="AY150" t="str">
            <v>2</v>
          </cell>
          <cell r="AZ150" t="str">
            <v>P209</v>
          </cell>
          <cell r="BA150" t="str">
            <v>Q249</v>
          </cell>
          <cell r="BE150" t="str">
            <v>613</v>
          </cell>
          <cell r="BF150" t="str">
            <v>615</v>
          </cell>
          <cell r="BG150" t="str">
            <v>Q249</v>
          </cell>
          <cell r="BH150" t="str">
            <v>Q249</v>
          </cell>
          <cell r="BK150" t="str">
            <v>01</v>
          </cell>
          <cell r="BL150" t="str">
            <v>01</v>
          </cell>
          <cell r="BM150" t="str">
            <v>087</v>
          </cell>
        </row>
        <row r="151">
          <cell r="A151" t="str">
            <v>A713560</v>
          </cell>
          <cell r="B151" t="str">
            <v>10</v>
          </cell>
          <cell r="C151" t="str">
            <v>2001</v>
          </cell>
          <cell r="D151">
            <v>2</v>
          </cell>
          <cell r="E151">
            <v>37165</v>
          </cell>
          <cell r="F151" t="str">
            <v>2</v>
          </cell>
          <cell r="G151" t="str">
            <v>17</v>
          </cell>
          <cell r="H151" t="str">
            <v>495</v>
          </cell>
          <cell r="K151" t="str">
            <v>1</v>
          </cell>
          <cell r="L151" t="str">
            <v>1</v>
          </cell>
          <cell r="M151" t="str">
            <v>1749508179</v>
          </cell>
          <cell r="N151" t="str">
            <v>CS NORCASIA</v>
          </cell>
          <cell r="P151" t="str">
            <v>3</v>
          </cell>
          <cell r="Q151">
            <v>103</v>
          </cell>
          <cell r="S151" t="str">
            <v>1</v>
          </cell>
          <cell r="U151" t="str">
            <v>17</v>
          </cell>
          <cell r="V151" t="str">
            <v>495</v>
          </cell>
          <cell r="W151" t="str">
            <v>1</v>
          </cell>
          <cell r="AA151" t="str">
            <v>1</v>
          </cell>
          <cell r="AB151" t="str">
            <v>1</v>
          </cell>
          <cell r="AC151" t="str">
            <v>3</v>
          </cell>
          <cell r="AD151" t="str">
            <v>4</v>
          </cell>
          <cell r="AE151" t="str">
            <v>1</v>
          </cell>
          <cell r="AG151" t="str">
            <v>2</v>
          </cell>
          <cell r="AH151">
            <v>9999</v>
          </cell>
          <cell r="AI151">
            <v>24</v>
          </cell>
          <cell r="AJ151" t="str">
            <v>9</v>
          </cell>
          <cell r="AK151">
            <v>99999999999</v>
          </cell>
          <cell r="AL151">
            <v>5</v>
          </cell>
          <cell r="AM151">
            <v>1</v>
          </cell>
          <cell r="AN151" t="str">
            <v>1</v>
          </cell>
          <cell r="AO151" t="str">
            <v>3</v>
          </cell>
          <cell r="AS151" t="str">
            <v>0</v>
          </cell>
          <cell r="AW151" t="str">
            <v>2</v>
          </cell>
          <cell r="AX151" t="str">
            <v>1</v>
          </cell>
          <cell r="AY151" t="str">
            <v>2</v>
          </cell>
          <cell r="AZ151" t="str">
            <v>P209</v>
          </cell>
          <cell r="BA151" t="str">
            <v>P280</v>
          </cell>
          <cell r="BB151" t="str">
            <v>P070</v>
          </cell>
          <cell r="BE151" t="str">
            <v>404</v>
          </cell>
          <cell r="BF151" t="str">
            <v>404</v>
          </cell>
          <cell r="BG151" t="str">
            <v>P280</v>
          </cell>
          <cell r="BH151" t="str">
            <v>P280</v>
          </cell>
          <cell r="BK151" t="str">
            <v>01</v>
          </cell>
          <cell r="BL151" t="str">
            <v>01</v>
          </cell>
          <cell r="BM151" t="str">
            <v>082</v>
          </cell>
        </row>
        <row r="152">
          <cell r="A152" t="str">
            <v>A714969</v>
          </cell>
          <cell r="B152" t="str">
            <v>04</v>
          </cell>
          <cell r="C152" t="str">
            <v>2001</v>
          </cell>
          <cell r="D152">
            <v>2</v>
          </cell>
          <cell r="E152">
            <v>37003</v>
          </cell>
          <cell r="F152" t="str">
            <v>2</v>
          </cell>
          <cell r="G152" t="str">
            <v>66</v>
          </cell>
          <cell r="H152" t="str">
            <v>001</v>
          </cell>
          <cell r="K152" t="str">
            <v>1</v>
          </cell>
          <cell r="L152" t="str">
            <v>1</v>
          </cell>
          <cell r="M152" t="str">
            <v>6600100050</v>
          </cell>
          <cell r="N152" t="str">
            <v>H UNIVERS SAN JORGE</v>
          </cell>
          <cell r="P152" t="str">
            <v>2</v>
          </cell>
          <cell r="Q152">
            <v>302</v>
          </cell>
          <cell r="S152" t="str">
            <v>1</v>
          </cell>
          <cell r="U152" t="str">
            <v>17</v>
          </cell>
          <cell r="V152" t="str">
            <v>001</v>
          </cell>
          <cell r="W152" t="str">
            <v>1</v>
          </cell>
          <cell r="AA152" t="str">
            <v>1</v>
          </cell>
          <cell r="AB152" t="str">
            <v>1</v>
          </cell>
          <cell r="AC152" t="str">
            <v>3</v>
          </cell>
          <cell r="AD152" t="str">
            <v>1</v>
          </cell>
          <cell r="AE152" t="str">
            <v>1</v>
          </cell>
          <cell r="AG152" t="str">
            <v>3</v>
          </cell>
          <cell r="AH152">
            <v>2800</v>
          </cell>
          <cell r="AI152">
            <v>23</v>
          </cell>
          <cell r="AJ152" t="str">
            <v>9</v>
          </cell>
          <cell r="AK152">
            <v>99999999999</v>
          </cell>
          <cell r="AL152">
            <v>2</v>
          </cell>
          <cell r="AM152">
            <v>0</v>
          </cell>
          <cell r="AN152" t="str">
            <v>4</v>
          </cell>
          <cell r="AO152" t="str">
            <v>5</v>
          </cell>
          <cell r="AS152" t="str">
            <v>0</v>
          </cell>
          <cell r="AW152" t="str">
            <v>2</v>
          </cell>
          <cell r="AX152" t="str">
            <v>1</v>
          </cell>
          <cell r="AY152" t="str">
            <v>1</v>
          </cell>
          <cell r="AZ152" t="str">
            <v>J80X</v>
          </cell>
          <cell r="BA152" t="str">
            <v>J849</v>
          </cell>
          <cell r="BE152" t="str">
            <v>606</v>
          </cell>
          <cell r="BF152" t="str">
            <v>608</v>
          </cell>
          <cell r="BG152" t="str">
            <v>J849</v>
          </cell>
          <cell r="BH152" t="str">
            <v>J849</v>
          </cell>
          <cell r="BK152" t="str">
            <v>05</v>
          </cell>
          <cell r="BL152" t="str">
            <v>01</v>
          </cell>
          <cell r="BM152" t="str">
            <v>062</v>
          </cell>
        </row>
        <row r="153">
          <cell r="A153" t="str">
            <v>A715365</v>
          </cell>
          <cell r="B153" t="str">
            <v>05</v>
          </cell>
          <cell r="C153" t="str">
            <v>2001</v>
          </cell>
          <cell r="D153">
            <v>2</v>
          </cell>
          <cell r="E153">
            <v>37021</v>
          </cell>
          <cell r="F153" t="str">
            <v>1</v>
          </cell>
          <cell r="G153" t="str">
            <v>66</v>
          </cell>
          <cell r="H153" t="str">
            <v>001</v>
          </cell>
          <cell r="K153" t="str">
            <v>1</v>
          </cell>
          <cell r="L153" t="str">
            <v>1</v>
          </cell>
          <cell r="M153" t="str">
            <v>6600100050</v>
          </cell>
          <cell r="N153" t="str">
            <v>H UNIVERS SAN JORGE</v>
          </cell>
          <cell r="P153" t="str">
            <v>1</v>
          </cell>
          <cell r="Q153">
            <v>305</v>
          </cell>
          <cell r="S153" t="str">
            <v>1</v>
          </cell>
          <cell r="U153" t="str">
            <v>17</v>
          </cell>
          <cell r="V153" t="str">
            <v>001</v>
          </cell>
          <cell r="W153" t="str">
            <v>1</v>
          </cell>
          <cell r="AA153" t="str">
            <v>1</v>
          </cell>
          <cell r="AB153" t="str">
            <v>1</v>
          </cell>
          <cell r="AC153" t="str">
            <v>3</v>
          </cell>
          <cell r="AD153" t="str">
            <v>2</v>
          </cell>
          <cell r="AE153" t="str">
            <v>1</v>
          </cell>
          <cell r="AG153" t="str">
            <v>3</v>
          </cell>
          <cell r="AH153">
            <v>2500</v>
          </cell>
          <cell r="AI153">
            <v>31</v>
          </cell>
          <cell r="AJ153" t="str">
            <v>9</v>
          </cell>
          <cell r="AK153">
            <v>99999999999</v>
          </cell>
          <cell r="AL153">
            <v>3</v>
          </cell>
          <cell r="AM153">
            <v>0</v>
          </cell>
          <cell r="AN153" t="str">
            <v>2</v>
          </cell>
          <cell r="AO153" t="str">
            <v>2</v>
          </cell>
          <cell r="AS153" t="str">
            <v>0</v>
          </cell>
          <cell r="AW153" t="str">
            <v>2</v>
          </cell>
          <cell r="AX153" t="str">
            <v>1</v>
          </cell>
          <cell r="AY153" t="str">
            <v>1</v>
          </cell>
          <cell r="AZ153" t="str">
            <v>A499</v>
          </cell>
          <cell r="BA153" t="str">
            <v>J189</v>
          </cell>
          <cell r="BB153" t="str">
            <v>P271</v>
          </cell>
          <cell r="BE153" t="str">
            <v>404</v>
          </cell>
          <cell r="BF153" t="str">
            <v>404</v>
          </cell>
          <cell r="BG153" t="str">
            <v>P271</v>
          </cell>
          <cell r="BH153" t="str">
            <v>P271</v>
          </cell>
          <cell r="BK153" t="str">
            <v>05</v>
          </cell>
          <cell r="BL153" t="str">
            <v>01</v>
          </cell>
          <cell r="BM153" t="str">
            <v>082</v>
          </cell>
        </row>
        <row r="154">
          <cell r="A154" t="str">
            <v>A715390</v>
          </cell>
          <cell r="B154" t="str">
            <v>01</v>
          </cell>
          <cell r="C154" t="str">
            <v>2001</v>
          </cell>
          <cell r="D154">
            <v>2</v>
          </cell>
          <cell r="E154">
            <v>36902</v>
          </cell>
          <cell r="F154" t="str">
            <v>2</v>
          </cell>
          <cell r="G154" t="str">
            <v>66</v>
          </cell>
          <cell r="H154" t="str">
            <v>001</v>
          </cell>
          <cell r="K154" t="str">
            <v>1</v>
          </cell>
          <cell r="L154" t="str">
            <v>1</v>
          </cell>
          <cell r="M154" t="str">
            <v>6600100050</v>
          </cell>
          <cell r="N154" t="str">
            <v>H UNIVERS SAN JORGE</v>
          </cell>
          <cell r="P154" t="str">
            <v>1</v>
          </cell>
          <cell r="Q154">
            <v>100</v>
          </cell>
          <cell r="S154" t="str">
            <v>1</v>
          </cell>
          <cell r="U154" t="str">
            <v>17</v>
          </cell>
          <cell r="V154" t="str">
            <v>042</v>
          </cell>
          <cell r="W154" t="str">
            <v>2</v>
          </cell>
          <cell r="X154" t="str">
            <v>007</v>
          </cell>
          <cell r="AA154" t="str">
            <v>1</v>
          </cell>
          <cell r="AB154" t="str">
            <v>3</v>
          </cell>
          <cell r="AC154" t="str">
            <v>3</v>
          </cell>
          <cell r="AD154" t="str">
            <v>1</v>
          </cell>
          <cell r="AE154" t="str">
            <v>1</v>
          </cell>
          <cell r="AG154" t="str">
            <v>2</v>
          </cell>
          <cell r="AH154">
            <v>850</v>
          </cell>
          <cell r="AI154">
            <v>26</v>
          </cell>
          <cell r="AJ154" t="str">
            <v>9</v>
          </cell>
          <cell r="AK154">
            <v>99999999999</v>
          </cell>
          <cell r="AL154">
            <v>2</v>
          </cell>
          <cell r="AM154">
            <v>2</v>
          </cell>
          <cell r="AN154" t="str">
            <v>2</v>
          </cell>
          <cell r="AO154" t="str">
            <v>7</v>
          </cell>
          <cell r="AS154" t="str">
            <v>0</v>
          </cell>
          <cell r="AW154" t="str">
            <v>1</v>
          </cell>
          <cell r="AX154" t="str">
            <v>1</v>
          </cell>
          <cell r="AY154" t="str">
            <v>2</v>
          </cell>
          <cell r="AZ154" t="str">
            <v>P027</v>
          </cell>
          <cell r="BA154" t="str">
            <v>P369</v>
          </cell>
          <cell r="BE154" t="str">
            <v>402</v>
          </cell>
          <cell r="BF154" t="str">
            <v>402</v>
          </cell>
          <cell r="BG154" t="str">
            <v>P027</v>
          </cell>
          <cell r="BH154" t="str">
            <v>P027</v>
          </cell>
          <cell r="BK154" t="str">
            <v>01</v>
          </cell>
          <cell r="BL154" t="str">
            <v>01</v>
          </cell>
          <cell r="BM154" t="str">
            <v>080</v>
          </cell>
        </row>
        <row r="155">
          <cell r="A155" t="str">
            <v>A886175</v>
          </cell>
          <cell r="B155" t="str">
            <v>08</v>
          </cell>
          <cell r="C155" t="str">
            <v>2001</v>
          </cell>
          <cell r="D155">
            <v>2</v>
          </cell>
          <cell r="E155">
            <v>37124</v>
          </cell>
          <cell r="F155" t="str">
            <v>1</v>
          </cell>
          <cell r="G155" t="str">
            <v>66</v>
          </cell>
          <cell r="H155" t="str">
            <v>001</v>
          </cell>
          <cell r="K155" t="str">
            <v>1</v>
          </cell>
          <cell r="L155" t="str">
            <v>1</v>
          </cell>
          <cell r="M155" t="str">
            <v>6600100050</v>
          </cell>
          <cell r="N155" t="str">
            <v>H UNIVERS SAN JORGE</v>
          </cell>
          <cell r="P155" t="str">
            <v>1</v>
          </cell>
          <cell r="Q155">
            <v>203</v>
          </cell>
          <cell r="S155" t="str">
            <v>1</v>
          </cell>
          <cell r="U155" t="str">
            <v>17</v>
          </cell>
          <cell r="V155" t="str">
            <v>877</v>
          </cell>
          <cell r="W155" t="str">
            <v>1</v>
          </cell>
          <cell r="AA155" t="str">
            <v>1</v>
          </cell>
          <cell r="AB155" t="str">
            <v>2</v>
          </cell>
          <cell r="AC155" t="str">
            <v>3</v>
          </cell>
          <cell r="AD155" t="str">
            <v>1</v>
          </cell>
          <cell r="AE155" t="str">
            <v>1</v>
          </cell>
          <cell r="AG155" t="str">
            <v>3</v>
          </cell>
          <cell r="AH155">
            <v>3460</v>
          </cell>
          <cell r="AI155">
            <v>15</v>
          </cell>
          <cell r="AJ155" t="str">
            <v>9</v>
          </cell>
          <cell r="AK155">
            <v>99999999999</v>
          </cell>
          <cell r="AL155">
            <v>1</v>
          </cell>
          <cell r="AM155">
            <v>0</v>
          </cell>
          <cell r="AN155" t="str">
            <v>1</v>
          </cell>
          <cell r="AO155" t="str">
            <v>5</v>
          </cell>
          <cell r="AS155" t="str">
            <v>0</v>
          </cell>
          <cell r="AW155" t="str">
            <v>2</v>
          </cell>
          <cell r="AX155" t="str">
            <v>1</v>
          </cell>
          <cell r="AY155" t="str">
            <v>2</v>
          </cell>
          <cell r="AZ155" t="str">
            <v>P369</v>
          </cell>
          <cell r="BA155" t="str">
            <v>P219</v>
          </cell>
          <cell r="BE155" t="str">
            <v>405</v>
          </cell>
          <cell r="BF155" t="str">
            <v>405</v>
          </cell>
          <cell r="BG155" t="str">
            <v>P369</v>
          </cell>
          <cell r="BH155" t="str">
            <v>P369</v>
          </cell>
          <cell r="BK155" t="str">
            <v>02</v>
          </cell>
          <cell r="BL155" t="str">
            <v>01</v>
          </cell>
          <cell r="BM155" t="str">
            <v>084</v>
          </cell>
        </row>
        <row r="156">
          <cell r="A156" t="str">
            <v>A887534</v>
          </cell>
          <cell r="B156" t="str">
            <v>11</v>
          </cell>
          <cell r="C156" t="str">
            <v>2001</v>
          </cell>
          <cell r="D156">
            <v>2</v>
          </cell>
          <cell r="E156">
            <v>37203</v>
          </cell>
          <cell r="F156" t="str">
            <v>2</v>
          </cell>
          <cell r="G156" t="str">
            <v>66</v>
          </cell>
          <cell r="H156" t="str">
            <v>001</v>
          </cell>
          <cell r="K156" t="str">
            <v>1</v>
          </cell>
          <cell r="L156" t="str">
            <v>1</v>
          </cell>
          <cell r="M156" t="str">
            <v>6600102745</v>
          </cell>
          <cell r="N156" t="str">
            <v>CL MATERNO INFANTIL CONFAMILIARES</v>
          </cell>
          <cell r="P156" t="str">
            <v>1</v>
          </cell>
          <cell r="Q156">
            <v>202</v>
          </cell>
          <cell r="S156" t="str">
            <v>1</v>
          </cell>
          <cell r="U156" t="str">
            <v>17</v>
          </cell>
          <cell r="V156" t="str">
            <v>174</v>
          </cell>
          <cell r="W156" t="str">
            <v>2</v>
          </cell>
          <cell r="X156" t="str">
            <v>002</v>
          </cell>
          <cell r="AA156" t="str">
            <v>1</v>
          </cell>
          <cell r="AB156" t="str">
            <v>1</v>
          </cell>
          <cell r="AC156" t="str">
            <v>3</v>
          </cell>
          <cell r="AD156" t="str">
            <v>2</v>
          </cell>
          <cell r="AE156" t="str">
            <v>1</v>
          </cell>
          <cell r="AG156" t="str">
            <v>3</v>
          </cell>
          <cell r="AH156">
            <v>1210</v>
          </cell>
          <cell r="AI156">
            <v>23</v>
          </cell>
          <cell r="AJ156" t="str">
            <v>9</v>
          </cell>
          <cell r="AK156">
            <v>99999999999</v>
          </cell>
          <cell r="AL156">
            <v>2</v>
          </cell>
          <cell r="AM156">
            <v>1</v>
          </cell>
          <cell r="AN156" t="str">
            <v>2</v>
          </cell>
          <cell r="AO156" t="str">
            <v>2</v>
          </cell>
          <cell r="AS156" t="str">
            <v>0</v>
          </cell>
          <cell r="AW156" t="str">
            <v>2</v>
          </cell>
          <cell r="AX156" t="str">
            <v>1</v>
          </cell>
          <cell r="AY156" t="str">
            <v>2</v>
          </cell>
          <cell r="AZ156" t="str">
            <v>P293</v>
          </cell>
          <cell r="BA156" t="str">
            <v>P219</v>
          </cell>
          <cell r="BB156" t="str">
            <v>P251</v>
          </cell>
          <cell r="BD156" t="str">
            <v>P071</v>
          </cell>
          <cell r="BE156" t="str">
            <v>406</v>
          </cell>
          <cell r="BF156" t="str">
            <v>407</v>
          </cell>
          <cell r="BG156" t="str">
            <v>P293</v>
          </cell>
          <cell r="BH156" t="str">
            <v>P293</v>
          </cell>
          <cell r="BK156" t="str">
            <v>02</v>
          </cell>
          <cell r="BL156" t="str">
            <v>01</v>
          </cell>
          <cell r="BM156" t="str">
            <v>086</v>
          </cell>
        </row>
        <row r="157">
          <cell r="A157" t="str">
            <v>A888355</v>
          </cell>
          <cell r="B157" t="str">
            <v>01</v>
          </cell>
          <cell r="C157" t="str">
            <v>2001</v>
          </cell>
          <cell r="D157">
            <v>2</v>
          </cell>
          <cell r="E157">
            <v>36922</v>
          </cell>
          <cell r="F157" t="str">
            <v>2</v>
          </cell>
          <cell r="G157" t="str">
            <v>17</v>
          </cell>
          <cell r="H157" t="str">
            <v>001</v>
          </cell>
          <cell r="K157" t="str">
            <v>1</v>
          </cell>
          <cell r="L157" t="str">
            <v>1</v>
          </cell>
          <cell r="M157" t="str">
            <v>1700100060</v>
          </cell>
          <cell r="N157" t="str">
            <v>H INFANTIL</v>
          </cell>
          <cell r="P157" t="str">
            <v>2</v>
          </cell>
          <cell r="Q157">
            <v>301</v>
          </cell>
          <cell r="S157" t="str">
            <v>1</v>
          </cell>
          <cell r="U157" t="str">
            <v>17</v>
          </cell>
          <cell r="V157" t="str">
            <v>380</v>
          </cell>
          <cell r="W157" t="str">
            <v>1</v>
          </cell>
          <cell r="AA157" t="str">
            <v>1</v>
          </cell>
          <cell r="AB157" t="str">
            <v>1</v>
          </cell>
          <cell r="AC157" t="str">
            <v>3</v>
          </cell>
          <cell r="AD157" t="str">
            <v>1</v>
          </cell>
          <cell r="AE157" t="str">
            <v>1</v>
          </cell>
          <cell r="AG157" t="str">
            <v>3</v>
          </cell>
          <cell r="AH157">
            <v>9999</v>
          </cell>
          <cell r="AI157">
            <v>99</v>
          </cell>
          <cell r="AJ157" t="str">
            <v>9</v>
          </cell>
          <cell r="AK157">
            <v>99999999999</v>
          </cell>
          <cell r="AL157">
            <v>9</v>
          </cell>
          <cell r="AM157">
            <v>0</v>
          </cell>
          <cell r="AN157" t="str">
            <v>9</v>
          </cell>
          <cell r="AO157" t="str">
            <v>9</v>
          </cell>
          <cell r="AS157" t="str">
            <v>0</v>
          </cell>
          <cell r="AW157" t="str">
            <v>2</v>
          </cell>
          <cell r="AX157" t="str">
            <v>1</v>
          </cell>
          <cell r="AY157" t="str">
            <v>1</v>
          </cell>
          <cell r="AZ157" t="str">
            <v>J960</v>
          </cell>
          <cell r="BA157" t="str">
            <v>Q311</v>
          </cell>
          <cell r="BD157" t="str">
            <v>G931</v>
          </cell>
          <cell r="BE157" t="str">
            <v>613</v>
          </cell>
          <cell r="BF157" t="str">
            <v>615</v>
          </cell>
          <cell r="BG157" t="str">
            <v>Q311</v>
          </cell>
          <cell r="BH157" t="str">
            <v>Q311</v>
          </cell>
          <cell r="BK157" t="str">
            <v>05</v>
          </cell>
          <cell r="BL157" t="str">
            <v>01</v>
          </cell>
          <cell r="BM157" t="str">
            <v>088</v>
          </cell>
        </row>
        <row r="158">
          <cell r="A158" t="str">
            <v>A888356</v>
          </cell>
          <cell r="B158" t="str">
            <v>02</v>
          </cell>
          <cell r="C158" t="str">
            <v>2001</v>
          </cell>
          <cell r="D158">
            <v>2</v>
          </cell>
          <cell r="E158">
            <v>36926</v>
          </cell>
          <cell r="F158" t="str">
            <v>1</v>
          </cell>
          <cell r="G158" t="str">
            <v>17</v>
          </cell>
          <cell r="H158" t="str">
            <v>001</v>
          </cell>
          <cell r="K158" t="str">
            <v>1</v>
          </cell>
          <cell r="L158" t="str">
            <v>1</v>
          </cell>
          <cell r="M158" t="str">
            <v>1700100060</v>
          </cell>
          <cell r="N158" t="str">
            <v>H INFANTIL</v>
          </cell>
          <cell r="P158" t="str">
            <v>3</v>
          </cell>
          <cell r="Q158">
            <v>305</v>
          </cell>
          <cell r="S158" t="str">
            <v>1</v>
          </cell>
          <cell r="U158" t="str">
            <v>17</v>
          </cell>
          <cell r="V158" t="str">
            <v>777</v>
          </cell>
          <cell r="W158" t="str">
            <v>3</v>
          </cell>
          <cell r="AA158" t="str">
            <v>1</v>
          </cell>
          <cell r="AB158" t="str">
            <v>1</v>
          </cell>
          <cell r="AC158" t="str">
            <v>3</v>
          </cell>
          <cell r="AD158" t="str">
            <v>1</v>
          </cell>
          <cell r="AE158" t="str">
            <v>1</v>
          </cell>
          <cell r="AG158" t="str">
            <v>3</v>
          </cell>
          <cell r="AH158">
            <v>3000</v>
          </cell>
          <cell r="AI158">
            <v>37</v>
          </cell>
          <cell r="AJ158" t="str">
            <v>9</v>
          </cell>
          <cell r="AK158">
            <v>99999999999</v>
          </cell>
          <cell r="AL158">
            <v>2</v>
          </cell>
          <cell r="AM158">
            <v>0</v>
          </cell>
          <cell r="AN158" t="str">
            <v>4</v>
          </cell>
          <cell r="AO158" t="str">
            <v>5</v>
          </cell>
          <cell r="AS158" t="str">
            <v>0</v>
          </cell>
          <cell r="AW158" t="str">
            <v>2</v>
          </cell>
          <cell r="AX158" t="str">
            <v>1</v>
          </cell>
          <cell r="AY158" t="str">
            <v>1</v>
          </cell>
          <cell r="AZ158" t="str">
            <v>A419</v>
          </cell>
          <cell r="BA158" t="str">
            <v>G009</v>
          </cell>
          <cell r="BE158" t="str">
            <v>105</v>
          </cell>
          <cell r="BF158" t="str">
            <v>105</v>
          </cell>
          <cell r="BG158" t="str">
            <v>G009</v>
          </cell>
          <cell r="BH158" t="str">
            <v>G009</v>
          </cell>
          <cell r="BK158" t="str">
            <v>05</v>
          </cell>
          <cell r="BL158" t="str">
            <v>01</v>
          </cell>
          <cell r="BM158" t="str">
            <v>045</v>
          </cell>
        </row>
        <row r="159">
          <cell r="A159" t="str">
            <v>A888357</v>
          </cell>
          <cell r="B159" t="str">
            <v>02</v>
          </cell>
          <cell r="C159" t="str">
            <v>2001</v>
          </cell>
          <cell r="D159">
            <v>2</v>
          </cell>
          <cell r="E159">
            <v>36926</v>
          </cell>
          <cell r="F159" t="str">
            <v>1</v>
          </cell>
          <cell r="G159" t="str">
            <v>17</v>
          </cell>
          <cell r="H159" t="str">
            <v>001</v>
          </cell>
          <cell r="K159" t="str">
            <v>1</v>
          </cell>
          <cell r="L159" t="str">
            <v>1</v>
          </cell>
          <cell r="M159" t="str">
            <v>1700100060</v>
          </cell>
          <cell r="N159" t="str">
            <v>H INFANTIL</v>
          </cell>
          <cell r="P159" t="str">
            <v>3</v>
          </cell>
          <cell r="Q159">
            <v>306</v>
          </cell>
          <cell r="S159" t="str">
            <v>1</v>
          </cell>
          <cell r="U159" t="str">
            <v>17</v>
          </cell>
          <cell r="V159" t="str">
            <v>444</v>
          </cell>
          <cell r="W159" t="str">
            <v>1</v>
          </cell>
          <cell r="AA159" t="str">
            <v>1</v>
          </cell>
          <cell r="AB159" t="str">
            <v>1</v>
          </cell>
          <cell r="AC159" t="str">
            <v>3</v>
          </cell>
          <cell r="AD159" t="str">
            <v>2</v>
          </cell>
          <cell r="AE159" t="str">
            <v>1</v>
          </cell>
          <cell r="AG159" t="str">
            <v>3</v>
          </cell>
          <cell r="AH159">
            <v>2460</v>
          </cell>
          <cell r="AI159">
            <v>15</v>
          </cell>
          <cell r="AJ159" t="str">
            <v>9</v>
          </cell>
          <cell r="AK159">
            <v>99999999999</v>
          </cell>
          <cell r="AL159">
            <v>1</v>
          </cell>
          <cell r="AM159">
            <v>0</v>
          </cell>
          <cell r="AN159" t="str">
            <v>1</v>
          </cell>
          <cell r="AO159" t="str">
            <v>5</v>
          </cell>
          <cell r="AS159" t="str">
            <v>0</v>
          </cell>
          <cell r="AW159" t="str">
            <v>2</v>
          </cell>
          <cell r="AX159" t="str">
            <v>1</v>
          </cell>
          <cell r="AY159" t="str">
            <v>1</v>
          </cell>
          <cell r="AZ159" t="str">
            <v>I518</v>
          </cell>
          <cell r="BA159" t="str">
            <v>I424</v>
          </cell>
          <cell r="BE159" t="str">
            <v>304</v>
          </cell>
          <cell r="BF159" t="str">
            <v>304</v>
          </cell>
          <cell r="BG159" t="str">
            <v>I424</v>
          </cell>
          <cell r="BH159" t="str">
            <v>I424</v>
          </cell>
          <cell r="BK159" t="str">
            <v>06</v>
          </cell>
          <cell r="BL159" t="str">
            <v>01</v>
          </cell>
          <cell r="BM159" t="str">
            <v>053</v>
          </cell>
        </row>
        <row r="160">
          <cell r="A160" t="str">
            <v>A888361</v>
          </cell>
          <cell r="B160" t="str">
            <v>01</v>
          </cell>
          <cell r="C160" t="str">
            <v>2001</v>
          </cell>
          <cell r="D160">
            <v>2</v>
          </cell>
          <cell r="E160">
            <v>36909</v>
          </cell>
          <cell r="F160" t="str">
            <v>1</v>
          </cell>
          <cell r="G160" t="str">
            <v>17</v>
          </cell>
          <cell r="H160" t="str">
            <v>001</v>
          </cell>
          <cell r="K160" t="str">
            <v>1</v>
          </cell>
          <cell r="L160" t="str">
            <v>1</v>
          </cell>
          <cell r="M160" t="str">
            <v>1700100060</v>
          </cell>
          <cell r="N160" t="str">
            <v>H INFANTIL</v>
          </cell>
          <cell r="P160" t="str">
            <v>2</v>
          </cell>
          <cell r="Q160">
            <v>302</v>
          </cell>
          <cell r="S160" t="str">
            <v>1</v>
          </cell>
          <cell r="U160" t="str">
            <v>17</v>
          </cell>
          <cell r="V160" t="str">
            <v>380</v>
          </cell>
          <cell r="W160" t="str">
            <v>1</v>
          </cell>
          <cell r="AA160" t="str">
            <v>1</v>
          </cell>
          <cell r="AB160" t="str">
            <v>1</v>
          </cell>
          <cell r="AC160" t="str">
            <v>3</v>
          </cell>
          <cell r="AD160" t="str">
            <v>1</v>
          </cell>
          <cell r="AE160" t="str">
            <v>1</v>
          </cell>
          <cell r="AG160" t="str">
            <v>3</v>
          </cell>
          <cell r="AH160">
            <v>2250</v>
          </cell>
          <cell r="AI160">
            <v>20</v>
          </cell>
          <cell r="AJ160" t="str">
            <v>9</v>
          </cell>
          <cell r="AK160">
            <v>99999999999</v>
          </cell>
          <cell r="AL160">
            <v>2</v>
          </cell>
          <cell r="AM160">
            <v>0</v>
          </cell>
          <cell r="AN160" t="str">
            <v>1</v>
          </cell>
          <cell r="AO160" t="str">
            <v>8</v>
          </cell>
          <cell r="AS160" t="str">
            <v>0</v>
          </cell>
          <cell r="AW160" t="str">
            <v>2</v>
          </cell>
          <cell r="AX160" t="str">
            <v>1</v>
          </cell>
          <cell r="AY160" t="str">
            <v>1</v>
          </cell>
          <cell r="AZ160" t="str">
            <v>A419</v>
          </cell>
          <cell r="BA160" t="str">
            <v>A09X</v>
          </cell>
          <cell r="BD160" t="str">
            <v>E45X</v>
          </cell>
          <cell r="BE160" t="str">
            <v>101</v>
          </cell>
          <cell r="BF160" t="str">
            <v>101</v>
          </cell>
          <cell r="BG160" t="str">
            <v>A09X</v>
          </cell>
          <cell r="BH160" t="str">
            <v>A09X</v>
          </cell>
          <cell r="BK160" t="str">
            <v>05</v>
          </cell>
          <cell r="BL160" t="str">
            <v>01</v>
          </cell>
          <cell r="BM160" t="str">
            <v>001</v>
          </cell>
        </row>
        <row r="161">
          <cell r="A161" t="str">
            <v>A888363</v>
          </cell>
          <cell r="B161" t="str">
            <v>01</v>
          </cell>
          <cell r="C161" t="str">
            <v>2001</v>
          </cell>
          <cell r="D161">
            <v>2</v>
          </cell>
          <cell r="E161">
            <v>36917</v>
          </cell>
          <cell r="F161" t="str">
            <v>2</v>
          </cell>
          <cell r="G161" t="str">
            <v>17</v>
          </cell>
          <cell r="H161" t="str">
            <v>001</v>
          </cell>
          <cell r="K161" t="str">
            <v>1</v>
          </cell>
          <cell r="L161" t="str">
            <v>1</v>
          </cell>
          <cell r="M161" t="str">
            <v>1700100060</v>
          </cell>
          <cell r="N161" t="str">
            <v>H INFANTIL</v>
          </cell>
          <cell r="P161" t="str">
            <v>3</v>
          </cell>
          <cell r="Q161">
            <v>307</v>
          </cell>
          <cell r="S161" t="str">
            <v>1</v>
          </cell>
          <cell r="U161" t="str">
            <v>17</v>
          </cell>
          <cell r="V161" t="str">
            <v>433</v>
          </cell>
          <cell r="W161" t="str">
            <v>1</v>
          </cell>
          <cell r="AA161" t="str">
            <v>1</v>
          </cell>
          <cell r="AB161" t="str">
            <v>1</v>
          </cell>
          <cell r="AC161" t="str">
            <v>3</v>
          </cell>
          <cell r="AD161" t="str">
            <v>1</v>
          </cell>
          <cell r="AE161" t="str">
            <v>1</v>
          </cell>
          <cell r="AG161" t="str">
            <v>3</v>
          </cell>
          <cell r="AH161">
            <v>9999</v>
          </cell>
          <cell r="AI161">
            <v>99</v>
          </cell>
          <cell r="AJ161" t="str">
            <v>9</v>
          </cell>
          <cell r="AK161">
            <v>99999999999</v>
          </cell>
          <cell r="AL161">
            <v>99</v>
          </cell>
          <cell r="AM161">
            <v>99</v>
          </cell>
          <cell r="AN161" t="str">
            <v>9</v>
          </cell>
          <cell r="AO161" t="str">
            <v>9</v>
          </cell>
          <cell r="AS161" t="str">
            <v>0</v>
          </cell>
          <cell r="AW161" t="str">
            <v>2</v>
          </cell>
          <cell r="AX161" t="str">
            <v>1</v>
          </cell>
          <cell r="AY161" t="str">
            <v>1</v>
          </cell>
          <cell r="AZ161" t="str">
            <v>I509</v>
          </cell>
          <cell r="BA161" t="str">
            <v>Q205</v>
          </cell>
          <cell r="BD161" t="str">
            <v>J181</v>
          </cell>
          <cell r="BE161" t="str">
            <v>613</v>
          </cell>
          <cell r="BF161" t="str">
            <v>615</v>
          </cell>
          <cell r="BG161" t="str">
            <v>Q205</v>
          </cell>
          <cell r="BH161" t="str">
            <v>Q205</v>
          </cell>
          <cell r="BK161" t="str">
            <v>06</v>
          </cell>
          <cell r="BL161" t="str">
            <v>01</v>
          </cell>
          <cell r="BM161" t="str">
            <v>087</v>
          </cell>
        </row>
        <row r="162">
          <cell r="A162" t="str">
            <v>A888364</v>
          </cell>
          <cell r="B162" t="str">
            <v>02</v>
          </cell>
          <cell r="C162" t="str">
            <v>2001</v>
          </cell>
          <cell r="D162">
            <v>2</v>
          </cell>
          <cell r="E162">
            <v>36930</v>
          </cell>
          <cell r="F162" t="str">
            <v>1</v>
          </cell>
          <cell r="G162" t="str">
            <v>17</v>
          </cell>
          <cell r="H162" t="str">
            <v>001</v>
          </cell>
          <cell r="K162" t="str">
            <v>1</v>
          </cell>
          <cell r="L162" t="str">
            <v>1</v>
          </cell>
          <cell r="M162" t="str">
            <v>1700100060</v>
          </cell>
          <cell r="N162" t="str">
            <v>H INFANTIL</v>
          </cell>
          <cell r="P162" t="str">
            <v>1</v>
          </cell>
          <cell r="Q162">
            <v>218</v>
          </cell>
          <cell r="S162" t="str">
            <v>1</v>
          </cell>
          <cell r="U162" t="str">
            <v>17</v>
          </cell>
          <cell r="V162" t="str">
            <v>001</v>
          </cell>
          <cell r="W162" t="str">
            <v>1</v>
          </cell>
          <cell r="Y162" t="str">
            <v>9</v>
          </cell>
          <cell r="Z162" t="str">
            <v>0506</v>
          </cell>
          <cell r="AA162" t="str">
            <v>1</v>
          </cell>
          <cell r="AB162" t="str">
            <v>1</v>
          </cell>
          <cell r="AC162" t="str">
            <v>3</v>
          </cell>
          <cell r="AD162" t="str">
            <v>2</v>
          </cell>
          <cell r="AE162" t="str">
            <v>1</v>
          </cell>
          <cell r="AG162" t="str">
            <v>3</v>
          </cell>
          <cell r="AH162">
            <v>2550</v>
          </cell>
          <cell r="AI162">
            <v>35</v>
          </cell>
          <cell r="AJ162" t="str">
            <v>9</v>
          </cell>
          <cell r="AK162">
            <v>99999999999</v>
          </cell>
          <cell r="AL162">
            <v>1</v>
          </cell>
          <cell r="AM162">
            <v>0</v>
          </cell>
          <cell r="AN162" t="str">
            <v>2</v>
          </cell>
          <cell r="AO162" t="str">
            <v>6</v>
          </cell>
          <cell r="AS162" t="str">
            <v>0</v>
          </cell>
          <cell r="AW162" t="str">
            <v>2</v>
          </cell>
          <cell r="AX162" t="str">
            <v>1</v>
          </cell>
          <cell r="AY162" t="str">
            <v>1</v>
          </cell>
          <cell r="AZ162" t="str">
            <v>P369</v>
          </cell>
          <cell r="BA162" t="str">
            <v>Q641</v>
          </cell>
          <cell r="BD162" t="str">
            <v>Q897</v>
          </cell>
          <cell r="BE162" t="str">
            <v>405</v>
          </cell>
          <cell r="BF162" t="str">
            <v>405</v>
          </cell>
          <cell r="BG162" t="str">
            <v>P369</v>
          </cell>
          <cell r="BH162" t="str">
            <v>P369</v>
          </cell>
          <cell r="BK162" t="str">
            <v>03</v>
          </cell>
          <cell r="BL162" t="str">
            <v>01</v>
          </cell>
          <cell r="BM162" t="str">
            <v>084</v>
          </cell>
        </row>
        <row r="163">
          <cell r="A163" t="str">
            <v>A888365</v>
          </cell>
          <cell r="B163" t="str">
            <v>02</v>
          </cell>
          <cell r="C163" t="str">
            <v>2001</v>
          </cell>
          <cell r="D163">
            <v>2</v>
          </cell>
          <cell r="E163">
            <v>36934</v>
          </cell>
          <cell r="F163" t="str">
            <v>1</v>
          </cell>
          <cell r="G163" t="str">
            <v>17</v>
          </cell>
          <cell r="H163" t="str">
            <v>001</v>
          </cell>
          <cell r="K163" t="str">
            <v>1</v>
          </cell>
          <cell r="L163" t="str">
            <v>1</v>
          </cell>
          <cell r="M163" t="str">
            <v>1700100060</v>
          </cell>
          <cell r="N163" t="str">
            <v>H INFANTIL</v>
          </cell>
          <cell r="P163" t="str">
            <v>2</v>
          </cell>
          <cell r="Q163">
            <v>210</v>
          </cell>
          <cell r="S163" t="str">
            <v>1</v>
          </cell>
          <cell r="U163" t="str">
            <v>17</v>
          </cell>
          <cell r="V163" t="str">
            <v>001</v>
          </cell>
          <cell r="W163" t="str">
            <v>1</v>
          </cell>
          <cell r="Y163" t="str">
            <v>0</v>
          </cell>
          <cell r="Z163" t="str">
            <v>1013</v>
          </cell>
          <cell r="AA163" t="str">
            <v>1</v>
          </cell>
          <cell r="AB163" t="str">
            <v>1</v>
          </cell>
          <cell r="AC163" t="str">
            <v>3</v>
          </cell>
          <cell r="AD163" t="str">
            <v>1</v>
          </cell>
          <cell r="AE163" t="str">
            <v>1</v>
          </cell>
          <cell r="AG163" t="str">
            <v>3</v>
          </cell>
          <cell r="AH163">
            <v>3040</v>
          </cell>
          <cell r="AI163">
            <v>25</v>
          </cell>
          <cell r="AJ163" t="str">
            <v>9</v>
          </cell>
          <cell r="AK163">
            <v>99999999999</v>
          </cell>
          <cell r="AL163">
            <v>3</v>
          </cell>
          <cell r="AM163">
            <v>0</v>
          </cell>
          <cell r="AN163" t="str">
            <v>2</v>
          </cell>
          <cell r="AO163" t="str">
            <v>2</v>
          </cell>
          <cell r="AS163" t="str">
            <v>0</v>
          </cell>
          <cell r="AW163" t="str">
            <v>2</v>
          </cell>
          <cell r="AX163" t="str">
            <v>1</v>
          </cell>
          <cell r="AY163" t="str">
            <v>1</v>
          </cell>
          <cell r="AZ163" t="str">
            <v>P291</v>
          </cell>
          <cell r="BA163" t="str">
            <v>Q249</v>
          </cell>
          <cell r="BE163" t="str">
            <v>613</v>
          </cell>
          <cell r="BF163" t="str">
            <v>615</v>
          </cell>
          <cell r="BG163" t="str">
            <v>Q249</v>
          </cell>
          <cell r="BH163" t="str">
            <v>Q249</v>
          </cell>
          <cell r="BK163" t="str">
            <v>03</v>
          </cell>
          <cell r="BL163" t="str">
            <v>01</v>
          </cell>
          <cell r="BM163" t="str">
            <v>087</v>
          </cell>
        </row>
        <row r="164">
          <cell r="A164" t="str">
            <v>A888369</v>
          </cell>
          <cell r="B164" t="str">
            <v>02</v>
          </cell>
          <cell r="C164" t="str">
            <v>2001</v>
          </cell>
          <cell r="D164">
            <v>2</v>
          </cell>
          <cell r="E164">
            <v>36930</v>
          </cell>
          <cell r="F164" t="str">
            <v>2</v>
          </cell>
          <cell r="G164" t="str">
            <v>17</v>
          </cell>
          <cell r="H164" t="str">
            <v>001</v>
          </cell>
          <cell r="K164" t="str">
            <v>1</v>
          </cell>
          <cell r="L164" t="str">
            <v>1</v>
          </cell>
          <cell r="M164" t="str">
            <v>1700100060</v>
          </cell>
          <cell r="N164" t="str">
            <v>H INFANTIL</v>
          </cell>
          <cell r="P164" t="str">
            <v>3</v>
          </cell>
          <cell r="Q164">
            <v>301</v>
          </cell>
          <cell r="S164" t="str">
            <v>1</v>
          </cell>
          <cell r="U164" t="str">
            <v>17</v>
          </cell>
          <cell r="V164" t="str">
            <v>614</v>
          </cell>
          <cell r="W164" t="str">
            <v>3</v>
          </cell>
          <cell r="AA164" t="str">
            <v>1</v>
          </cell>
          <cell r="AB164" t="str">
            <v>1</v>
          </cell>
          <cell r="AC164" t="str">
            <v>3</v>
          </cell>
          <cell r="AD164" t="str">
            <v>2</v>
          </cell>
          <cell r="AE164" t="str">
            <v>1</v>
          </cell>
          <cell r="AG164" t="str">
            <v>3</v>
          </cell>
          <cell r="AH164">
            <v>3000</v>
          </cell>
          <cell r="AI164">
            <v>99</v>
          </cell>
          <cell r="AJ164" t="str">
            <v>9</v>
          </cell>
          <cell r="AK164">
            <v>99999999999</v>
          </cell>
          <cell r="AL164">
            <v>1</v>
          </cell>
          <cell r="AM164">
            <v>99</v>
          </cell>
          <cell r="AN164" t="str">
            <v>1</v>
          </cell>
          <cell r="AO164" t="str">
            <v>9</v>
          </cell>
          <cell r="AS164" t="str">
            <v>0</v>
          </cell>
          <cell r="AW164" t="str">
            <v>2</v>
          </cell>
          <cell r="AX164" t="str">
            <v>1</v>
          </cell>
          <cell r="AY164" t="str">
            <v>1</v>
          </cell>
          <cell r="AZ164" t="str">
            <v>P290</v>
          </cell>
          <cell r="BA164" t="str">
            <v>Q249</v>
          </cell>
          <cell r="BD164" t="str">
            <v>Q000</v>
          </cell>
          <cell r="BE164" t="str">
            <v>613</v>
          </cell>
          <cell r="BF164" t="str">
            <v>615</v>
          </cell>
          <cell r="BG164" t="str">
            <v>Q897</v>
          </cell>
          <cell r="BH164" t="str">
            <v>Q897</v>
          </cell>
          <cell r="BK164" t="str">
            <v>05</v>
          </cell>
          <cell r="BL164" t="str">
            <v>01</v>
          </cell>
          <cell r="BM164" t="str">
            <v>088</v>
          </cell>
        </row>
        <row r="165">
          <cell r="A165" t="str">
            <v>A888370</v>
          </cell>
          <cell r="B165" t="str">
            <v>02</v>
          </cell>
          <cell r="C165" t="str">
            <v>2001</v>
          </cell>
          <cell r="D165">
            <v>2</v>
          </cell>
          <cell r="E165">
            <v>36934</v>
          </cell>
          <cell r="F165" t="str">
            <v>1</v>
          </cell>
          <cell r="G165" t="str">
            <v>17</v>
          </cell>
          <cell r="H165" t="str">
            <v>001</v>
          </cell>
          <cell r="K165" t="str">
            <v>1</v>
          </cell>
          <cell r="L165" t="str">
            <v>1</v>
          </cell>
          <cell r="M165" t="str">
            <v>1700100060</v>
          </cell>
          <cell r="N165" t="str">
            <v>H INFANTIL</v>
          </cell>
          <cell r="P165" t="str">
            <v>2</v>
          </cell>
          <cell r="Q165">
            <v>303</v>
          </cell>
          <cell r="S165" t="str">
            <v>1</v>
          </cell>
          <cell r="U165" t="str">
            <v>17</v>
          </cell>
          <cell r="V165" t="str">
            <v>042</v>
          </cell>
          <cell r="W165" t="str">
            <v>3</v>
          </cell>
          <cell r="AA165" t="str">
            <v>1</v>
          </cell>
          <cell r="AB165" t="str">
            <v>1</v>
          </cell>
          <cell r="AC165" t="str">
            <v>3</v>
          </cell>
          <cell r="AD165" t="str">
            <v>9</v>
          </cell>
          <cell r="AE165" t="str">
            <v>9</v>
          </cell>
          <cell r="AG165" t="str">
            <v>9</v>
          </cell>
          <cell r="AH165">
            <v>9999</v>
          </cell>
          <cell r="AI165">
            <v>36</v>
          </cell>
          <cell r="AJ165" t="str">
            <v>9</v>
          </cell>
          <cell r="AK165">
            <v>99999999999</v>
          </cell>
          <cell r="AL165">
            <v>3</v>
          </cell>
          <cell r="AM165">
            <v>0</v>
          </cell>
          <cell r="AN165" t="str">
            <v>9</v>
          </cell>
          <cell r="AO165" t="str">
            <v>9</v>
          </cell>
          <cell r="AS165" t="str">
            <v>0</v>
          </cell>
          <cell r="AW165" t="str">
            <v>2</v>
          </cell>
          <cell r="AX165" t="str">
            <v>1</v>
          </cell>
          <cell r="AY165" t="str">
            <v>1</v>
          </cell>
          <cell r="AZ165" t="str">
            <v>A419</v>
          </cell>
          <cell r="BA165" t="str">
            <v>J189</v>
          </cell>
          <cell r="BD165" t="str">
            <v>Q205</v>
          </cell>
          <cell r="BE165" t="str">
            <v>613</v>
          </cell>
          <cell r="BF165" t="str">
            <v>615</v>
          </cell>
          <cell r="BG165" t="str">
            <v>Q205</v>
          </cell>
          <cell r="BH165" t="str">
            <v>Q205</v>
          </cell>
          <cell r="BK165" t="str">
            <v>05</v>
          </cell>
          <cell r="BL165" t="str">
            <v>01</v>
          </cell>
          <cell r="BM165" t="str">
            <v>087</v>
          </cell>
        </row>
        <row r="166">
          <cell r="A166" t="str">
            <v>A888372</v>
          </cell>
          <cell r="B166" t="str">
            <v>02</v>
          </cell>
          <cell r="C166" t="str">
            <v>2001</v>
          </cell>
          <cell r="D166">
            <v>2</v>
          </cell>
          <cell r="E166">
            <v>36946</v>
          </cell>
          <cell r="F166" t="str">
            <v>2</v>
          </cell>
          <cell r="G166" t="str">
            <v>17</v>
          </cell>
          <cell r="H166" t="str">
            <v>001</v>
          </cell>
          <cell r="K166" t="str">
            <v>1</v>
          </cell>
          <cell r="L166" t="str">
            <v>1</v>
          </cell>
          <cell r="M166" t="str">
            <v>1700100060</v>
          </cell>
          <cell r="N166" t="str">
            <v>H INFANTIL</v>
          </cell>
          <cell r="P166" t="str">
            <v>3</v>
          </cell>
          <cell r="Q166">
            <v>303</v>
          </cell>
          <cell r="S166" t="str">
            <v>1</v>
          </cell>
          <cell r="U166" t="str">
            <v>17</v>
          </cell>
          <cell r="V166" t="str">
            <v>513</v>
          </cell>
          <cell r="W166" t="str">
            <v>2</v>
          </cell>
          <cell r="X166" t="str">
            <v>001</v>
          </cell>
          <cell r="AA166" t="str">
            <v>1</v>
          </cell>
          <cell r="AB166" t="str">
            <v>1</v>
          </cell>
          <cell r="AC166" t="str">
            <v>3</v>
          </cell>
          <cell r="AD166" t="str">
            <v>1</v>
          </cell>
          <cell r="AE166" t="str">
            <v>1</v>
          </cell>
          <cell r="AG166" t="str">
            <v>3</v>
          </cell>
          <cell r="AH166">
            <v>2090</v>
          </cell>
          <cell r="AI166">
            <v>39</v>
          </cell>
          <cell r="AJ166" t="str">
            <v>9</v>
          </cell>
          <cell r="AK166">
            <v>99999999999</v>
          </cell>
          <cell r="AL166">
            <v>2</v>
          </cell>
          <cell r="AM166">
            <v>0</v>
          </cell>
          <cell r="AN166" t="str">
            <v>2</v>
          </cell>
          <cell r="AO166" t="str">
            <v>9</v>
          </cell>
          <cell r="AS166" t="str">
            <v>0</v>
          </cell>
          <cell r="AW166" t="str">
            <v>2</v>
          </cell>
          <cell r="AX166" t="str">
            <v>1</v>
          </cell>
          <cell r="AY166" t="str">
            <v>1</v>
          </cell>
          <cell r="AZ166" t="str">
            <v>I500</v>
          </cell>
          <cell r="BA166" t="str">
            <v>Q249</v>
          </cell>
          <cell r="BB166" t="str">
            <v>J960</v>
          </cell>
          <cell r="BD166" t="str">
            <v>J189</v>
          </cell>
          <cell r="BE166" t="str">
            <v>613</v>
          </cell>
          <cell r="BF166" t="str">
            <v>615</v>
          </cell>
          <cell r="BG166" t="str">
            <v>Q249</v>
          </cell>
          <cell r="BH166" t="str">
            <v>Q249</v>
          </cell>
          <cell r="BK166" t="str">
            <v>05</v>
          </cell>
          <cell r="BL166" t="str">
            <v>01</v>
          </cell>
          <cell r="BM166" t="str">
            <v>087</v>
          </cell>
        </row>
        <row r="167">
          <cell r="A167" t="str">
            <v>A888373</v>
          </cell>
          <cell r="B167" t="str">
            <v>02</v>
          </cell>
          <cell r="C167" t="str">
            <v>2001</v>
          </cell>
          <cell r="D167">
            <v>2</v>
          </cell>
          <cell r="E167">
            <v>36947</v>
          </cell>
          <cell r="F167" t="str">
            <v>1</v>
          </cell>
          <cell r="G167" t="str">
            <v>17</v>
          </cell>
          <cell r="H167" t="str">
            <v>001</v>
          </cell>
          <cell r="K167" t="str">
            <v>1</v>
          </cell>
          <cell r="L167" t="str">
            <v>1</v>
          </cell>
          <cell r="M167" t="str">
            <v>1700100060</v>
          </cell>
          <cell r="N167" t="str">
            <v>H INFANTIL</v>
          </cell>
          <cell r="P167" t="str">
            <v>2</v>
          </cell>
          <cell r="Q167">
            <v>301</v>
          </cell>
          <cell r="S167" t="str">
            <v>1</v>
          </cell>
          <cell r="U167" t="str">
            <v>17</v>
          </cell>
          <cell r="V167" t="str">
            <v>272</v>
          </cell>
          <cell r="W167" t="str">
            <v>9</v>
          </cell>
          <cell r="AA167" t="str">
            <v>1</v>
          </cell>
          <cell r="AB167" t="str">
            <v>1</v>
          </cell>
          <cell r="AC167" t="str">
            <v>3</v>
          </cell>
          <cell r="AD167" t="str">
            <v>2</v>
          </cell>
          <cell r="AE167" t="str">
            <v>1</v>
          </cell>
          <cell r="AG167" t="str">
            <v>3</v>
          </cell>
          <cell r="AH167">
            <v>9999</v>
          </cell>
          <cell r="AI167">
            <v>32</v>
          </cell>
          <cell r="AJ167" t="str">
            <v>9</v>
          </cell>
          <cell r="AK167">
            <v>99999999999</v>
          </cell>
          <cell r="AL167">
            <v>5</v>
          </cell>
          <cell r="AM167">
            <v>0</v>
          </cell>
          <cell r="AN167" t="str">
            <v>4</v>
          </cell>
          <cell r="AO167" t="str">
            <v>9</v>
          </cell>
          <cell r="AS167" t="str">
            <v>0</v>
          </cell>
          <cell r="AW167" t="str">
            <v>2</v>
          </cell>
          <cell r="AX167" t="str">
            <v>1</v>
          </cell>
          <cell r="AY167" t="str">
            <v>1</v>
          </cell>
          <cell r="AZ167" t="str">
            <v>A419</v>
          </cell>
          <cell r="BA167" t="str">
            <v>J984</v>
          </cell>
          <cell r="BB167" t="str">
            <v>Q070</v>
          </cell>
          <cell r="BE167" t="str">
            <v>613</v>
          </cell>
          <cell r="BF167" t="str">
            <v>615</v>
          </cell>
          <cell r="BG167" t="str">
            <v>Q070</v>
          </cell>
          <cell r="BH167" t="str">
            <v>Q070</v>
          </cell>
          <cell r="BK167" t="str">
            <v>05</v>
          </cell>
          <cell r="BL167" t="str">
            <v>01</v>
          </cell>
          <cell r="BM167" t="str">
            <v>088</v>
          </cell>
        </row>
        <row r="168">
          <cell r="A168" t="str">
            <v>A888374</v>
          </cell>
          <cell r="B168" t="str">
            <v>02</v>
          </cell>
          <cell r="C168" t="str">
            <v>2001</v>
          </cell>
          <cell r="D168">
            <v>2</v>
          </cell>
          <cell r="E168">
            <v>36950</v>
          </cell>
          <cell r="F168" t="str">
            <v>1</v>
          </cell>
          <cell r="G168" t="str">
            <v>17</v>
          </cell>
          <cell r="H168" t="str">
            <v>001</v>
          </cell>
          <cell r="K168" t="str">
            <v>1</v>
          </cell>
          <cell r="L168" t="str">
            <v>1</v>
          </cell>
          <cell r="M168" t="str">
            <v>1700100060</v>
          </cell>
          <cell r="N168" t="str">
            <v>H INFANTIL</v>
          </cell>
          <cell r="P168" t="str">
            <v>2</v>
          </cell>
          <cell r="Q168">
            <v>301</v>
          </cell>
          <cell r="S168" t="str">
            <v>1</v>
          </cell>
          <cell r="U168" t="str">
            <v>17</v>
          </cell>
          <cell r="V168" t="str">
            <v>541</v>
          </cell>
          <cell r="W168" t="str">
            <v>2</v>
          </cell>
          <cell r="X168" t="str">
            <v>001</v>
          </cell>
          <cell r="AA168" t="str">
            <v>2</v>
          </cell>
          <cell r="AB168" t="str">
            <v>1</v>
          </cell>
          <cell r="AC168" t="str">
            <v>3</v>
          </cell>
          <cell r="AD168" t="str">
            <v>1</v>
          </cell>
          <cell r="AE168" t="str">
            <v>1</v>
          </cell>
          <cell r="AG168" t="str">
            <v>3</v>
          </cell>
          <cell r="AH168">
            <v>9999</v>
          </cell>
          <cell r="AI168">
            <v>16</v>
          </cell>
          <cell r="AJ168" t="str">
            <v>9</v>
          </cell>
          <cell r="AK168">
            <v>99999999999</v>
          </cell>
          <cell r="AL168">
            <v>1</v>
          </cell>
          <cell r="AM168">
            <v>0</v>
          </cell>
          <cell r="AN168" t="str">
            <v>9</v>
          </cell>
          <cell r="AO168" t="str">
            <v>9</v>
          </cell>
          <cell r="AS168" t="str">
            <v>4</v>
          </cell>
          <cell r="AW168" t="str">
            <v>2</v>
          </cell>
          <cell r="AX168" t="str">
            <v>1</v>
          </cell>
          <cell r="AY168" t="str">
            <v>1</v>
          </cell>
          <cell r="AZ168" t="str">
            <v>P220</v>
          </cell>
          <cell r="BA168" t="str">
            <v>P249</v>
          </cell>
          <cell r="BB168" t="str">
            <v>P248</v>
          </cell>
          <cell r="BD168" t="str">
            <v>P219</v>
          </cell>
          <cell r="BE168" t="str">
            <v>506</v>
          </cell>
          <cell r="BF168" t="str">
            <v>510</v>
          </cell>
          <cell r="BG168" t="str">
            <v>W789</v>
          </cell>
          <cell r="BH168" t="str">
            <v>W789</v>
          </cell>
          <cell r="BK168" t="str">
            <v>05</v>
          </cell>
          <cell r="BL168" t="str">
            <v>01</v>
          </cell>
          <cell r="BM168" t="str">
            <v>096</v>
          </cell>
        </row>
        <row r="169">
          <cell r="A169" t="str">
            <v>A888375</v>
          </cell>
          <cell r="B169" t="str">
            <v>03</v>
          </cell>
          <cell r="C169" t="str">
            <v>2001</v>
          </cell>
          <cell r="D169">
            <v>2</v>
          </cell>
          <cell r="E169">
            <v>36957</v>
          </cell>
          <cell r="F169" t="str">
            <v>1</v>
          </cell>
          <cell r="G169" t="str">
            <v>17</v>
          </cell>
          <cell r="H169" t="str">
            <v>001</v>
          </cell>
          <cell r="K169" t="str">
            <v>1</v>
          </cell>
          <cell r="L169" t="str">
            <v>1</v>
          </cell>
          <cell r="M169" t="str">
            <v>1700100060</v>
          </cell>
          <cell r="N169" t="str">
            <v>H INFANTIL</v>
          </cell>
          <cell r="P169" t="str">
            <v>2</v>
          </cell>
          <cell r="Q169">
            <v>205</v>
          </cell>
          <cell r="S169" t="str">
            <v>1</v>
          </cell>
          <cell r="U169" t="str">
            <v>17</v>
          </cell>
          <cell r="V169" t="str">
            <v>042</v>
          </cell>
          <cell r="W169" t="str">
            <v>3</v>
          </cell>
          <cell r="AA169" t="str">
            <v>1</v>
          </cell>
          <cell r="AB169" t="str">
            <v>1</v>
          </cell>
          <cell r="AC169" t="str">
            <v>3</v>
          </cell>
          <cell r="AD169" t="str">
            <v>1</v>
          </cell>
          <cell r="AE169" t="str">
            <v>1</v>
          </cell>
          <cell r="AG169" t="str">
            <v>3</v>
          </cell>
          <cell r="AH169">
            <v>9999</v>
          </cell>
          <cell r="AI169">
            <v>22</v>
          </cell>
          <cell r="AJ169" t="str">
            <v>9</v>
          </cell>
          <cell r="AK169">
            <v>99999999999</v>
          </cell>
          <cell r="AL169">
            <v>2</v>
          </cell>
          <cell r="AM169">
            <v>0</v>
          </cell>
          <cell r="AN169" t="str">
            <v>4</v>
          </cell>
          <cell r="AO169" t="str">
            <v>2</v>
          </cell>
          <cell r="AS169" t="str">
            <v>0</v>
          </cell>
          <cell r="AW169" t="str">
            <v>2</v>
          </cell>
          <cell r="AX169" t="str">
            <v>1</v>
          </cell>
          <cell r="AY169" t="str">
            <v>1</v>
          </cell>
          <cell r="AZ169" t="str">
            <v>P740</v>
          </cell>
          <cell r="BA169" t="str">
            <v>P809</v>
          </cell>
          <cell r="BB169" t="str">
            <v>Q790</v>
          </cell>
          <cell r="BE169" t="str">
            <v>406</v>
          </cell>
          <cell r="BF169" t="str">
            <v>407</v>
          </cell>
          <cell r="BG169" t="str">
            <v>P809</v>
          </cell>
          <cell r="BH169" t="str">
            <v>P809</v>
          </cell>
          <cell r="BK169" t="str">
            <v>02</v>
          </cell>
          <cell r="BL169" t="str">
            <v>01</v>
          </cell>
          <cell r="BM169" t="str">
            <v>086</v>
          </cell>
        </row>
        <row r="170">
          <cell r="A170" t="str">
            <v>A888376</v>
          </cell>
          <cell r="B170" t="str">
            <v>03</v>
          </cell>
          <cell r="C170" t="str">
            <v>2001</v>
          </cell>
          <cell r="D170">
            <v>2</v>
          </cell>
          <cell r="E170">
            <v>36960</v>
          </cell>
          <cell r="F170" t="str">
            <v>1</v>
          </cell>
          <cell r="G170" t="str">
            <v>17</v>
          </cell>
          <cell r="H170" t="str">
            <v>001</v>
          </cell>
          <cell r="K170" t="str">
            <v>1</v>
          </cell>
          <cell r="L170" t="str">
            <v>1</v>
          </cell>
          <cell r="M170" t="str">
            <v>1700100060</v>
          </cell>
          <cell r="N170" t="str">
            <v>H INFANTIL</v>
          </cell>
          <cell r="P170" t="str">
            <v>2</v>
          </cell>
          <cell r="Q170">
            <v>309</v>
          </cell>
          <cell r="S170" t="str">
            <v>1</v>
          </cell>
          <cell r="U170" t="str">
            <v>17</v>
          </cell>
          <cell r="V170" t="str">
            <v>877</v>
          </cell>
          <cell r="W170" t="str">
            <v>1</v>
          </cell>
          <cell r="AA170" t="str">
            <v>1</v>
          </cell>
          <cell r="AB170" t="str">
            <v>2</v>
          </cell>
          <cell r="AC170" t="str">
            <v>3</v>
          </cell>
          <cell r="AD170" t="str">
            <v>1</v>
          </cell>
          <cell r="AE170" t="str">
            <v>1</v>
          </cell>
          <cell r="AG170" t="str">
            <v>3</v>
          </cell>
          <cell r="AH170">
            <v>3600</v>
          </cell>
          <cell r="AI170">
            <v>24</v>
          </cell>
          <cell r="AJ170" t="str">
            <v>9</v>
          </cell>
          <cell r="AK170">
            <v>99999999999</v>
          </cell>
          <cell r="AL170">
            <v>4</v>
          </cell>
          <cell r="AM170">
            <v>0</v>
          </cell>
          <cell r="AN170" t="str">
            <v>5</v>
          </cell>
          <cell r="AO170" t="str">
            <v>2</v>
          </cell>
          <cell r="AS170" t="str">
            <v>0</v>
          </cell>
          <cell r="AW170" t="str">
            <v>2</v>
          </cell>
          <cell r="AX170" t="str">
            <v>1</v>
          </cell>
          <cell r="AY170" t="str">
            <v>1</v>
          </cell>
          <cell r="AZ170" t="str">
            <v>J189</v>
          </cell>
          <cell r="BA170" t="str">
            <v>J80X</v>
          </cell>
          <cell r="BB170" t="str">
            <v>A419</v>
          </cell>
          <cell r="BD170" t="str">
            <v>E46X</v>
          </cell>
          <cell r="BE170" t="str">
            <v>108</v>
          </cell>
          <cell r="BF170" t="str">
            <v>109</v>
          </cell>
          <cell r="BG170" t="str">
            <v>J189</v>
          </cell>
          <cell r="BH170" t="str">
            <v>J189</v>
          </cell>
          <cell r="BK170" t="str">
            <v>06</v>
          </cell>
          <cell r="BL170" t="str">
            <v>01</v>
          </cell>
          <cell r="BM170" t="str">
            <v>059</v>
          </cell>
        </row>
        <row r="171">
          <cell r="A171" t="str">
            <v>A888377</v>
          </cell>
          <cell r="B171" t="str">
            <v>03</v>
          </cell>
          <cell r="C171" t="str">
            <v>2001</v>
          </cell>
          <cell r="D171">
            <v>2</v>
          </cell>
          <cell r="E171">
            <v>36960</v>
          </cell>
          <cell r="F171" t="str">
            <v>2</v>
          </cell>
          <cell r="G171" t="str">
            <v>17</v>
          </cell>
          <cell r="H171" t="str">
            <v>001</v>
          </cell>
          <cell r="K171" t="str">
            <v>1</v>
          </cell>
          <cell r="L171" t="str">
            <v>1</v>
          </cell>
          <cell r="M171" t="str">
            <v>1700100060</v>
          </cell>
          <cell r="N171" t="str">
            <v>H INFANTIL</v>
          </cell>
          <cell r="P171" t="str">
            <v>3</v>
          </cell>
          <cell r="Q171">
            <v>310</v>
          </cell>
          <cell r="S171" t="str">
            <v>1</v>
          </cell>
          <cell r="U171" t="str">
            <v>17</v>
          </cell>
          <cell r="V171" t="str">
            <v>001</v>
          </cell>
          <cell r="W171" t="str">
            <v>1</v>
          </cell>
          <cell r="Y171" t="str">
            <v>0</v>
          </cell>
          <cell r="Z171" t="str">
            <v>0202</v>
          </cell>
          <cell r="AA171" t="str">
            <v>1</v>
          </cell>
          <cell r="AB171" t="str">
            <v>2</v>
          </cell>
          <cell r="AC171" t="str">
            <v>3</v>
          </cell>
          <cell r="AD171" t="str">
            <v>1</v>
          </cell>
          <cell r="AE171" t="str">
            <v>1</v>
          </cell>
          <cell r="AG171" t="str">
            <v>3</v>
          </cell>
          <cell r="AH171">
            <v>3200</v>
          </cell>
          <cell r="AI171">
            <v>21</v>
          </cell>
          <cell r="AJ171" t="str">
            <v>9</v>
          </cell>
          <cell r="AK171">
            <v>99999999999</v>
          </cell>
          <cell r="AL171">
            <v>3</v>
          </cell>
          <cell r="AM171">
            <v>0</v>
          </cell>
          <cell r="AN171" t="str">
            <v>2</v>
          </cell>
          <cell r="AO171" t="str">
            <v>2</v>
          </cell>
          <cell r="AS171" t="str">
            <v>0</v>
          </cell>
          <cell r="AW171" t="str">
            <v>2</v>
          </cell>
          <cell r="AX171" t="str">
            <v>1</v>
          </cell>
          <cell r="AY171" t="str">
            <v>1</v>
          </cell>
          <cell r="AZ171" t="str">
            <v>J80X</v>
          </cell>
          <cell r="BA171" t="str">
            <v>A419</v>
          </cell>
          <cell r="BB171" t="str">
            <v>J209</v>
          </cell>
          <cell r="BE171" t="str">
            <v>108</v>
          </cell>
          <cell r="BF171" t="str">
            <v>109</v>
          </cell>
          <cell r="BG171" t="str">
            <v>J209</v>
          </cell>
          <cell r="BH171" t="str">
            <v>J209</v>
          </cell>
          <cell r="BK171" t="str">
            <v>06</v>
          </cell>
          <cell r="BL171" t="str">
            <v>01</v>
          </cell>
          <cell r="BM171" t="str">
            <v>062</v>
          </cell>
        </row>
        <row r="172">
          <cell r="A172" t="str">
            <v>A888379</v>
          </cell>
          <cell r="B172" t="str">
            <v>03</v>
          </cell>
          <cell r="C172" t="str">
            <v>2001</v>
          </cell>
          <cell r="D172">
            <v>2</v>
          </cell>
          <cell r="E172">
            <v>36967</v>
          </cell>
          <cell r="F172" t="str">
            <v>1</v>
          </cell>
          <cell r="G172" t="str">
            <v>17</v>
          </cell>
          <cell r="H172" t="str">
            <v>001</v>
          </cell>
          <cell r="K172" t="str">
            <v>1</v>
          </cell>
          <cell r="L172" t="str">
            <v>1</v>
          </cell>
          <cell r="M172" t="str">
            <v>1700100060</v>
          </cell>
          <cell r="N172" t="str">
            <v>H INFANTIL</v>
          </cell>
          <cell r="P172" t="str">
            <v>3</v>
          </cell>
          <cell r="Q172">
            <v>207</v>
          </cell>
          <cell r="S172" t="str">
            <v>1</v>
          </cell>
          <cell r="U172" t="str">
            <v>17</v>
          </cell>
          <cell r="V172" t="str">
            <v>867</v>
          </cell>
          <cell r="W172" t="str">
            <v>1</v>
          </cell>
          <cell r="AA172" t="str">
            <v>1</v>
          </cell>
          <cell r="AB172" t="str">
            <v>1</v>
          </cell>
          <cell r="AC172" t="str">
            <v>3</v>
          </cell>
          <cell r="AD172" t="str">
            <v>4</v>
          </cell>
          <cell r="AE172" t="str">
            <v>9</v>
          </cell>
          <cell r="AG172" t="str">
            <v>4</v>
          </cell>
          <cell r="AH172">
            <v>2900</v>
          </cell>
          <cell r="AI172">
            <v>99</v>
          </cell>
          <cell r="AJ172" t="str">
            <v>9</v>
          </cell>
          <cell r="AK172">
            <v>99999999999</v>
          </cell>
          <cell r="AL172">
            <v>99</v>
          </cell>
          <cell r="AM172">
            <v>99</v>
          </cell>
          <cell r="AN172" t="str">
            <v>9</v>
          </cell>
          <cell r="AO172" t="str">
            <v>9</v>
          </cell>
          <cell r="AS172" t="str">
            <v>0</v>
          </cell>
          <cell r="AW172" t="str">
            <v>2</v>
          </cell>
          <cell r="AX172" t="str">
            <v>1</v>
          </cell>
          <cell r="AY172" t="str">
            <v>1</v>
          </cell>
          <cell r="AZ172" t="str">
            <v>P369</v>
          </cell>
          <cell r="BA172" t="str">
            <v>P288</v>
          </cell>
          <cell r="BB172" t="str">
            <v>Q391</v>
          </cell>
          <cell r="BE172" t="str">
            <v>613</v>
          </cell>
          <cell r="BF172" t="str">
            <v>615</v>
          </cell>
          <cell r="BG172" t="str">
            <v>Q391</v>
          </cell>
          <cell r="BH172" t="str">
            <v>Q391</v>
          </cell>
          <cell r="BK172" t="str">
            <v>03</v>
          </cell>
          <cell r="BL172" t="str">
            <v>01</v>
          </cell>
          <cell r="BM172" t="str">
            <v>088</v>
          </cell>
        </row>
        <row r="173">
          <cell r="A173" t="str">
            <v>A888380</v>
          </cell>
          <cell r="B173" t="str">
            <v>03</v>
          </cell>
          <cell r="C173" t="str">
            <v>2001</v>
          </cell>
          <cell r="D173">
            <v>2</v>
          </cell>
          <cell r="E173">
            <v>36969</v>
          </cell>
          <cell r="F173" t="str">
            <v>2</v>
          </cell>
          <cell r="G173" t="str">
            <v>17</v>
          </cell>
          <cell r="H173" t="str">
            <v>001</v>
          </cell>
          <cell r="K173" t="str">
            <v>1</v>
          </cell>
          <cell r="L173" t="str">
            <v>1</v>
          </cell>
          <cell r="M173" t="str">
            <v>1700100060</v>
          </cell>
          <cell r="N173" t="str">
            <v>H INFANTIL</v>
          </cell>
          <cell r="P173" t="str">
            <v>2</v>
          </cell>
          <cell r="Q173">
            <v>302</v>
          </cell>
          <cell r="S173" t="str">
            <v>1</v>
          </cell>
          <cell r="U173" t="str">
            <v>17</v>
          </cell>
          <cell r="V173" t="str">
            <v>001</v>
          </cell>
          <cell r="W173" t="str">
            <v>1</v>
          </cell>
          <cell r="Y173" t="str">
            <v>1</v>
          </cell>
          <cell r="Z173" t="str">
            <v>0202</v>
          </cell>
          <cell r="AA173" t="str">
            <v>1</v>
          </cell>
          <cell r="AB173" t="str">
            <v>1</v>
          </cell>
          <cell r="AC173" t="str">
            <v>3</v>
          </cell>
          <cell r="AD173" t="str">
            <v>1</v>
          </cell>
          <cell r="AE173" t="str">
            <v>1</v>
          </cell>
          <cell r="AG173" t="str">
            <v>3</v>
          </cell>
          <cell r="AH173">
            <v>1850</v>
          </cell>
          <cell r="AI173">
            <v>20</v>
          </cell>
          <cell r="AJ173" t="str">
            <v>9</v>
          </cell>
          <cell r="AK173">
            <v>99999999999</v>
          </cell>
          <cell r="AL173">
            <v>1</v>
          </cell>
          <cell r="AM173">
            <v>0</v>
          </cell>
          <cell r="AN173" t="str">
            <v>1</v>
          </cell>
          <cell r="AO173" t="str">
            <v>3</v>
          </cell>
          <cell r="AS173" t="str">
            <v>0</v>
          </cell>
          <cell r="AW173" t="str">
            <v>2</v>
          </cell>
          <cell r="AX173" t="str">
            <v>1</v>
          </cell>
          <cell r="AY173" t="str">
            <v>1</v>
          </cell>
          <cell r="AZ173" t="str">
            <v>I270</v>
          </cell>
          <cell r="BA173" t="str">
            <v>J80X</v>
          </cell>
          <cell r="BB173" t="str">
            <v>J189</v>
          </cell>
          <cell r="BC173" t="str">
            <v>J690</v>
          </cell>
          <cell r="BD173" t="str">
            <v>Q250</v>
          </cell>
          <cell r="BE173" t="str">
            <v>606</v>
          </cell>
          <cell r="BF173" t="str">
            <v>607</v>
          </cell>
          <cell r="BG173" t="str">
            <v>J690</v>
          </cell>
          <cell r="BH173" t="str">
            <v>J690</v>
          </cell>
          <cell r="BK173" t="str">
            <v>05</v>
          </cell>
          <cell r="BL173" t="str">
            <v>01</v>
          </cell>
          <cell r="BM173" t="str">
            <v>061</v>
          </cell>
        </row>
        <row r="174">
          <cell r="A174" t="str">
            <v>A888381</v>
          </cell>
          <cell r="B174" t="str">
            <v>03</v>
          </cell>
          <cell r="C174" t="str">
            <v>2001</v>
          </cell>
          <cell r="D174">
            <v>2</v>
          </cell>
          <cell r="E174">
            <v>36972</v>
          </cell>
          <cell r="F174" t="str">
            <v>1</v>
          </cell>
          <cell r="G174" t="str">
            <v>17</v>
          </cell>
          <cell r="H174" t="str">
            <v>001</v>
          </cell>
          <cell r="K174" t="str">
            <v>1</v>
          </cell>
          <cell r="L174" t="str">
            <v>1</v>
          </cell>
          <cell r="M174" t="str">
            <v>1700100060</v>
          </cell>
          <cell r="N174" t="str">
            <v>H INFANTIL</v>
          </cell>
          <cell r="P174" t="str">
            <v>2</v>
          </cell>
          <cell r="Q174">
            <v>307</v>
          </cell>
          <cell r="S174" t="str">
            <v>1</v>
          </cell>
          <cell r="U174" t="str">
            <v>17</v>
          </cell>
          <cell r="V174" t="str">
            <v>524</v>
          </cell>
          <cell r="W174" t="str">
            <v>3</v>
          </cell>
          <cell r="AA174" t="str">
            <v>1</v>
          </cell>
          <cell r="AB174" t="str">
            <v>2</v>
          </cell>
          <cell r="AC174" t="str">
            <v>3</v>
          </cell>
          <cell r="AD174" t="str">
            <v>1</v>
          </cell>
          <cell r="AE174" t="str">
            <v>1</v>
          </cell>
          <cell r="AG174" t="str">
            <v>3</v>
          </cell>
          <cell r="AH174">
            <v>9999</v>
          </cell>
          <cell r="AI174">
            <v>24</v>
          </cell>
          <cell r="AJ174" t="str">
            <v>9</v>
          </cell>
          <cell r="AK174">
            <v>99999999999</v>
          </cell>
          <cell r="AL174">
            <v>2</v>
          </cell>
          <cell r="AM174">
            <v>0</v>
          </cell>
          <cell r="AN174" t="str">
            <v>4</v>
          </cell>
          <cell r="AO174" t="str">
            <v>9</v>
          </cell>
          <cell r="AS174" t="str">
            <v>0</v>
          </cell>
          <cell r="AW174" t="str">
            <v>2</v>
          </cell>
          <cell r="AX174" t="str">
            <v>1</v>
          </cell>
          <cell r="AY174" t="str">
            <v>1</v>
          </cell>
          <cell r="AZ174" t="str">
            <v>A419</v>
          </cell>
          <cell r="BA174" t="str">
            <v>N390</v>
          </cell>
          <cell r="BE174" t="str">
            <v>610</v>
          </cell>
          <cell r="BF174" t="str">
            <v>612</v>
          </cell>
          <cell r="BG174" t="str">
            <v>N390</v>
          </cell>
          <cell r="BH174" t="str">
            <v>N390</v>
          </cell>
          <cell r="BK174" t="str">
            <v>06</v>
          </cell>
          <cell r="BL174" t="str">
            <v>01</v>
          </cell>
          <cell r="BM174" t="str">
            <v>075</v>
          </cell>
        </row>
        <row r="175">
          <cell r="A175" t="str">
            <v>A888382</v>
          </cell>
          <cell r="B175" t="str">
            <v>03</v>
          </cell>
          <cell r="C175" t="str">
            <v>2001</v>
          </cell>
          <cell r="D175">
            <v>2</v>
          </cell>
          <cell r="E175">
            <v>36973</v>
          </cell>
          <cell r="F175" t="str">
            <v>2</v>
          </cell>
          <cell r="G175" t="str">
            <v>17</v>
          </cell>
          <cell r="H175" t="str">
            <v>001</v>
          </cell>
          <cell r="K175" t="str">
            <v>1</v>
          </cell>
          <cell r="L175" t="str">
            <v>1</v>
          </cell>
          <cell r="M175" t="str">
            <v>1700100060</v>
          </cell>
          <cell r="N175" t="str">
            <v>H INFANTIL</v>
          </cell>
          <cell r="P175" t="str">
            <v>3</v>
          </cell>
          <cell r="Q175">
            <v>305</v>
          </cell>
          <cell r="S175" t="str">
            <v>1</v>
          </cell>
          <cell r="U175" t="str">
            <v>17</v>
          </cell>
          <cell r="V175" t="str">
            <v>380</v>
          </cell>
          <cell r="W175" t="str">
            <v>1</v>
          </cell>
          <cell r="AA175" t="str">
            <v>1</v>
          </cell>
          <cell r="AB175" t="str">
            <v>1</v>
          </cell>
          <cell r="AC175" t="str">
            <v>3</v>
          </cell>
          <cell r="AD175" t="str">
            <v>1</v>
          </cell>
          <cell r="AE175" t="str">
            <v>1</v>
          </cell>
          <cell r="AG175" t="str">
            <v>3</v>
          </cell>
          <cell r="AH175">
            <v>3000</v>
          </cell>
          <cell r="AI175">
            <v>30</v>
          </cell>
          <cell r="AJ175" t="str">
            <v>9</v>
          </cell>
          <cell r="AK175">
            <v>99999999999</v>
          </cell>
          <cell r="AL175">
            <v>2</v>
          </cell>
          <cell r="AM175">
            <v>0</v>
          </cell>
          <cell r="AN175" t="str">
            <v>4</v>
          </cell>
          <cell r="AO175" t="str">
            <v>2</v>
          </cell>
          <cell r="AS175" t="str">
            <v>0</v>
          </cell>
          <cell r="AW175" t="str">
            <v>2</v>
          </cell>
          <cell r="AX175" t="str">
            <v>1</v>
          </cell>
          <cell r="AY175" t="str">
            <v>1</v>
          </cell>
          <cell r="AZ175" t="str">
            <v>A419</v>
          </cell>
          <cell r="BA175" t="str">
            <v>J181</v>
          </cell>
          <cell r="BE175" t="str">
            <v>108</v>
          </cell>
          <cell r="BF175" t="str">
            <v>109</v>
          </cell>
          <cell r="BG175" t="str">
            <v>J181</v>
          </cell>
          <cell r="BH175" t="str">
            <v>J181</v>
          </cell>
          <cell r="BK175" t="str">
            <v>05</v>
          </cell>
          <cell r="BL175" t="str">
            <v>01</v>
          </cell>
          <cell r="BM175" t="str">
            <v>059</v>
          </cell>
        </row>
        <row r="176">
          <cell r="A176" t="str">
            <v>A888388</v>
          </cell>
          <cell r="B176" t="str">
            <v>04</v>
          </cell>
          <cell r="C176" t="str">
            <v>2001</v>
          </cell>
          <cell r="D176">
            <v>2</v>
          </cell>
          <cell r="E176">
            <v>37003</v>
          </cell>
          <cell r="F176" t="str">
            <v>1</v>
          </cell>
          <cell r="G176" t="str">
            <v>17</v>
          </cell>
          <cell r="H176" t="str">
            <v>001</v>
          </cell>
          <cell r="K176" t="str">
            <v>1</v>
          </cell>
          <cell r="L176" t="str">
            <v>1</v>
          </cell>
          <cell r="M176" t="str">
            <v>1700100060</v>
          </cell>
          <cell r="N176" t="str">
            <v>H INFANTIL</v>
          </cell>
          <cell r="P176" t="str">
            <v>3</v>
          </cell>
          <cell r="Q176">
            <v>304</v>
          </cell>
          <cell r="S176" t="str">
            <v>1</v>
          </cell>
          <cell r="U176" t="str">
            <v>17</v>
          </cell>
          <cell r="V176" t="str">
            <v>001</v>
          </cell>
          <cell r="W176" t="str">
            <v>1</v>
          </cell>
          <cell r="Y176" t="str">
            <v>0</v>
          </cell>
          <cell r="Z176" t="str">
            <v>0902</v>
          </cell>
          <cell r="AA176" t="str">
            <v>1</v>
          </cell>
          <cell r="AB176" t="str">
            <v>1</v>
          </cell>
          <cell r="AC176" t="str">
            <v>3</v>
          </cell>
          <cell r="AD176" t="str">
            <v>9</v>
          </cell>
          <cell r="AE176" t="str">
            <v>1</v>
          </cell>
          <cell r="AG176" t="str">
            <v>3</v>
          </cell>
          <cell r="AH176">
            <v>3000</v>
          </cell>
          <cell r="AI176">
            <v>17</v>
          </cell>
          <cell r="AJ176" t="str">
            <v>9</v>
          </cell>
          <cell r="AK176">
            <v>99999999999</v>
          </cell>
          <cell r="AL176">
            <v>1</v>
          </cell>
          <cell r="AM176">
            <v>0</v>
          </cell>
          <cell r="AN176" t="str">
            <v>1</v>
          </cell>
          <cell r="AO176" t="str">
            <v>5</v>
          </cell>
          <cell r="AS176" t="str">
            <v>0</v>
          </cell>
          <cell r="AW176" t="str">
            <v>2</v>
          </cell>
          <cell r="AX176" t="str">
            <v>1</v>
          </cell>
          <cell r="AY176" t="str">
            <v>1</v>
          </cell>
          <cell r="AZ176" t="str">
            <v>A419</v>
          </cell>
          <cell r="BA176" t="str">
            <v>J181</v>
          </cell>
          <cell r="BE176" t="str">
            <v>108</v>
          </cell>
          <cell r="BF176" t="str">
            <v>109</v>
          </cell>
          <cell r="BG176" t="str">
            <v>J181</v>
          </cell>
          <cell r="BH176" t="str">
            <v>J181</v>
          </cell>
          <cell r="BK176" t="str">
            <v>05</v>
          </cell>
          <cell r="BL176" t="str">
            <v>01</v>
          </cell>
          <cell r="BM176" t="str">
            <v>059</v>
          </cell>
        </row>
        <row r="177">
          <cell r="A177" t="str">
            <v>A888391</v>
          </cell>
          <cell r="B177" t="str">
            <v>05</v>
          </cell>
          <cell r="C177" t="str">
            <v>2001</v>
          </cell>
          <cell r="D177">
            <v>2</v>
          </cell>
          <cell r="E177">
            <v>37016</v>
          </cell>
          <cell r="F177" t="str">
            <v>1</v>
          </cell>
          <cell r="G177" t="str">
            <v>17</v>
          </cell>
          <cell r="H177" t="str">
            <v>001</v>
          </cell>
          <cell r="K177" t="str">
            <v>1</v>
          </cell>
          <cell r="L177" t="str">
            <v>1</v>
          </cell>
          <cell r="M177" t="str">
            <v>1700100060</v>
          </cell>
          <cell r="N177" t="str">
            <v>H INFANTIL</v>
          </cell>
          <cell r="P177" t="str">
            <v>2</v>
          </cell>
          <cell r="Q177">
            <v>303</v>
          </cell>
          <cell r="S177" t="str">
            <v>1</v>
          </cell>
          <cell r="U177" t="str">
            <v>17</v>
          </cell>
          <cell r="V177" t="str">
            <v>174</v>
          </cell>
          <cell r="W177" t="str">
            <v>3</v>
          </cell>
          <cell r="AA177" t="str">
            <v>1</v>
          </cell>
          <cell r="AB177" t="str">
            <v>1</v>
          </cell>
          <cell r="AC177" t="str">
            <v>3</v>
          </cell>
          <cell r="AD177" t="str">
            <v>2</v>
          </cell>
          <cell r="AE177" t="str">
            <v>1</v>
          </cell>
          <cell r="AG177" t="str">
            <v>3</v>
          </cell>
          <cell r="AH177">
            <v>4250</v>
          </cell>
          <cell r="AI177">
            <v>35</v>
          </cell>
          <cell r="AJ177" t="str">
            <v>9</v>
          </cell>
          <cell r="AK177">
            <v>99999999999</v>
          </cell>
          <cell r="AL177">
            <v>1</v>
          </cell>
          <cell r="AM177">
            <v>1</v>
          </cell>
          <cell r="AN177" t="str">
            <v>2</v>
          </cell>
          <cell r="AO177" t="str">
            <v>2</v>
          </cell>
          <cell r="AS177" t="str">
            <v>0</v>
          </cell>
          <cell r="AW177" t="str">
            <v>2</v>
          </cell>
          <cell r="AX177" t="str">
            <v>1</v>
          </cell>
          <cell r="AY177" t="str">
            <v>1</v>
          </cell>
          <cell r="AZ177" t="str">
            <v>A419</v>
          </cell>
          <cell r="BE177" t="str">
            <v>106</v>
          </cell>
          <cell r="BF177" t="str">
            <v>106</v>
          </cell>
          <cell r="BG177" t="str">
            <v>A419</v>
          </cell>
          <cell r="BH177" t="str">
            <v>A419</v>
          </cell>
          <cell r="BK177" t="str">
            <v>05</v>
          </cell>
          <cell r="BL177" t="str">
            <v>01</v>
          </cell>
          <cell r="BM177" t="str">
            <v>005</v>
          </cell>
        </row>
        <row r="178">
          <cell r="A178" t="str">
            <v>A888394</v>
          </cell>
          <cell r="B178" t="str">
            <v>05</v>
          </cell>
          <cell r="C178" t="str">
            <v>2001</v>
          </cell>
          <cell r="D178">
            <v>2</v>
          </cell>
          <cell r="E178">
            <v>37036</v>
          </cell>
          <cell r="F178" t="str">
            <v>2</v>
          </cell>
          <cell r="G178" t="str">
            <v>17</v>
          </cell>
          <cell r="H178" t="str">
            <v>001</v>
          </cell>
          <cell r="K178" t="str">
            <v>1</v>
          </cell>
          <cell r="L178" t="str">
            <v>1</v>
          </cell>
          <cell r="M178" t="str">
            <v>1700100060</v>
          </cell>
          <cell r="N178" t="str">
            <v>H INFANTIL</v>
          </cell>
          <cell r="P178" t="str">
            <v>4</v>
          </cell>
          <cell r="Q178">
            <v>306</v>
          </cell>
          <cell r="S178" t="str">
            <v>1</v>
          </cell>
          <cell r="U178" t="str">
            <v>17</v>
          </cell>
          <cell r="V178" t="str">
            <v>380</v>
          </cell>
          <cell r="W178" t="str">
            <v>1</v>
          </cell>
          <cell r="AA178" t="str">
            <v>1</v>
          </cell>
          <cell r="AB178" t="str">
            <v>1</v>
          </cell>
          <cell r="AC178" t="str">
            <v>3</v>
          </cell>
          <cell r="AD178" t="str">
            <v>4</v>
          </cell>
          <cell r="AE178" t="str">
            <v>1</v>
          </cell>
          <cell r="AG178" t="str">
            <v>4</v>
          </cell>
          <cell r="AH178">
            <v>4350</v>
          </cell>
          <cell r="AI178">
            <v>30</v>
          </cell>
          <cell r="AJ178" t="str">
            <v>9</v>
          </cell>
          <cell r="AK178">
            <v>99999999999</v>
          </cell>
          <cell r="AL178">
            <v>2</v>
          </cell>
          <cell r="AM178">
            <v>0</v>
          </cell>
          <cell r="AN178" t="str">
            <v>1</v>
          </cell>
          <cell r="AO178" t="str">
            <v>9</v>
          </cell>
          <cell r="AS178" t="str">
            <v>0</v>
          </cell>
          <cell r="AW178" t="str">
            <v>2</v>
          </cell>
          <cell r="AX178" t="str">
            <v>1</v>
          </cell>
          <cell r="AY178" t="str">
            <v>1</v>
          </cell>
          <cell r="AZ178" t="str">
            <v>J81X</v>
          </cell>
          <cell r="BA178" t="str">
            <v>D65X</v>
          </cell>
          <cell r="BB178" t="str">
            <v>A419</v>
          </cell>
          <cell r="BC178" t="str">
            <v>J189</v>
          </cell>
          <cell r="BE178" t="str">
            <v>108</v>
          </cell>
          <cell r="BF178" t="str">
            <v>109</v>
          </cell>
          <cell r="BG178" t="str">
            <v>J189</v>
          </cell>
          <cell r="BH178" t="str">
            <v>J189</v>
          </cell>
          <cell r="BK178" t="str">
            <v>06</v>
          </cell>
          <cell r="BL178" t="str">
            <v>01</v>
          </cell>
          <cell r="BM178" t="str">
            <v>059</v>
          </cell>
        </row>
        <row r="179">
          <cell r="A179" t="str">
            <v>A888395</v>
          </cell>
          <cell r="B179" t="str">
            <v>05</v>
          </cell>
          <cell r="C179" t="str">
            <v>2001</v>
          </cell>
          <cell r="D179">
            <v>2</v>
          </cell>
          <cell r="E179">
            <v>37037</v>
          </cell>
          <cell r="F179" t="str">
            <v>1</v>
          </cell>
          <cell r="G179" t="str">
            <v>17</v>
          </cell>
          <cell r="H179" t="str">
            <v>001</v>
          </cell>
          <cell r="K179" t="str">
            <v>1</v>
          </cell>
          <cell r="L179" t="str">
            <v>1</v>
          </cell>
          <cell r="M179" t="str">
            <v>1700100060</v>
          </cell>
          <cell r="N179" t="str">
            <v>H INFANTIL</v>
          </cell>
          <cell r="P179" t="str">
            <v>2</v>
          </cell>
          <cell r="Q179">
            <v>302</v>
          </cell>
          <cell r="S179" t="str">
            <v>1</v>
          </cell>
          <cell r="U179" t="str">
            <v>17</v>
          </cell>
          <cell r="V179" t="str">
            <v>777</v>
          </cell>
          <cell r="W179" t="str">
            <v>3</v>
          </cell>
          <cell r="AA179" t="str">
            <v>1</v>
          </cell>
          <cell r="AB179" t="str">
            <v>2</v>
          </cell>
          <cell r="AC179" t="str">
            <v>3</v>
          </cell>
          <cell r="AD179" t="str">
            <v>4</v>
          </cell>
          <cell r="AE179" t="str">
            <v>1</v>
          </cell>
          <cell r="AG179" t="str">
            <v>4</v>
          </cell>
          <cell r="AH179">
            <v>9999</v>
          </cell>
          <cell r="AI179">
            <v>32</v>
          </cell>
          <cell r="AJ179" t="str">
            <v>9</v>
          </cell>
          <cell r="AK179">
            <v>99999999999</v>
          </cell>
          <cell r="AL179">
            <v>99</v>
          </cell>
          <cell r="AM179">
            <v>99</v>
          </cell>
          <cell r="AN179" t="str">
            <v>9</v>
          </cell>
          <cell r="AO179" t="str">
            <v>9</v>
          </cell>
          <cell r="AS179" t="str">
            <v>0</v>
          </cell>
          <cell r="AW179" t="str">
            <v>2</v>
          </cell>
          <cell r="AX179" t="str">
            <v>1</v>
          </cell>
          <cell r="AY179" t="str">
            <v>1</v>
          </cell>
          <cell r="AZ179" t="str">
            <v>J969</v>
          </cell>
          <cell r="BA179" t="str">
            <v>J159</v>
          </cell>
          <cell r="BB179" t="str">
            <v>Q249</v>
          </cell>
          <cell r="BE179" t="str">
            <v>613</v>
          </cell>
          <cell r="BF179" t="str">
            <v>615</v>
          </cell>
          <cell r="BG179" t="str">
            <v>Q249</v>
          </cell>
          <cell r="BH179" t="str">
            <v>Q249</v>
          </cell>
          <cell r="BK179" t="str">
            <v>05</v>
          </cell>
          <cell r="BL179" t="str">
            <v>01</v>
          </cell>
          <cell r="BM179" t="str">
            <v>087</v>
          </cell>
        </row>
        <row r="180">
          <cell r="A180" t="str">
            <v>A888398</v>
          </cell>
          <cell r="B180" t="str">
            <v>05</v>
          </cell>
          <cell r="C180" t="str">
            <v>2001</v>
          </cell>
          <cell r="D180">
            <v>2</v>
          </cell>
          <cell r="E180">
            <v>37040</v>
          </cell>
          <cell r="F180" t="str">
            <v>2</v>
          </cell>
          <cell r="G180" t="str">
            <v>17</v>
          </cell>
          <cell r="H180" t="str">
            <v>001</v>
          </cell>
          <cell r="K180" t="str">
            <v>1</v>
          </cell>
          <cell r="L180" t="str">
            <v>1</v>
          </cell>
          <cell r="M180" t="str">
            <v>1700100060</v>
          </cell>
          <cell r="N180" t="str">
            <v>H INFANTIL</v>
          </cell>
          <cell r="P180" t="str">
            <v>3</v>
          </cell>
          <cell r="Q180">
            <v>306</v>
          </cell>
          <cell r="S180" t="str">
            <v>1</v>
          </cell>
          <cell r="U180" t="str">
            <v>17</v>
          </cell>
          <cell r="V180" t="str">
            <v>486</v>
          </cell>
          <cell r="W180" t="str">
            <v>1</v>
          </cell>
          <cell r="AA180" t="str">
            <v>1</v>
          </cell>
          <cell r="AB180" t="str">
            <v>2</v>
          </cell>
          <cell r="AC180" t="str">
            <v>3</v>
          </cell>
          <cell r="AD180" t="str">
            <v>1</v>
          </cell>
          <cell r="AE180" t="str">
            <v>1</v>
          </cell>
          <cell r="AG180" t="str">
            <v>2</v>
          </cell>
          <cell r="AH180">
            <v>1600</v>
          </cell>
          <cell r="AI180">
            <v>29</v>
          </cell>
          <cell r="AJ180" t="str">
            <v>9</v>
          </cell>
          <cell r="AK180">
            <v>99999999999</v>
          </cell>
          <cell r="AL180">
            <v>3</v>
          </cell>
          <cell r="AM180">
            <v>0</v>
          </cell>
          <cell r="AN180" t="str">
            <v>1</v>
          </cell>
          <cell r="AO180" t="str">
            <v>5</v>
          </cell>
          <cell r="AS180" t="str">
            <v>0</v>
          </cell>
          <cell r="AW180" t="str">
            <v>2</v>
          </cell>
          <cell r="AX180" t="str">
            <v>1</v>
          </cell>
          <cell r="AY180" t="str">
            <v>1</v>
          </cell>
          <cell r="AZ180" t="str">
            <v>J189</v>
          </cell>
          <cell r="BD180" t="str">
            <v>Q249</v>
          </cell>
          <cell r="BE180" t="str">
            <v>613</v>
          </cell>
          <cell r="BF180" t="str">
            <v>615</v>
          </cell>
          <cell r="BG180" t="str">
            <v>Q249</v>
          </cell>
          <cell r="BH180" t="str">
            <v>Q249</v>
          </cell>
          <cell r="BK180" t="str">
            <v>06</v>
          </cell>
          <cell r="BL180" t="str">
            <v>01</v>
          </cell>
          <cell r="BM180" t="str">
            <v>087</v>
          </cell>
        </row>
        <row r="181">
          <cell r="A181" t="str">
            <v>A888400</v>
          </cell>
          <cell r="B181" t="str">
            <v>05</v>
          </cell>
          <cell r="C181" t="str">
            <v>2001</v>
          </cell>
          <cell r="D181">
            <v>2</v>
          </cell>
          <cell r="E181">
            <v>37028</v>
          </cell>
          <cell r="F181" t="str">
            <v>1</v>
          </cell>
          <cell r="G181" t="str">
            <v>17</v>
          </cell>
          <cell r="H181" t="str">
            <v>001</v>
          </cell>
          <cell r="K181" t="str">
            <v>1</v>
          </cell>
          <cell r="L181" t="str">
            <v>1</v>
          </cell>
          <cell r="M181" t="str">
            <v>1700100060</v>
          </cell>
          <cell r="N181" t="str">
            <v>H INFANTIL</v>
          </cell>
          <cell r="P181" t="str">
            <v>3</v>
          </cell>
          <cell r="Q181">
            <v>305</v>
          </cell>
          <cell r="S181" t="str">
            <v>1</v>
          </cell>
          <cell r="U181" t="str">
            <v>17</v>
          </cell>
          <cell r="V181" t="str">
            <v>662</v>
          </cell>
          <cell r="W181" t="str">
            <v>2</v>
          </cell>
          <cell r="X181" t="str">
            <v>007</v>
          </cell>
          <cell r="AA181" t="str">
            <v>1</v>
          </cell>
          <cell r="AB181" t="str">
            <v>1</v>
          </cell>
          <cell r="AC181" t="str">
            <v>3</v>
          </cell>
          <cell r="AD181" t="str">
            <v>2</v>
          </cell>
          <cell r="AE181" t="str">
            <v>1</v>
          </cell>
          <cell r="AG181" t="str">
            <v>3</v>
          </cell>
          <cell r="AH181">
            <v>9999</v>
          </cell>
          <cell r="AI181">
            <v>25</v>
          </cell>
          <cell r="AJ181" t="str">
            <v>9</v>
          </cell>
          <cell r="AK181">
            <v>99999999999</v>
          </cell>
          <cell r="AL181">
            <v>2</v>
          </cell>
          <cell r="AM181">
            <v>0</v>
          </cell>
          <cell r="AN181" t="str">
            <v>4</v>
          </cell>
          <cell r="AO181" t="str">
            <v>9</v>
          </cell>
          <cell r="AS181" t="str">
            <v>0</v>
          </cell>
          <cell r="AW181" t="str">
            <v>2</v>
          </cell>
          <cell r="AX181" t="str">
            <v>1</v>
          </cell>
          <cell r="AY181" t="str">
            <v>1</v>
          </cell>
          <cell r="AZ181" t="str">
            <v>A419</v>
          </cell>
          <cell r="BA181" t="str">
            <v>J189</v>
          </cell>
          <cell r="BE181" t="str">
            <v>108</v>
          </cell>
          <cell r="BF181" t="str">
            <v>109</v>
          </cell>
          <cell r="BG181" t="str">
            <v>J189</v>
          </cell>
          <cell r="BH181" t="str">
            <v>J189</v>
          </cell>
          <cell r="BK181" t="str">
            <v>05</v>
          </cell>
          <cell r="BL181" t="str">
            <v>01</v>
          </cell>
          <cell r="BM181" t="str">
            <v>059</v>
          </cell>
        </row>
        <row r="182">
          <cell r="A182" t="str">
            <v>A888792</v>
          </cell>
          <cell r="B182" t="str">
            <v>01</v>
          </cell>
          <cell r="C182" t="str">
            <v>2001</v>
          </cell>
          <cell r="D182">
            <v>2</v>
          </cell>
          <cell r="E182">
            <v>36906</v>
          </cell>
          <cell r="F182" t="str">
            <v>2</v>
          </cell>
          <cell r="G182" t="str">
            <v>17</v>
          </cell>
          <cell r="H182" t="str">
            <v>001</v>
          </cell>
          <cell r="K182" t="str">
            <v>1</v>
          </cell>
          <cell r="L182" t="str">
            <v>1</v>
          </cell>
          <cell r="M182" t="str">
            <v>1700100060</v>
          </cell>
          <cell r="N182" t="str">
            <v>H INFANTIL</v>
          </cell>
          <cell r="P182" t="str">
            <v>2</v>
          </cell>
          <cell r="Q182">
            <v>111</v>
          </cell>
          <cell r="S182" t="str">
            <v>1</v>
          </cell>
          <cell r="U182" t="str">
            <v>17</v>
          </cell>
          <cell r="V182" t="str">
            <v>001</v>
          </cell>
          <cell r="W182" t="str">
            <v>1</v>
          </cell>
          <cell r="Y182" t="str">
            <v>1</v>
          </cell>
          <cell r="Z182" t="str">
            <v>1013</v>
          </cell>
          <cell r="AA182" t="str">
            <v>1</v>
          </cell>
          <cell r="AB182" t="str">
            <v>1</v>
          </cell>
          <cell r="AC182" t="str">
            <v>3</v>
          </cell>
          <cell r="AD182" t="str">
            <v>2</v>
          </cell>
          <cell r="AE182" t="str">
            <v>1</v>
          </cell>
          <cell r="AG182" t="str">
            <v>3</v>
          </cell>
          <cell r="AH182">
            <v>3500</v>
          </cell>
          <cell r="AI182">
            <v>38</v>
          </cell>
          <cell r="AJ182" t="str">
            <v>9</v>
          </cell>
          <cell r="AK182">
            <v>99999999999</v>
          </cell>
          <cell r="AL182">
            <v>3</v>
          </cell>
          <cell r="AM182">
            <v>2</v>
          </cell>
          <cell r="AN182" t="str">
            <v>2</v>
          </cell>
          <cell r="AO182" t="str">
            <v>2</v>
          </cell>
          <cell r="AS182" t="str">
            <v>0</v>
          </cell>
          <cell r="AW182" t="str">
            <v>2</v>
          </cell>
          <cell r="AX182" t="str">
            <v>1</v>
          </cell>
          <cell r="AY182" t="str">
            <v>1</v>
          </cell>
          <cell r="AZ182" t="str">
            <v>P240</v>
          </cell>
          <cell r="BD182" t="str">
            <v>P293</v>
          </cell>
          <cell r="BE182" t="str">
            <v>404</v>
          </cell>
          <cell r="BF182" t="str">
            <v>404</v>
          </cell>
          <cell r="BG182" t="str">
            <v>P240</v>
          </cell>
          <cell r="BH182" t="str">
            <v>P240</v>
          </cell>
          <cell r="BK182" t="str">
            <v>01</v>
          </cell>
          <cell r="BL182" t="str">
            <v>01</v>
          </cell>
          <cell r="BM182" t="str">
            <v>082</v>
          </cell>
        </row>
        <row r="183">
          <cell r="A183" t="str">
            <v>A888868</v>
          </cell>
          <cell r="B183" t="str">
            <v>01</v>
          </cell>
          <cell r="C183" t="str">
            <v>2001</v>
          </cell>
          <cell r="D183">
            <v>2</v>
          </cell>
          <cell r="E183">
            <v>36904</v>
          </cell>
          <cell r="F183" t="str">
            <v>2</v>
          </cell>
          <cell r="G183" t="str">
            <v>17</v>
          </cell>
          <cell r="H183" t="str">
            <v>001</v>
          </cell>
          <cell r="K183" t="str">
            <v>1</v>
          </cell>
          <cell r="L183" t="str">
            <v>1</v>
          </cell>
          <cell r="M183" t="str">
            <v>1700100086</v>
          </cell>
          <cell r="N183" t="str">
            <v>H UNIVERSITARIO</v>
          </cell>
          <cell r="P183" t="str">
            <v>3</v>
          </cell>
          <cell r="Q183">
            <v>220</v>
          </cell>
          <cell r="S183" t="str">
            <v>1</v>
          </cell>
          <cell r="U183" t="str">
            <v>17</v>
          </cell>
          <cell r="V183" t="str">
            <v>662</v>
          </cell>
          <cell r="W183" t="str">
            <v>3</v>
          </cell>
          <cell r="AA183" t="str">
            <v>1</v>
          </cell>
          <cell r="AB183" t="str">
            <v>2</v>
          </cell>
          <cell r="AC183" t="str">
            <v>3</v>
          </cell>
          <cell r="AD183" t="str">
            <v>1</v>
          </cell>
          <cell r="AE183" t="str">
            <v>1</v>
          </cell>
          <cell r="AG183" t="str">
            <v>3</v>
          </cell>
          <cell r="AH183">
            <v>1100</v>
          </cell>
          <cell r="AI183">
            <v>24</v>
          </cell>
          <cell r="AJ183" t="str">
            <v>9</v>
          </cell>
          <cell r="AK183">
            <v>99999999999</v>
          </cell>
          <cell r="AL183">
            <v>1</v>
          </cell>
          <cell r="AM183">
            <v>0</v>
          </cell>
          <cell r="AN183" t="str">
            <v>1</v>
          </cell>
          <cell r="AO183" t="str">
            <v>8</v>
          </cell>
          <cell r="AS183" t="str">
            <v>0</v>
          </cell>
          <cell r="AW183" t="str">
            <v>2</v>
          </cell>
          <cell r="AX183" t="str">
            <v>1</v>
          </cell>
          <cell r="AY183" t="str">
            <v>2</v>
          </cell>
          <cell r="AZ183" t="str">
            <v>Q043</v>
          </cell>
          <cell r="BD183" t="str">
            <v>P071</v>
          </cell>
          <cell r="BE183" t="str">
            <v>613</v>
          </cell>
          <cell r="BF183" t="str">
            <v>615</v>
          </cell>
          <cell r="BG183" t="str">
            <v>Q043</v>
          </cell>
          <cell r="BH183" t="str">
            <v>Q043</v>
          </cell>
          <cell r="BK183" t="str">
            <v>03</v>
          </cell>
          <cell r="BL183" t="str">
            <v>01</v>
          </cell>
          <cell r="BM183" t="str">
            <v>088</v>
          </cell>
        </row>
        <row r="184">
          <cell r="A184" t="str">
            <v>A888894</v>
          </cell>
          <cell r="B184" t="str">
            <v>01</v>
          </cell>
          <cell r="C184" t="str">
            <v>2001</v>
          </cell>
          <cell r="D184">
            <v>2</v>
          </cell>
          <cell r="E184">
            <v>36913</v>
          </cell>
          <cell r="F184" t="str">
            <v>2</v>
          </cell>
          <cell r="G184" t="str">
            <v>17</v>
          </cell>
          <cell r="H184" t="str">
            <v>001</v>
          </cell>
          <cell r="K184" t="str">
            <v>1</v>
          </cell>
          <cell r="L184" t="str">
            <v>1</v>
          </cell>
          <cell r="M184" t="str">
            <v>1700100086</v>
          </cell>
          <cell r="N184" t="str">
            <v>H UNIVERSITARIO</v>
          </cell>
          <cell r="P184" t="str">
            <v>2</v>
          </cell>
          <cell r="Q184">
            <v>225</v>
          </cell>
          <cell r="S184" t="str">
            <v>1</v>
          </cell>
          <cell r="U184" t="str">
            <v>17</v>
          </cell>
          <cell r="V184" t="str">
            <v>174</v>
          </cell>
          <cell r="W184" t="str">
            <v>1</v>
          </cell>
          <cell r="AA184" t="str">
            <v>1</v>
          </cell>
          <cell r="AB184" t="str">
            <v>1</v>
          </cell>
          <cell r="AC184" t="str">
            <v>3</v>
          </cell>
          <cell r="AD184" t="str">
            <v>1</v>
          </cell>
          <cell r="AE184" t="str">
            <v>1</v>
          </cell>
          <cell r="AG184" t="str">
            <v>3</v>
          </cell>
          <cell r="AH184">
            <v>1940</v>
          </cell>
          <cell r="AI184">
            <v>20</v>
          </cell>
          <cell r="AJ184" t="str">
            <v>9</v>
          </cell>
          <cell r="AK184">
            <v>99999999999</v>
          </cell>
          <cell r="AL184">
            <v>1</v>
          </cell>
          <cell r="AM184">
            <v>0</v>
          </cell>
          <cell r="AN184" t="str">
            <v>4</v>
          </cell>
          <cell r="AO184" t="str">
            <v>5</v>
          </cell>
          <cell r="AS184" t="str">
            <v>0</v>
          </cell>
          <cell r="AW184" t="str">
            <v>2</v>
          </cell>
          <cell r="AX184" t="str">
            <v>1</v>
          </cell>
          <cell r="AY184" t="str">
            <v>2</v>
          </cell>
          <cell r="AZ184" t="str">
            <v>P290</v>
          </cell>
          <cell r="BA184" t="str">
            <v>Q212</v>
          </cell>
          <cell r="BB184" t="str">
            <v>Q909</v>
          </cell>
          <cell r="BE184" t="str">
            <v>613</v>
          </cell>
          <cell r="BF184" t="str">
            <v>615</v>
          </cell>
          <cell r="BG184" t="str">
            <v>Q212</v>
          </cell>
          <cell r="BH184" t="str">
            <v>Q212</v>
          </cell>
          <cell r="BK184" t="str">
            <v>03</v>
          </cell>
          <cell r="BL184" t="str">
            <v>01</v>
          </cell>
          <cell r="BM184" t="str">
            <v>087</v>
          </cell>
        </row>
        <row r="185">
          <cell r="A185" t="str">
            <v>A888897</v>
          </cell>
          <cell r="B185" t="str">
            <v>01</v>
          </cell>
          <cell r="C185" t="str">
            <v>2001</v>
          </cell>
          <cell r="D185">
            <v>2</v>
          </cell>
          <cell r="E185">
            <v>36913</v>
          </cell>
          <cell r="F185" t="str">
            <v>1</v>
          </cell>
          <cell r="G185" t="str">
            <v>17</v>
          </cell>
          <cell r="H185" t="str">
            <v>001</v>
          </cell>
          <cell r="K185" t="str">
            <v>1</v>
          </cell>
          <cell r="L185" t="str">
            <v>1</v>
          </cell>
          <cell r="M185" t="str">
            <v>1700100086</v>
          </cell>
          <cell r="N185" t="str">
            <v>H UNIVERSITARIO</v>
          </cell>
          <cell r="P185" t="str">
            <v>3</v>
          </cell>
          <cell r="Q185">
            <v>199</v>
          </cell>
          <cell r="S185" t="str">
            <v>1</v>
          </cell>
          <cell r="U185" t="str">
            <v>17</v>
          </cell>
          <cell r="V185" t="str">
            <v>001</v>
          </cell>
          <cell r="W185" t="str">
            <v>1</v>
          </cell>
          <cell r="AA185" t="str">
            <v>1</v>
          </cell>
          <cell r="AB185" t="str">
            <v>1</v>
          </cell>
          <cell r="AC185" t="str">
            <v>3</v>
          </cell>
          <cell r="AD185" t="str">
            <v>1</v>
          </cell>
          <cell r="AE185" t="str">
            <v>1</v>
          </cell>
          <cell r="AG185" t="str">
            <v>1</v>
          </cell>
          <cell r="AH185">
            <v>9999</v>
          </cell>
          <cell r="AI185">
            <v>99</v>
          </cell>
          <cell r="AJ185" t="str">
            <v>9</v>
          </cell>
          <cell r="AK185">
            <v>99999999999</v>
          </cell>
          <cell r="AL185">
            <v>1</v>
          </cell>
          <cell r="AM185">
            <v>0</v>
          </cell>
          <cell r="AN185" t="str">
            <v>1</v>
          </cell>
          <cell r="AO185" t="str">
            <v>9</v>
          </cell>
          <cell r="AS185" t="str">
            <v>0</v>
          </cell>
          <cell r="AW185" t="str">
            <v>2</v>
          </cell>
          <cell r="AX185" t="str">
            <v>1</v>
          </cell>
          <cell r="AY185" t="str">
            <v>2</v>
          </cell>
          <cell r="AZ185" t="str">
            <v>P070</v>
          </cell>
          <cell r="BE185" t="str">
            <v>403</v>
          </cell>
          <cell r="BF185" t="str">
            <v>403</v>
          </cell>
          <cell r="BG185" t="str">
            <v>P070</v>
          </cell>
          <cell r="BH185" t="str">
            <v>P070</v>
          </cell>
          <cell r="BK185" t="str">
            <v>01</v>
          </cell>
          <cell r="BL185" t="str">
            <v>01</v>
          </cell>
          <cell r="BM185" t="str">
            <v>081</v>
          </cell>
        </row>
        <row r="186">
          <cell r="A186" t="str">
            <v>A888899</v>
          </cell>
          <cell r="B186" t="str">
            <v>01</v>
          </cell>
          <cell r="C186" t="str">
            <v>2001</v>
          </cell>
          <cell r="D186">
            <v>2</v>
          </cell>
          <cell r="E186">
            <v>36914</v>
          </cell>
          <cell r="F186" t="str">
            <v>1</v>
          </cell>
          <cell r="G186" t="str">
            <v>17</v>
          </cell>
          <cell r="H186" t="str">
            <v>001</v>
          </cell>
          <cell r="K186" t="str">
            <v>1</v>
          </cell>
          <cell r="L186" t="str">
            <v>1</v>
          </cell>
          <cell r="M186" t="str">
            <v>1700100060</v>
          </cell>
          <cell r="N186" t="str">
            <v>H INFANTIL</v>
          </cell>
          <cell r="P186" t="str">
            <v>2</v>
          </cell>
          <cell r="Q186">
            <v>204</v>
          </cell>
          <cell r="S186" t="str">
            <v>1</v>
          </cell>
          <cell r="U186" t="str">
            <v>17</v>
          </cell>
          <cell r="V186" t="str">
            <v>001</v>
          </cell>
          <cell r="W186" t="str">
            <v>1</v>
          </cell>
          <cell r="Y186" t="str">
            <v>0</v>
          </cell>
          <cell r="Z186" t="str">
            <v>0207</v>
          </cell>
          <cell r="AA186" t="str">
            <v>1</v>
          </cell>
          <cell r="AB186" t="str">
            <v>1</v>
          </cell>
          <cell r="AC186" t="str">
            <v>3</v>
          </cell>
          <cell r="AD186" t="str">
            <v>1</v>
          </cell>
          <cell r="AE186" t="str">
            <v>1</v>
          </cell>
          <cell r="AG186" t="str">
            <v>2</v>
          </cell>
          <cell r="AH186">
            <v>970</v>
          </cell>
          <cell r="AI186">
            <v>20</v>
          </cell>
          <cell r="AJ186" t="str">
            <v>9</v>
          </cell>
          <cell r="AK186">
            <v>99999999999</v>
          </cell>
          <cell r="AL186">
            <v>1</v>
          </cell>
          <cell r="AM186">
            <v>0</v>
          </cell>
          <cell r="AN186" t="str">
            <v>1</v>
          </cell>
          <cell r="AO186" t="str">
            <v>4</v>
          </cell>
          <cell r="AS186" t="str">
            <v>0</v>
          </cell>
          <cell r="AW186" t="str">
            <v>2</v>
          </cell>
          <cell r="AX186" t="str">
            <v>1</v>
          </cell>
          <cell r="AY186" t="str">
            <v>1</v>
          </cell>
          <cell r="AZ186" t="str">
            <v>P522</v>
          </cell>
          <cell r="BA186" t="str">
            <v>P070</v>
          </cell>
          <cell r="BE186" t="str">
            <v>406</v>
          </cell>
          <cell r="BF186" t="str">
            <v>407</v>
          </cell>
          <cell r="BG186" t="str">
            <v>P522</v>
          </cell>
          <cell r="BH186" t="str">
            <v>P522</v>
          </cell>
          <cell r="BK186" t="str">
            <v>02</v>
          </cell>
          <cell r="BL186" t="str">
            <v>01</v>
          </cell>
          <cell r="BM186" t="str">
            <v>083</v>
          </cell>
        </row>
        <row r="187">
          <cell r="A187" t="str">
            <v>A888909</v>
          </cell>
          <cell r="B187" t="str">
            <v>01</v>
          </cell>
          <cell r="C187" t="str">
            <v>2001</v>
          </cell>
          <cell r="D187">
            <v>2</v>
          </cell>
          <cell r="E187">
            <v>36921</v>
          </cell>
          <cell r="F187" t="str">
            <v>2</v>
          </cell>
          <cell r="G187" t="str">
            <v>17</v>
          </cell>
          <cell r="H187" t="str">
            <v>001</v>
          </cell>
          <cell r="K187" t="str">
            <v>1</v>
          </cell>
          <cell r="L187" t="str">
            <v>1</v>
          </cell>
          <cell r="M187" t="str">
            <v>1700100086</v>
          </cell>
          <cell r="N187" t="str">
            <v>H UNIVERSITARIO</v>
          </cell>
          <cell r="P187" t="str">
            <v>3</v>
          </cell>
          <cell r="Q187">
            <v>201</v>
          </cell>
          <cell r="S187" t="str">
            <v>1</v>
          </cell>
          <cell r="U187" t="str">
            <v>17</v>
          </cell>
          <cell r="V187" t="str">
            <v>513</v>
          </cell>
          <cell r="W187" t="str">
            <v>2</v>
          </cell>
          <cell r="X187" t="str">
            <v>004</v>
          </cell>
          <cell r="AA187" t="str">
            <v>1</v>
          </cell>
          <cell r="AB187" t="str">
            <v>1</v>
          </cell>
          <cell r="AC187" t="str">
            <v>3</v>
          </cell>
          <cell r="AD187" t="str">
            <v>2</v>
          </cell>
          <cell r="AE187" t="str">
            <v>1</v>
          </cell>
          <cell r="AG187" t="str">
            <v>3</v>
          </cell>
          <cell r="AH187">
            <v>2500</v>
          </cell>
          <cell r="AI187">
            <v>21</v>
          </cell>
          <cell r="AJ187" t="str">
            <v>9</v>
          </cell>
          <cell r="AK187">
            <v>99999999999</v>
          </cell>
          <cell r="AL187">
            <v>1</v>
          </cell>
          <cell r="AM187">
            <v>0</v>
          </cell>
          <cell r="AN187" t="str">
            <v>9</v>
          </cell>
          <cell r="AO187" t="str">
            <v>9</v>
          </cell>
          <cell r="AS187" t="str">
            <v>0</v>
          </cell>
          <cell r="AW187" t="str">
            <v>2</v>
          </cell>
          <cell r="AX187" t="str">
            <v>1</v>
          </cell>
          <cell r="AY187" t="str">
            <v>2</v>
          </cell>
          <cell r="AZ187" t="str">
            <v>P290</v>
          </cell>
          <cell r="BA187" t="str">
            <v>Q203</v>
          </cell>
          <cell r="BB187" t="str">
            <v>Q792</v>
          </cell>
          <cell r="BC187" t="str">
            <v>Q248</v>
          </cell>
          <cell r="BD187" t="str">
            <v>Q218</v>
          </cell>
          <cell r="BE187" t="str">
            <v>613</v>
          </cell>
          <cell r="BF187" t="str">
            <v>615</v>
          </cell>
          <cell r="BG187" t="str">
            <v>Q897</v>
          </cell>
          <cell r="BH187" t="str">
            <v>Q897</v>
          </cell>
          <cell r="BK187" t="str">
            <v>02</v>
          </cell>
          <cell r="BL187" t="str">
            <v>01</v>
          </cell>
          <cell r="BM187" t="str">
            <v>088</v>
          </cell>
        </row>
        <row r="188">
          <cell r="A188" t="str">
            <v>A889090</v>
          </cell>
          <cell r="B188" t="str">
            <v>02</v>
          </cell>
          <cell r="C188" t="str">
            <v>2001</v>
          </cell>
          <cell r="D188">
            <v>2</v>
          </cell>
          <cell r="E188">
            <v>36929</v>
          </cell>
          <cell r="F188" t="str">
            <v>2</v>
          </cell>
          <cell r="G188" t="str">
            <v>17</v>
          </cell>
          <cell r="H188" t="str">
            <v>001</v>
          </cell>
          <cell r="K188" t="str">
            <v>3</v>
          </cell>
          <cell r="L188" t="str">
            <v>3</v>
          </cell>
          <cell r="P188" t="str">
            <v>2</v>
          </cell>
          <cell r="Q188">
            <v>301</v>
          </cell>
          <cell r="S188" t="str">
            <v>1</v>
          </cell>
          <cell r="U188" t="str">
            <v>17</v>
          </cell>
          <cell r="V188" t="str">
            <v>001</v>
          </cell>
          <cell r="W188" t="str">
            <v>3</v>
          </cell>
          <cell r="AA188" t="str">
            <v>1</v>
          </cell>
          <cell r="AB188" t="str">
            <v>3</v>
          </cell>
          <cell r="AC188" t="str">
            <v>3</v>
          </cell>
          <cell r="AD188" t="str">
            <v>1</v>
          </cell>
          <cell r="AE188" t="str">
            <v>1</v>
          </cell>
          <cell r="AG188" t="str">
            <v>3</v>
          </cell>
          <cell r="AH188">
            <v>1500</v>
          </cell>
          <cell r="AI188">
            <v>24</v>
          </cell>
          <cell r="AJ188" t="str">
            <v>9</v>
          </cell>
          <cell r="AK188">
            <v>99999999999</v>
          </cell>
          <cell r="AL188">
            <v>3</v>
          </cell>
          <cell r="AM188">
            <v>0</v>
          </cell>
          <cell r="AN188" t="str">
            <v>2</v>
          </cell>
          <cell r="AO188" t="str">
            <v>5</v>
          </cell>
          <cell r="AS188" t="str">
            <v>0</v>
          </cell>
          <cell r="AW188" t="str">
            <v>2</v>
          </cell>
          <cell r="AX188" t="str">
            <v>1</v>
          </cell>
          <cell r="AY188" t="str">
            <v>2</v>
          </cell>
          <cell r="AZ188" t="str">
            <v>J180</v>
          </cell>
          <cell r="BD188" t="str">
            <v>Q02X</v>
          </cell>
          <cell r="BE188" t="str">
            <v>108</v>
          </cell>
          <cell r="BF188" t="str">
            <v>109</v>
          </cell>
          <cell r="BG188" t="str">
            <v>J180</v>
          </cell>
          <cell r="BH188" t="str">
            <v>J180</v>
          </cell>
          <cell r="BK188" t="str">
            <v>05</v>
          </cell>
          <cell r="BL188" t="str">
            <v>01</v>
          </cell>
          <cell r="BM188" t="str">
            <v>059</v>
          </cell>
        </row>
        <row r="189">
          <cell r="A189" t="str">
            <v>A889191</v>
          </cell>
          <cell r="B189" t="str">
            <v>12</v>
          </cell>
          <cell r="C189" t="str">
            <v>2001</v>
          </cell>
          <cell r="D189">
            <v>2</v>
          </cell>
          <cell r="E189">
            <v>37243</v>
          </cell>
          <cell r="F189" t="str">
            <v>2</v>
          </cell>
          <cell r="G189" t="str">
            <v>17</v>
          </cell>
          <cell r="H189" t="str">
            <v>001</v>
          </cell>
          <cell r="K189" t="str">
            <v>1</v>
          </cell>
          <cell r="L189" t="str">
            <v>1</v>
          </cell>
          <cell r="M189" t="str">
            <v>1700100027</v>
          </cell>
          <cell r="N189" t="str">
            <v>CL MANIZALES</v>
          </cell>
          <cell r="P189" t="str">
            <v>1</v>
          </cell>
          <cell r="Q189">
            <v>303</v>
          </cell>
          <cell r="S189" t="str">
            <v>1</v>
          </cell>
          <cell r="U189" t="str">
            <v>17</v>
          </cell>
          <cell r="V189" t="str">
            <v>001</v>
          </cell>
          <cell r="W189" t="str">
            <v>1</v>
          </cell>
          <cell r="Y189" t="str">
            <v>0</v>
          </cell>
          <cell r="Z189" t="str">
            <v>0207</v>
          </cell>
          <cell r="AA189" t="str">
            <v>1</v>
          </cell>
          <cell r="AB189" t="str">
            <v>1</v>
          </cell>
          <cell r="AC189" t="str">
            <v>3</v>
          </cell>
          <cell r="AD189" t="str">
            <v>9</v>
          </cell>
          <cell r="AE189" t="str">
            <v>9</v>
          </cell>
          <cell r="AG189" t="str">
            <v>9</v>
          </cell>
          <cell r="AH189">
            <v>9999</v>
          </cell>
          <cell r="AI189">
            <v>18</v>
          </cell>
          <cell r="AJ189" t="str">
            <v>9</v>
          </cell>
          <cell r="AK189">
            <v>99999999999</v>
          </cell>
          <cell r="AL189">
            <v>1</v>
          </cell>
          <cell r="AM189">
            <v>0</v>
          </cell>
          <cell r="AN189" t="str">
            <v>4</v>
          </cell>
          <cell r="AO189" t="str">
            <v>4</v>
          </cell>
          <cell r="AS189" t="str">
            <v>0</v>
          </cell>
          <cell r="AW189" t="str">
            <v>2</v>
          </cell>
          <cell r="AX189" t="str">
            <v>1</v>
          </cell>
          <cell r="AY189" t="str">
            <v>2</v>
          </cell>
          <cell r="AZ189" t="str">
            <v>R960</v>
          </cell>
          <cell r="BA189" t="str">
            <v>I469</v>
          </cell>
          <cell r="BE189" t="str">
            <v>000</v>
          </cell>
          <cell r="BF189" t="str">
            <v>700</v>
          </cell>
          <cell r="BG189" t="str">
            <v>R960</v>
          </cell>
          <cell r="BH189" t="str">
            <v>R960</v>
          </cell>
          <cell r="BK189" t="str">
            <v>05</v>
          </cell>
          <cell r="BL189" t="str">
            <v>01</v>
          </cell>
          <cell r="BM189" t="str">
            <v>089</v>
          </cell>
        </row>
        <row r="190">
          <cell r="A190" t="str">
            <v>A889222</v>
          </cell>
          <cell r="B190" t="str">
            <v>01</v>
          </cell>
          <cell r="C190" t="str">
            <v>2001</v>
          </cell>
          <cell r="D190">
            <v>2</v>
          </cell>
          <cell r="E190">
            <v>36922</v>
          </cell>
          <cell r="F190" t="str">
            <v>2</v>
          </cell>
          <cell r="G190" t="str">
            <v>17</v>
          </cell>
          <cell r="H190" t="str">
            <v>001</v>
          </cell>
          <cell r="K190" t="str">
            <v>1</v>
          </cell>
          <cell r="L190" t="str">
            <v>1</v>
          </cell>
          <cell r="M190" t="str">
            <v>1700100051</v>
          </cell>
          <cell r="N190" t="str">
            <v>CL ISS</v>
          </cell>
          <cell r="P190" t="str">
            <v>1</v>
          </cell>
          <cell r="Q190">
            <v>101</v>
          </cell>
          <cell r="S190" t="str">
            <v>1</v>
          </cell>
          <cell r="U190" t="str">
            <v>17</v>
          </cell>
          <cell r="V190" t="str">
            <v>001</v>
          </cell>
          <cell r="W190" t="str">
            <v>1</v>
          </cell>
          <cell r="Y190" t="str">
            <v>0</v>
          </cell>
          <cell r="Z190" t="str">
            <v>0502</v>
          </cell>
          <cell r="AA190" t="str">
            <v>1</v>
          </cell>
          <cell r="AB190" t="str">
            <v>1</v>
          </cell>
          <cell r="AC190" t="str">
            <v>3</v>
          </cell>
          <cell r="AD190" t="str">
            <v>2</v>
          </cell>
          <cell r="AE190" t="str">
            <v>1</v>
          </cell>
          <cell r="AG190" t="str">
            <v>9</v>
          </cell>
          <cell r="AH190">
            <v>2050</v>
          </cell>
          <cell r="AI190">
            <v>37</v>
          </cell>
          <cell r="AJ190" t="str">
            <v>9</v>
          </cell>
          <cell r="AK190">
            <v>99999999999</v>
          </cell>
          <cell r="AL190">
            <v>1</v>
          </cell>
          <cell r="AM190">
            <v>0</v>
          </cell>
          <cell r="AN190" t="str">
            <v>4</v>
          </cell>
          <cell r="AO190" t="str">
            <v>6</v>
          </cell>
          <cell r="AS190" t="str">
            <v>0</v>
          </cell>
          <cell r="AW190" t="str">
            <v>2</v>
          </cell>
          <cell r="AX190" t="str">
            <v>1</v>
          </cell>
          <cell r="AY190" t="str">
            <v>2</v>
          </cell>
          <cell r="AZ190" t="str">
            <v>P071</v>
          </cell>
          <cell r="BA190" t="str">
            <v>P832</v>
          </cell>
          <cell r="BB190" t="str">
            <v>Q249</v>
          </cell>
          <cell r="BE190" t="str">
            <v>613</v>
          </cell>
          <cell r="BF190" t="str">
            <v>615</v>
          </cell>
          <cell r="BG190" t="str">
            <v>Q249</v>
          </cell>
          <cell r="BH190" t="str">
            <v>Q249</v>
          </cell>
          <cell r="BK190" t="str">
            <v>01</v>
          </cell>
          <cell r="BL190" t="str">
            <v>01</v>
          </cell>
          <cell r="BM190" t="str">
            <v>087</v>
          </cell>
        </row>
        <row r="191">
          <cell r="A191" t="str">
            <v>A889229</v>
          </cell>
          <cell r="B191" t="str">
            <v>02</v>
          </cell>
          <cell r="C191" t="str">
            <v>2001</v>
          </cell>
          <cell r="D191">
            <v>2</v>
          </cell>
          <cell r="E191">
            <v>36924</v>
          </cell>
          <cell r="F191" t="str">
            <v>2</v>
          </cell>
          <cell r="G191" t="str">
            <v>17</v>
          </cell>
          <cell r="H191" t="str">
            <v>001</v>
          </cell>
          <cell r="K191" t="str">
            <v>1</v>
          </cell>
          <cell r="L191" t="str">
            <v>5</v>
          </cell>
          <cell r="P191" t="str">
            <v>1</v>
          </cell>
          <cell r="Q191">
            <v>100</v>
          </cell>
          <cell r="S191" t="str">
            <v>1</v>
          </cell>
          <cell r="U191" t="str">
            <v>17</v>
          </cell>
          <cell r="V191" t="str">
            <v>380</v>
          </cell>
          <cell r="W191" t="str">
            <v>1</v>
          </cell>
          <cell r="AA191" t="str">
            <v>1</v>
          </cell>
          <cell r="AB191" t="str">
            <v>2</v>
          </cell>
          <cell r="AC191" t="str">
            <v>3</v>
          </cell>
          <cell r="AD191" t="str">
            <v>2</v>
          </cell>
          <cell r="AE191" t="str">
            <v>1</v>
          </cell>
          <cell r="AG191" t="str">
            <v>3</v>
          </cell>
          <cell r="AH191">
            <v>3200</v>
          </cell>
          <cell r="AI191">
            <v>37</v>
          </cell>
          <cell r="AJ191" t="str">
            <v>9</v>
          </cell>
          <cell r="AK191">
            <v>99999999999</v>
          </cell>
          <cell r="AL191">
            <v>3</v>
          </cell>
          <cell r="AM191">
            <v>3</v>
          </cell>
          <cell r="AN191" t="str">
            <v>4</v>
          </cell>
          <cell r="AO191" t="str">
            <v>4</v>
          </cell>
          <cell r="AS191" t="str">
            <v>0</v>
          </cell>
          <cell r="AW191" t="str">
            <v>2</v>
          </cell>
          <cell r="AX191" t="str">
            <v>1</v>
          </cell>
          <cell r="AY191" t="str">
            <v>2</v>
          </cell>
          <cell r="AZ191" t="str">
            <v>P809</v>
          </cell>
          <cell r="BA191" t="str">
            <v>P220</v>
          </cell>
          <cell r="BE191" t="str">
            <v>404</v>
          </cell>
          <cell r="BF191" t="str">
            <v>404</v>
          </cell>
          <cell r="BG191" t="str">
            <v>P220</v>
          </cell>
          <cell r="BH191" t="str">
            <v>P220</v>
          </cell>
          <cell r="BK191" t="str">
            <v>01</v>
          </cell>
          <cell r="BL191" t="str">
            <v>01</v>
          </cell>
          <cell r="BM191" t="str">
            <v>082</v>
          </cell>
        </row>
        <row r="192">
          <cell r="A192" t="str">
            <v>A889234</v>
          </cell>
          <cell r="B192" t="str">
            <v>02</v>
          </cell>
          <cell r="C192" t="str">
            <v>2001</v>
          </cell>
          <cell r="D192">
            <v>2</v>
          </cell>
          <cell r="E192">
            <v>36923</v>
          </cell>
          <cell r="F192" t="str">
            <v>2</v>
          </cell>
          <cell r="G192" t="str">
            <v>17</v>
          </cell>
          <cell r="H192" t="str">
            <v>001</v>
          </cell>
          <cell r="K192" t="str">
            <v>1</v>
          </cell>
          <cell r="L192" t="str">
            <v>1</v>
          </cell>
          <cell r="M192" t="str">
            <v>1700100051</v>
          </cell>
          <cell r="N192" t="str">
            <v>CL ISS</v>
          </cell>
          <cell r="P192" t="str">
            <v>1</v>
          </cell>
          <cell r="Q192">
            <v>299</v>
          </cell>
          <cell r="S192" t="str">
            <v>1</v>
          </cell>
          <cell r="U192" t="str">
            <v>17</v>
          </cell>
          <cell r="V192" t="str">
            <v>013</v>
          </cell>
          <cell r="W192" t="str">
            <v>1</v>
          </cell>
          <cell r="AA192" t="str">
            <v>1</v>
          </cell>
          <cell r="AB192" t="str">
            <v>1</v>
          </cell>
          <cell r="AC192" t="str">
            <v>3</v>
          </cell>
          <cell r="AD192" t="str">
            <v>1</v>
          </cell>
          <cell r="AE192" t="str">
            <v>1</v>
          </cell>
          <cell r="AG192" t="str">
            <v>2</v>
          </cell>
          <cell r="AH192">
            <v>1000</v>
          </cell>
          <cell r="AI192">
            <v>17</v>
          </cell>
          <cell r="AJ192" t="str">
            <v>9</v>
          </cell>
          <cell r="AK192">
            <v>99999999999</v>
          </cell>
          <cell r="AL192">
            <v>1</v>
          </cell>
          <cell r="AM192">
            <v>0</v>
          </cell>
          <cell r="AN192" t="str">
            <v>1</v>
          </cell>
          <cell r="AO192" t="str">
            <v>2</v>
          </cell>
          <cell r="AS192" t="str">
            <v>0</v>
          </cell>
          <cell r="AW192" t="str">
            <v>2</v>
          </cell>
          <cell r="AX192" t="str">
            <v>1</v>
          </cell>
          <cell r="AY192" t="str">
            <v>2</v>
          </cell>
          <cell r="AZ192" t="str">
            <v>P269</v>
          </cell>
          <cell r="BA192" t="str">
            <v>P220</v>
          </cell>
          <cell r="BB192" t="str">
            <v>P369</v>
          </cell>
          <cell r="BD192" t="str">
            <v>P071</v>
          </cell>
          <cell r="BE192" t="str">
            <v>404</v>
          </cell>
          <cell r="BF192" t="str">
            <v>404</v>
          </cell>
          <cell r="BG192" t="str">
            <v>P220</v>
          </cell>
          <cell r="BH192" t="str">
            <v>P220</v>
          </cell>
          <cell r="BK192" t="str">
            <v>03</v>
          </cell>
          <cell r="BL192" t="str">
            <v>01</v>
          </cell>
          <cell r="BM192" t="str">
            <v>082</v>
          </cell>
        </row>
        <row r="193">
          <cell r="A193" t="str">
            <v>A889275</v>
          </cell>
          <cell r="B193" t="str">
            <v>02</v>
          </cell>
          <cell r="C193" t="str">
            <v>2001</v>
          </cell>
          <cell r="D193">
            <v>2</v>
          </cell>
          <cell r="E193">
            <v>36944</v>
          </cell>
          <cell r="F193" t="str">
            <v>2</v>
          </cell>
          <cell r="G193" t="str">
            <v>17</v>
          </cell>
          <cell r="H193" t="str">
            <v>001</v>
          </cell>
          <cell r="K193" t="str">
            <v>1</v>
          </cell>
          <cell r="L193" t="str">
            <v>1</v>
          </cell>
          <cell r="M193" t="str">
            <v>1700100051</v>
          </cell>
          <cell r="N193" t="str">
            <v>CL ISS</v>
          </cell>
          <cell r="P193" t="str">
            <v>1</v>
          </cell>
          <cell r="Q193">
            <v>201</v>
          </cell>
          <cell r="S193" t="str">
            <v>1</v>
          </cell>
          <cell r="U193" t="str">
            <v>17</v>
          </cell>
          <cell r="V193" t="str">
            <v>001</v>
          </cell>
          <cell r="W193" t="str">
            <v>3</v>
          </cell>
          <cell r="AA193" t="str">
            <v>1</v>
          </cell>
          <cell r="AB193" t="str">
            <v>1</v>
          </cell>
          <cell r="AC193" t="str">
            <v>3</v>
          </cell>
          <cell r="AD193" t="str">
            <v>1</v>
          </cell>
          <cell r="AE193" t="str">
            <v>1</v>
          </cell>
          <cell r="AG193" t="str">
            <v>2</v>
          </cell>
          <cell r="AH193">
            <v>590</v>
          </cell>
          <cell r="AI193">
            <v>26</v>
          </cell>
          <cell r="AJ193" t="str">
            <v>9</v>
          </cell>
          <cell r="AK193">
            <v>99999999999</v>
          </cell>
          <cell r="AL193">
            <v>1</v>
          </cell>
          <cell r="AM193">
            <v>0</v>
          </cell>
          <cell r="AN193" t="str">
            <v>2</v>
          </cell>
          <cell r="AO193" t="str">
            <v>4</v>
          </cell>
          <cell r="AS193" t="str">
            <v>0</v>
          </cell>
          <cell r="AW193" t="str">
            <v>2</v>
          </cell>
          <cell r="AX193" t="str">
            <v>1</v>
          </cell>
          <cell r="AY193" t="str">
            <v>2</v>
          </cell>
          <cell r="AZ193" t="str">
            <v>P070</v>
          </cell>
          <cell r="BE193" t="str">
            <v>403</v>
          </cell>
          <cell r="BF193" t="str">
            <v>403</v>
          </cell>
          <cell r="BG193" t="str">
            <v>P070</v>
          </cell>
          <cell r="BH193" t="str">
            <v>P070</v>
          </cell>
          <cell r="BK193" t="str">
            <v>02</v>
          </cell>
          <cell r="BL193" t="str">
            <v>01</v>
          </cell>
          <cell r="BM193" t="str">
            <v>081</v>
          </cell>
        </row>
        <row r="194">
          <cell r="A194" t="str">
            <v>A889295</v>
          </cell>
          <cell r="B194" t="str">
            <v>03</v>
          </cell>
          <cell r="C194" t="str">
            <v>2001</v>
          </cell>
          <cell r="D194">
            <v>2</v>
          </cell>
          <cell r="E194">
            <v>36952</v>
          </cell>
          <cell r="F194" t="str">
            <v>2</v>
          </cell>
          <cell r="G194" t="str">
            <v>17</v>
          </cell>
          <cell r="H194" t="str">
            <v>001</v>
          </cell>
          <cell r="K194" t="str">
            <v>1</v>
          </cell>
          <cell r="L194" t="str">
            <v>1</v>
          </cell>
          <cell r="M194" t="str">
            <v>1700100051</v>
          </cell>
          <cell r="N194" t="str">
            <v>CL ISS</v>
          </cell>
          <cell r="P194" t="str">
            <v>1</v>
          </cell>
          <cell r="Q194">
            <v>308</v>
          </cell>
          <cell r="S194" t="str">
            <v>1</v>
          </cell>
          <cell r="U194" t="str">
            <v>17</v>
          </cell>
          <cell r="V194" t="str">
            <v>050</v>
          </cell>
          <cell r="W194" t="str">
            <v>1</v>
          </cell>
          <cell r="AA194" t="str">
            <v>1</v>
          </cell>
          <cell r="AB194" t="str">
            <v>1</v>
          </cell>
          <cell r="AC194" t="str">
            <v>3</v>
          </cell>
          <cell r="AD194" t="str">
            <v>1</v>
          </cell>
          <cell r="AE194" t="str">
            <v>1</v>
          </cell>
          <cell r="AG194" t="str">
            <v>3</v>
          </cell>
          <cell r="AH194">
            <v>2700</v>
          </cell>
          <cell r="AI194">
            <v>28</v>
          </cell>
          <cell r="AJ194" t="str">
            <v>9</v>
          </cell>
          <cell r="AK194">
            <v>99999999999</v>
          </cell>
          <cell r="AL194">
            <v>2</v>
          </cell>
          <cell r="AM194">
            <v>0</v>
          </cell>
          <cell r="AN194" t="str">
            <v>2</v>
          </cell>
          <cell r="AO194" t="str">
            <v>2</v>
          </cell>
          <cell r="AS194" t="str">
            <v>0</v>
          </cell>
          <cell r="AW194" t="str">
            <v>2</v>
          </cell>
          <cell r="AX194" t="str">
            <v>1</v>
          </cell>
          <cell r="AY194" t="str">
            <v>2</v>
          </cell>
          <cell r="AZ194" t="str">
            <v>Q248</v>
          </cell>
          <cell r="BE194" t="str">
            <v>613</v>
          </cell>
          <cell r="BF194" t="str">
            <v>615</v>
          </cell>
          <cell r="BG194" t="str">
            <v>Q248</v>
          </cell>
          <cell r="BH194" t="str">
            <v>Q248</v>
          </cell>
          <cell r="BK194" t="str">
            <v>06</v>
          </cell>
          <cell r="BL194" t="str">
            <v>01</v>
          </cell>
          <cell r="BM194" t="str">
            <v>087</v>
          </cell>
        </row>
        <row r="195">
          <cell r="A195" t="str">
            <v>A889311</v>
          </cell>
          <cell r="B195" t="str">
            <v>01</v>
          </cell>
          <cell r="C195" t="str">
            <v>2001</v>
          </cell>
          <cell r="D195">
            <v>2</v>
          </cell>
          <cell r="E195">
            <v>36906</v>
          </cell>
          <cell r="F195" t="str">
            <v>2</v>
          </cell>
          <cell r="G195" t="str">
            <v>17</v>
          </cell>
          <cell r="H195" t="str">
            <v>001</v>
          </cell>
          <cell r="K195" t="str">
            <v>1</v>
          </cell>
          <cell r="L195" t="str">
            <v>1</v>
          </cell>
          <cell r="M195" t="str">
            <v>1700100086</v>
          </cell>
          <cell r="N195" t="str">
            <v>H UNIVERSITARIO</v>
          </cell>
          <cell r="P195" t="str">
            <v>2</v>
          </cell>
          <cell r="Q195">
            <v>213</v>
          </cell>
          <cell r="S195" t="str">
            <v>1</v>
          </cell>
          <cell r="U195" t="str">
            <v>17</v>
          </cell>
          <cell r="V195" t="str">
            <v>088</v>
          </cell>
          <cell r="W195" t="str">
            <v>2</v>
          </cell>
          <cell r="X195" t="str">
            <v>004</v>
          </cell>
          <cell r="AA195" t="str">
            <v>1</v>
          </cell>
          <cell r="AB195" t="str">
            <v>1</v>
          </cell>
          <cell r="AC195" t="str">
            <v>3</v>
          </cell>
          <cell r="AD195" t="str">
            <v>1</v>
          </cell>
          <cell r="AE195" t="str">
            <v>1</v>
          </cell>
          <cell r="AG195" t="str">
            <v>3</v>
          </cell>
          <cell r="AH195">
            <v>2540</v>
          </cell>
          <cell r="AI195">
            <v>36</v>
          </cell>
          <cell r="AJ195" t="str">
            <v>9</v>
          </cell>
          <cell r="AK195">
            <v>99999999999</v>
          </cell>
          <cell r="AL195">
            <v>4</v>
          </cell>
          <cell r="AM195">
            <v>0</v>
          </cell>
          <cell r="AN195" t="str">
            <v>4</v>
          </cell>
          <cell r="AO195" t="str">
            <v>4</v>
          </cell>
          <cell r="AS195" t="str">
            <v>0</v>
          </cell>
          <cell r="AW195" t="str">
            <v>2</v>
          </cell>
          <cell r="AX195" t="str">
            <v>1</v>
          </cell>
          <cell r="AY195" t="str">
            <v>2</v>
          </cell>
          <cell r="AZ195" t="str">
            <v>P833</v>
          </cell>
          <cell r="BA195" t="str">
            <v>Q249</v>
          </cell>
          <cell r="BD195" t="str">
            <v>P219</v>
          </cell>
          <cell r="BE195" t="str">
            <v>613</v>
          </cell>
          <cell r="BF195" t="str">
            <v>615</v>
          </cell>
          <cell r="BG195" t="str">
            <v>Q249</v>
          </cell>
          <cell r="BH195" t="str">
            <v>Q249</v>
          </cell>
          <cell r="BK195" t="str">
            <v>03</v>
          </cell>
          <cell r="BL195" t="str">
            <v>01</v>
          </cell>
          <cell r="BM195" t="str">
            <v>087</v>
          </cell>
        </row>
        <row r="196">
          <cell r="A196" t="str">
            <v>A889356</v>
          </cell>
          <cell r="B196" t="str">
            <v>02</v>
          </cell>
          <cell r="C196" t="str">
            <v>2001</v>
          </cell>
          <cell r="D196">
            <v>2</v>
          </cell>
          <cell r="E196">
            <v>36929</v>
          </cell>
          <cell r="F196" t="str">
            <v>2</v>
          </cell>
          <cell r="G196" t="str">
            <v>17</v>
          </cell>
          <cell r="H196" t="str">
            <v>001</v>
          </cell>
          <cell r="K196" t="str">
            <v>1</v>
          </cell>
          <cell r="L196" t="str">
            <v>1</v>
          </cell>
          <cell r="M196" t="str">
            <v>1700100086</v>
          </cell>
          <cell r="N196" t="str">
            <v>H UNIVERSITARIO</v>
          </cell>
          <cell r="P196" t="str">
            <v>2</v>
          </cell>
          <cell r="Q196">
            <v>226</v>
          </cell>
          <cell r="S196" t="str">
            <v>1</v>
          </cell>
          <cell r="U196" t="str">
            <v>17</v>
          </cell>
          <cell r="V196" t="str">
            <v>042</v>
          </cell>
          <cell r="W196" t="str">
            <v>1</v>
          </cell>
          <cell r="AA196" t="str">
            <v>1</v>
          </cell>
          <cell r="AB196" t="str">
            <v>1</v>
          </cell>
          <cell r="AC196" t="str">
            <v>3</v>
          </cell>
          <cell r="AD196" t="str">
            <v>1</v>
          </cell>
          <cell r="AE196" t="str">
            <v>1</v>
          </cell>
          <cell r="AG196" t="str">
            <v>3</v>
          </cell>
          <cell r="AH196">
            <v>2000</v>
          </cell>
          <cell r="AI196">
            <v>34</v>
          </cell>
          <cell r="AJ196" t="str">
            <v>9</v>
          </cell>
          <cell r="AK196">
            <v>99999999999</v>
          </cell>
          <cell r="AL196">
            <v>6</v>
          </cell>
          <cell r="AM196">
            <v>0</v>
          </cell>
          <cell r="AN196" t="str">
            <v>2</v>
          </cell>
          <cell r="AO196" t="str">
            <v>3</v>
          </cell>
          <cell r="AS196" t="str">
            <v>0</v>
          </cell>
          <cell r="AW196" t="str">
            <v>2</v>
          </cell>
          <cell r="AX196" t="str">
            <v>1</v>
          </cell>
          <cell r="AY196" t="str">
            <v>2</v>
          </cell>
          <cell r="AZ196" t="str">
            <v>P369</v>
          </cell>
          <cell r="BA196" t="str">
            <v>J189</v>
          </cell>
          <cell r="BB196" t="str">
            <v>Y95X</v>
          </cell>
          <cell r="BE196" t="str">
            <v>108</v>
          </cell>
          <cell r="BF196" t="str">
            <v>109</v>
          </cell>
          <cell r="BG196" t="str">
            <v>J189</v>
          </cell>
          <cell r="BH196" t="str">
            <v>J189</v>
          </cell>
          <cell r="BK196" t="str">
            <v>03</v>
          </cell>
          <cell r="BL196" t="str">
            <v>01</v>
          </cell>
          <cell r="BM196" t="str">
            <v>059</v>
          </cell>
        </row>
        <row r="197">
          <cell r="A197" t="str">
            <v>A889363</v>
          </cell>
          <cell r="B197" t="str">
            <v>02</v>
          </cell>
          <cell r="C197" t="str">
            <v>2001</v>
          </cell>
          <cell r="D197">
            <v>2</v>
          </cell>
          <cell r="E197">
            <v>36937</v>
          </cell>
          <cell r="F197" t="str">
            <v>2</v>
          </cell>
          <cell r="G197" t="str">
            <v>17</v>
          </cell>
          <cell r="H197" t="str">
            <v>001</v>
          </cell>
          <cell r="K197" t="str">
            <v>1</v>
          </cell>
          <cell r="L197" t="str">
            <v>1</v>
          </cell>
          <cell r="M197" t="str">
            <v>1700100086</v>
          </cell>
          <cell r="N197" t="str">
            <v>H UNIVERSITARIO</v>
          </cell>
          <cell r="P197" t="str">
            <v>2</v>
          </cell>
          <cell r="Q197">
            <v>201</v>
          </cell>
          <cell r="S197" t="str">
            <v>1</v>
          </cell>
          <cell r="U197" t="str">
            <v>17</v>
          </cell>
          <cell r="V197" t="str">
            <v>001</v>
          </cell>
          <cell r="W197" t="str">
            <v>1</v>
          </cell>
          <cell r="Y197" t="str">
            <v>0</v>
          </cell>
          <cell r="Z197" t="str">
            <v>1110</v>
          </cell>
          <cell r="AA197" t="str">
            <v>1</v>
          </cell>
          <cell r="AB197" t="str">
            <v>2</v>
          </cell>
          <cell r="AC197" t="str">
            <v>3</v>
          </cell>
          <cell r="AD197" t="str">
            <v>1</v>
          </cell>
          <cell r="AE197" t="str">
            <v>1</v>
          </cell>
          <cell r="AG197" t="str">
            <v>2</v>
          </cell>
          <cell r="AH197">
            <v>760</v>
          </cell>
          <cell r="AI197">
            <v>14</v>
          </cell>
          <cell r="AJ197" t="str">
            <v>9</v>
          </cell>
          <cell r="AK197">
            <v>99999999999</v>
          </cell>
          <cell r="AL197">
            <v>1</v>
          </cell>
          <cell r="AM197">
            <v>0</v>
          </cell>
          <cell r="AN197" t="str">
            <v>1</v>
          </cell>
          <cell r="AO197" t="str">
            <v>5</v>
          </cell>
          <cell r="AS197" t="str">
            <v>0</v>
          </cell>
          <cell r="AW197" t="str">
            <v>2</v>
          </cell>
          <cell r="AX197" t="str">
            <v>1</v>
          </cell>
          <cell r="AY197" t="str">
            <v>2</v>
          </cell>
          <cell r="AZ197" t="str">
            <v>P220</v>
          </cell>
          <cell r="BA197" t="str">
            <v>P070</v>
          </cell>
          <cell r="BE197" t="str">
            <v>404</v>
          </cell>
          <cell r="BF197" t="str">
            <v>404</v>
          </cell>
          <cell r="BG197" t="str">
            <v>P220</v>
          </cell>
          <cell r="BH197" t="str">
            <v>P220</v>
          </cell>
          <cell r="BK197" t="str">
            <v>02</v>
          </cell>
          <cell r="BL197" t="str">
            <v>01</v>
          </cell>
          <cell r="BM197" t="str">
            <v>082</v>
          </cell>
        </row>
        <row r="198">
          <cell r="A198" t="str">
            <v>A889366</v>
          </cell>
          <cell r="B198" t="str">
            <v>02</v>
          </cell>
          <cell r="C198" t="str">
            <v>2001</v>
          </cell>
          <cell r="D198">
            <v>2</v>
          </cell>
          <cell r="E198">
            <v>36938</v>
          </cell>
          <cell r="F198" t="str">
            <v>2</v>
          </cell>
          <cell r="G198" t="str">
            <v>17</v>
          </cell>
          <cell r="H198" t="str">
            <v>001</v>
          </cell>
          <cell r="K198" t="str">
            <v>1</v>
          </cell>
          <cell r="L198" t="str">
            <v>1</v>
          </cell>
          <cell r="M198" t="str">
            <v>1700100086</v>
          </cell>
          <cell r="N198" t="str">
            <v>H UNIVERSITARIO</v>
          </cell>
          <cell r="P198" t="str">
            <v>3</v>
          </cell>
          <cell r="Q198">
            <v>102</v>
          </cell>
          <cell r="S198" t="str">
            <v>1</v>
          </cell>
          <cell r="U198" t="str">
            <v>17</v>
          </cell>
          <cell r="V198" t="str">
            <v>088</v>
          </cell>
          <cell r="W198" t="str">
            <v>1</v>
          </cell>
          <cell r="AA198" t="str">
            <v>1</v>
          </cell>
          <cell r="AB198" t="str">
            <v>2</v>
          </cell>
          <cell r="AC198" t="str">
            <v>3</v>
          </cell>
          <cell r="AD198" t="str">
            <v>2</v>
          </cell>
          <cell r="AE198" t="str">
            <v>1</v>
          </cell>
          <cell r="AG198" t="str">
            <v>3</v>
          </cell>
          <cell r="AH198">
            <v>2160</v>
          </cell>
          <cell r="AI198">
            <v>27</v>
          </cell>
          <cell r="AJ198" t="str">
            <v>9</v>
          </cell>
          <cell r="AK198">
            <v>99999999999</v>
          </cell>
          <cell r="AL198">
            <v>1</v>
          </cell>
          <cell r="AM198">
            <v>0</v>
          </cell>
          <cell r="AN198" t="str">
            <v>4</v>
          </cell>
          <cell r="AO198" t="str">
            <v>4</v>
          </cell>
          <cell r="AS198" t="str">
            <v>0</v>
          </cell>
          <cell r="AW198" t="str">
            <v>2</v>
          </cell>
          <cell r="AX198" t="str">
            <v>1</v>
          </cell>
          <cell r="AY198" t="str">
            <v>2</v>
          </cell>
          <cell r="AZ198" t="str">
            <v>P285</v>
          </cell>
          <cell r="BA198" t="str">
            <v>Q336</v>
          </cell>
          <cell r="BB198" t="str">
            <v>Q606</v>
          </cell>
          <cell r="BD198" t="str">
            <v>Q611</v>
          </cell>
          <cell r="BE198" t="str">
            <v>613</v>
          </cell>
          <cell r="BF198" t="str">
            <v>615</v>
          </cell>
          <cell r="BG198" t="str">
            <v>Q897</v>
          </cell>
          <cell r="BH198" t="str">
            <v>Q897</v>
          </cell>
          <cell r="BK198" t="str">
            <v>01</v>
          </cell>
          <cell r="BL198" t="str">
            <v>01</v>
          </cell>
          <cell r="BM198" t="str">
            <v>088</v>
          </cell>
        </row>
        <row r="199">
          <cell r="A199" t="str">
            <v>A889373</v>
          </cell>
          <cell r="B199" t="str">
            <v>03</v>
          </cell>
          <cell r="C199" t="str">
            <v>2001</v>
          </cell>
          <cell r="D199">
            <v>2</v>
          </cell>
          <cell r="E199">
            <v>36951</v>
          </cell>
          <cell r="F199" t="str">
            <v>1</v>
          </cell>
          <cell r="G199" t="str">
            <v>17</v>
          </cell>
          <cell r="H199" t="str">
            <v>001</v>
          </cell>
          <cell r="K199" t="str">
            <v>1</v>
          </cell>
          <cell r="L199" t="str">
            <v>1</v>
          </cell>
          <cell r="M199" t="str">
            <v>1700100086</v>
          </cell>
          <cell r="N199" t="str">
            <v>H UNIVERSITARIO</v>
          </cell>
          <cell r="P199" t="str">
            <v>3</v>
          </cell>
          <cell r="Q199">
            <v>202</v>
          </cell>
          <cell r="S199" t="str">
            <v>1</v>
          </cell>
          <cell r="U199" t="str">
            <v>17</v>
          </cell>
          <cell r="V199" t="str">
            <v>001</v>
          </cell>
          <cell r="W199" t="str">
            <v>2</v>
          </cell>
          <cell r="X199" t="str">
            <v>010</v>
          </cell>
          <cell r="AA199" t="str">
            <v>1</v>
          </cell>
          <cell r="AB199" t="str">
            <v>1</v>
          </cell>
          <cell r="AC199" t="str">
            <v>3</v>
          </cell>
          <cell r="AD199" t="str">
            <v>2</v>
          </cell>
          <cell r="AE199" t="str">
            <v>1</v>
          </cell>
          <cell r="AG199" t="str">
            <v>3</v>
          </cell>
          <cell r="AH199">
            <v>2210</v>
          </cell>
          <cell r="AI199">
            <v>30</v>
          </cell>
          <cell r="AJ199" t="str">
            <v>9</v>
          </cell>
          <cell r="AK199">
            <v>99999999999</v>
          </cell>
          <cell r="AL199">
            <v>2</v>
          </cell>
          <cell r="AM199">
            <v>0</v>
          </cell>
          <cell r="AN199" t="str">
            <v>9</v>
          </cell>
          <cell r="AO199" t="str">
            <v>4</v>
          </cell>
          <cell r="AS199" t="str">
            <v>0</v>
          </cell>
          <cell r="AW199" t="str">
            <v>2</v>
          </cell>
          <cell r="AX199" t="str">
            <v>1</v>
          </cell>
          <cell r="AY199" t="str">
            <v>1</v>
          </cell>
          <cell r="AZ199" t="str">
            <v>Q249</v>
          </cell>
          <cell r="BE199" t="str">
            <v>613</v>
          </cell>
          <cell r="BF199" t="str">
            <v>615</v>
          </cell>
          <cell r="BG199" t="str">
            <v>Q249</v>
          </cell>
          <cell r="BH199" t="str">
            <v>Q249</v>
          </cell>
          <cell r="BK199" t="str">
            <v>02</v>
          </cell>
          <cell r="BL199" t="str">
            <v>01</v>
          </cell>
          <cell r="BM199" t="str">
            <v>087</v>
          </cell>
        </row>
        <row r="200">
          <cell r="A200" t="str">
            <v>A889378</v>
          </cell>
          <cell r="B200" t="str">
            <v>02</v>
          </cell>
          <cell r="C200" t="str">
            <v>2001</v>
          </cell>
          <cell r="D200">
            <v>2</v>
          </cell>
          <cell r="E200">
            <v>36950</v>
          </cell>
          <cell r="F200" t="str">
            <v>1</v>
          </cell>
          <cell r="G200" t="str">
            <v>17</v>
          </cell>
          <cell r="H200" t="str">
            <v>001</v>
          </cell>
          <cell r="K200" t="str">
            <v>1</v>
          </cell>
          <cell r="L200" t="str">
            <v>1</v>
          </cell>
          <cell r="M200" t="str">
            <v>1700100086</v>
          </cell>
          <cell r="N200" t="str">
            <v>H UNIVERSITARIO</v>
          </cell>
          <cell r="P200" t="str">
            <v>1</v>
          </cell>
          <cell r="Q200">
            <v>106</v>
          </cell>
          <cell r="S200" t="str">
            <v>1</v>
          </cell>
          <cell r="U200" t="str">
            <v>17</v>
          </cell>
          <cell r="V200" t="str">
            <v>541</v>
          </cell>
          <cell r="W200" t="str">
            <v>1</v>
          </cell>
          <cell r="AA200" t="str">
            <v>1</v>
          </cell>
          <cell r="AB200" t="str">
            <v>1</v>
          </cell>
          <cell r="AC200" t="str">
            <v>3</v>
          </cell>
          <cell r="AD200" t="str">
            <v>1</v>
          </cell>
          <cell r="AE200" t="str">
            <v>1</v>
          </cell>
          <cell r="AG200" t="str">
            <v>2</v>
          </cell>
          <cell r="AH200">
            <v>840</v>
          </cell>
          <cell r="AI200">
            <v>26</v>
          </cell>
          <cell r="AJ200" t="str">
            <v>9</v>
          </cell>
          <cell r="AK200">
            <v>99999999999</v>
          </cell>
          <cell r="AL200">
            <v>3</v>
          </cell>
          <cell r="AM200">
            <v>0</v>
          </cell>
          <cell r="AN200" t="str">
            <v>4</v>
          </cell>
          <cell r="AO200" t="str">
            <v>5</v>
          </cell>
          <cell r="AS200" t="str">
            <v>0</v>
          </cell>
          <cell r="AW200" t="str">
            <v>2</v>
          </cell>
          <cell r="AX200" t="str">
            <v>1</v>
          </cell>
          <cell r="AY200" t="str">
            <v>2</v>
          </cell>
          <cell r="AZ200" t="str">
            <v>P285</v>
          </cell>
          <cell r="BA200" t="str">
            <v>P220</v>
          </cell>
          <cell r="BB200" t="str">
            <v>P070</v>
          </cell>
          <cell r="BE200" t="str">
            <v>404</v>
          </cell>
          <cell r="BF200" t="str">
            <v>404</v>
          </cell>
          <cell r="BG200" t="str">
            <v>P220</v>
          </cell>
          <cell r="BH200" t="str">
            <v>P220</v>
          </cell>
          <cell r="BK200" t="str">
            <v>01</v>
          </cell>
          <cell r="BL200" t="str">
            <v>01</v>
          </cell>
          <cell r="BM200" t="str">
            <v>082</v>
          </cell>
        </row>
        <row r="201">
          <cell r="A201" t="str">
            <v>A889381</v>
          </cell>
          <cell r="B201" t="str">
            <v>03</v>
          </cell>
          <cell r="C201" t="str">
            <v>2001</v>
          </cell>
          <cell r="D201">
            <v>2</v>
          </cell>
          <cell r="E201">
            <v>36952</v>
          </cell>
          <cell r="F201" t="str">
            <v>1</v>
          </cell>
          <cell r="G201" t="str">
            <v>17</v>
          </cell>
          <cell r="H201" t="str">
            <v>001</v>
          </cell>
          <cell r="K201" t="str">
            <v>1</v>
          </cell>
          <cell r="L201" t="str">
            <v>1</v>
          </cell>
          <cell r="M201" t="str">
            <v>1700100086</v>
          </cell>
          <cell r="N201" t="str">
            <v>H UNIVERSITARIO</v>
          </cell>
          <cell r="P201" t="str">
            <v>1</v>
          </cell>
          <cell r="Q201">
            <v>101</v>
          </cell>
          <cell r="S201" t="str">
            <v>1</v>
          </cell>
          <cell r="U201" t="str">
            <v>17</v>
          </cell>
          <cell r="V201" t="str">
            <v>001</v>
          </cell>
          <cell r="W201" t="str">
            <v>1</v>
          </cell>
          <cell r="Y201" t="str">
            <v>0</v>
          </cell>
          <cell r="Z201" t="str">
            <v>0407</v>
          </cell>
          <cell r="AA201" t="str">
            <v>1</v>
          </cell>
          <cell r="AB201" t="str">
            <v>1</v>
          </cell>
          <cell r="AC201" t="str">
            <v>3</v>
          </cell>
          <cell r="AD201" t="str">
            <v>1</v>
          </cell>
          <cell r="AE201" t="str">
            <v>1</v>
          </cell>
          <cell r="AG201" t="str">
            <v>2</v>
          </cell>
          <cell r="AH201">
            <v>550</v>
          </cell>
          <cell r="AI201">
            <v>17</v>
          </cell>
          <cell r="AJ201" t="str">
            <v>9</v>
          </cell>
          <cell r="AK201">
            <v>99999999999</v>
          </cell>
          <cell r="AL201">
            <v>1</v>
          </cell>
          <cell r="AM201">
            <v>0</v>
          </cell>
          <cell r="AN201" t="str">
            <v>1</v>
          </cell>
          <cell r="AO201" t="str">
            <v>4</v>
          </cell>
          <cell r="AS201" t="str">
            <v>0</v>
          </cell>
          <cell r="AW201" t="str">
            <v>2</v>
          </cell>
          <cell r="AX201" t="str">
            <v>1</v>
          </cell>
          <cell r="AY201" t="str">
            <v>1</v>
          </cell>
          <cell r="AZ201" t="str">
            <v>P070</v>
          </cell>
          <cell r="BE201" t="str">
            <v>403</v>
          </cell>
          <cell r="BF201" t="str">
            <v>403</v>
          </cell>
          <cell r="BG201" t="str">
            <v>P070</v>
          </cell>
          <cell r="BH201" t="str">
            <v>P070</v>
          </cell>
          <cell r="BK201" t="str">
            <v>01</v>
          </cell>
          <cell r="BL201" t="str">
            <v>01</v>
          </cell>
          <cell r="BM201" t="str">
            <v>081</v>
          </cell>
        </row>
        <row r="202">
          <cell r="A202" t="str">
            <v>A889382</v>
          </cell>
          <cell r="B202" t="str">
            <v>02</v>
          </cell>
          <cell r="C202" t="str">
            <v>2001</v>
          </cell>
          <cell r="D202">
            <v>2</v>
          </cell>
          <cell r="E202">
            <v>36937</v>
          </cell>
          <cell r="F202" t="str">
            <v>1</v>
          </cell>
          <cell r="G202" t="str">
            <v>17</v>
          </cell>
          <cell r="H202" t="str">
            <v>001</v>
          </cell>
          <cell r="K202" t="str">
            <v>1</v>
          </cell>
          <cell r="L202" t="str">
            <v>1</v>
          </cell>
          <cell r="M202" t="str">
            <v>1700100086</v>
          </cell>
          <cell r="N202" t="str">
            <v>H UNIVERSITARIO</v>
          </cell>
          <cell r="P202" t="str">
            <v>2</v>
          </cell>
          <cell r="Q202">
            <v>199</v>
          </cell>
          <cell r="S202" t="str">
            <v>1</v>
          </cell>
          <cell r="U202" t="str">
            <v>17</v>
          </cell>
          <cell r="V202" t="str">
            <v>001</v>
          </cell>
          <cell r="W202" t="str">
            <v>1</v>
          </cell>
          <cell r="Y202" t="str">
            <v>0</v>
          </cell>
          <cell r="Z202" t="str">
            <v>0109</v>
          </cell>
          <cell r="AA202" t="str">
            <v>1</v>
          </cell>
          <cell r="AB202" t="str">
            <v>1</v>
          </cell>
          <cell r="AC202" t="str">
            <v>3</v>
          </cell>
          <cell r="AD202" t="str">
            <v>1</v>
          </cell>
          <cell r="AE202" t="str">
            <v>1</v>
          </cell>
          <cell r="AG202" t="str">
            <v>2</v>
          </cell>
          <cell r="AH202">
            <v>700</v>
          </cell>
          <cell r="AI202">
            <v>25</v>
          </cell>
          <cell r="AJ202" t="str">
            <v>9</v>
          </cell>
          <cell r="AK202">
            <v>99999999999</v>
          </cell>
          <cell r="AL202">
            <v>3</v>
          </cell>
          <cell r="AM202">
            <v>0</v>
          </cell>
          <cell r="AN202" t="str">
            <v>1</v>
          </cell>
          <cell r="AO202" t="str">
            <v>5</v>
          </cell>
          <cell r="AS202" t="str">
            <v>0</v>
          </cell>
          <cell r="AW202" t="str">
            <v>2</v>
          </cell>
          <cell r="AX202" t="str">
            <v>1</v>
          </cell>
          <cell r="AY202" t="str">
            <v>2</v>
          </cell>
          <cell r="AZ202" t="str">
            <v>P285</v>
          </cell>
          <cell r="BA202" t="str">
            <v>P070</v>
          </cell>
          <cell r="BE202" t="str">
            <v>404</v>
          </cell>
          <cell r="BF202" t="str">
            <v>404</v>
          </cell>
          <cell r="BG202" t="str">
            <v>P285</v>
          </cell>
          <cell r="BH202" t="str">
            <v>P285</v>
          </cell>
          <cell r="BK202" t="str">
            <v>01</v>
          </cell>
          <cell r="BL202" t="str">
            <v>01</v>
          </cell>
          <cell r="BM202" t="str">
            <v>082</v>
          </cell>
        </row>
        <row r="203">
          <cell r="A203" t="str">
            <v>A889384</v>
          </cell>
          <cell r="B203" t="str">
            <v>02</v>
          </cell>
          <cell r="C203" t="str">
            <v>2001</v>
          </cell>
          <cell r="D203">
            <v>2</v>
          </cell>
          <cell r="E203">
            <v>36939</v>
          </cell>
          <cell r="F203" t="str">
            <v>2</v>
          </cell>
          <cell r="G203" t="str">
            <v>17</v>
          </cell>
          <cell r="H203" t="str">
            <v>001</v>
          </cell>
          <cell r="K203" t="str">
            <v>1</v>
          </cell>
          <cell r="L203" t="str">
            <v>1</v>
          </cell>
          <cell r="M203" t="str">
            <v>1700100086</v>
          </cell>
          <cell r="N203" t="str">
            <v>H UNIVERSITARIO</v>
          </cell>
          <cell r="P203" t="str">
            <v>3</v>
          </cell>
          <cell r="Q203">
            <v>105</v>
          </cell>
          <cell r="S203" t="str">
            <v>1</v>
          </cell>
          <cell r="U203" t="str">
            <v>17</v>
          </cell>
          <cell r="V203" t="str">
            <v>777</v>
          </cell>
          <cell r="W203" t="str">
            <v>1</v>
          </cell>
          <cell r="AA203" t="str">
            <v>1</v>
          </cell>
          <cell r="AB203" t="str">
            <v>1</v>
          </cell>
          <cell r="AC203" t="str">
            <v>3</v>
          </cell>
          <cell r="AD203" t="str">
            <v>1</v>
          </cell>
          <cell r="AE203" t="str">
            <v>1</v>
          </cell>
          <cell r="AG203" t="str">
            <v>3</v>
          </cell>
          <cell r="AH203">
            <v>2390</v>
          </cell>
          <cell r="AI203">
            <v>42</v>
          </cell>
          <cell r="AJ203" t="str">
            <v>9</v>
          </cell>
          <cell r="AK203">
            <v>99999999999</v>
          </cell>
          <cell r="AL203">
            <v>3</v>
          </cell>
          <cell r="AM203">
            <v>0</v>
          </cell>
          <cell r="AN203" t="str">
            <v>2</v>
          </cell>
          <cell r="AO203" t="str">
            <v>4</v>
          </cell>
          <cell r="AS203" t="str">
            <v>0</v>
          </cell>
          <cell r="AW203" t="str">
            <v>2</v>
          </cell>
          <cell r="AX203" t="str">
            <v>1</v>
          </cell>
          <cell r="AY203" t="str">
            <v>2</v>
          </cell>
          <cell r="AZ203" t="str">
            <v>P968</v>
          </cell>
          <cell r="BA203" t="str">
            <v>Q249</v>
          </cell>
          <cell r="BB203" t="str">
            <v>Q999</v>
          </cell>
          <cell r="BE203" t="str">
            <v>613</v>
          </cell>
          <cell r="BF203" t="str">
            <v>615</v>
          </cell>
          <cell r="BG203" t="str">
            <v>Q249</v>
          </cell>
          <cell r="BH203" t="str">
            <v>Q249</v>
          </cell>
          <cell r="BK203" t="str">
            <v>01</v>
          </cell>
          <cell r="BL203" t="str">
            <v>01</v>
          </cell>
          <cell r="BM203" t="str">
            <v>087</v>
          </cell>
        </row>
        <row r="204">
          <cell r="A204" t="str">
            <v>A889385</v>
          </cell>
          <cell r="B204" t="str">
            <v>02</v>
          </cell>
          <cell r="C204" t="str">
            <v>2001</v>
          </cell>
          <cell r="D204">
            <v>2</v>
          </cell>
          <cell r="E204">
            <v>36939</v>
          </cell>
          <cell r="F204" t="str">
            <v>2</v>
          </cell>
          <cell r="G204" t="str">
            <v>17</v>
          </cell>
          <cell r="H204" t="str">
            <v>001</v>
          </cell>
          <cell r="K204" t="str">
            <v>1</v>
          </cell>
          <cell r="L204" t="str">
            <v>1</v>
          </cell>
          <cell r="M204" t="str">
            <v>1700100086</v>
          </cell>
          <cell r="N204" t="str">
            <v>H UNIVERSITARIO</v>
          </cell>
          <cell r="P204" t="str">
            <v>3</v>
          </cell>
          <cell r="Q204">
            <v>103</v>
          </cell>
          <cell r="S204" t="str">
            <v>1</v>
          </cell>
          <cell r="U204" t="str">
            <v>17</v>
          </cell>
          <cell r="V204" t="str">
            <v>541</v>
          </cell>
          <cell r="W204" t="str">
            <v>3</v>
          </cell>
          <cell r="AA204" t="str">
            <v>1</v>
          </cell>
          <cell r="AB204" t="str">
            <v>1</v>
          </cell>
          <cell r="AC204" t="str">
            <v>3</v>
          </cell>
          <cell r="AD204" t="str">
            <v>2</v>
          </cell>
          <cell r="AE204" t="str">
            <v>1</v>
          </cell>
          <cell r="AG204" t="str">
            <v>3</v>
          </cell>
          <cell r="AH204">
            <v>1200</v>
          </cell>
          <cell r="AI204">
            <v>24</v>
          </cell>
          <cell r="AJ204" t="str">
            <v>9</v>
          </cell>
          <cell r="AK204">
            <v>99999999999</v>
          </cell>
          <cell r="AL204">
            <v>2</v>
          </cell>
          <cell r="AM204">
            <v>0</v>
          </cell>
          <cell r="AN204" t="str">
            <v>2</v>
          </cell>
          <cell r="AO204" t="str">
            <v>2</v>
          </cell>
          <cell r="AS204" t="str">
            <v>0</v>
          </cell>
          <cell r="AW204" t="str">
            <v>2</v>
          </cell>
          <cell r="AX204" t="str">
            <v>1</v>
          </cell>
          <cell r="AY204" t="str">
            <v>2</v>
          </cell>
          <cell r="AZ204" t="str">
            <v>P219</v>
          </cell>
          <cell r="BA204" t="str">
            <v>P020</v>
          </cell>
          <cell r="BE204" t="str">
            <v>402</v>
          </cell>
          <cell r="BF204" t="str">
            <v>402</v>
          </cell>
          <cell r="BG204" t="str">
            <v>P020</v>
          </cell>
          <cell r="BH204" t="str">
            <v>P020</v>
          </cell>
          <cell r="BK204" t="str">
            <v>01</v>
          </cell>
          <cell r="BL204" t="str">
            <v>01</v>
          </cell>
          <cell r="BM204" t="str">
            <v>080</v>
          </cell>
        </row>
        <row r="205">
          <cell r="A205" t="str">
            <v>A889395</v>
          </cell>
          <cell r="B205" t="str">
            <v>02</v>
          </cell>
          <cell r="C205" t="str">
            <v>2001</v>
          </cell>
          <cell r="D205">
            <v>2</v>
          </cell>
          <cell r="E205">
            <v>36923</v>
          </cell>
          <cell r="F205" t="str">
            <v>2</v>
          </cell>
          <cell r="G205" t="str">
            <v>17</v>
          </cell>
          <cell r="H205" t="str">
            <v>001</v>
          </cell>
          <cell r="K205" t="str">
            <v>1</v>
          </cell>
          <cell r="L205" t="str">
            <v>1</v>
          </cell>
          <cell r="M205" t="str">
            <v>1700100086</v>
          </cell>
          <cell r="N205" t="str">
            <v>H UNIVERSITARIO</v>
          </cell>
          <cell r="P205" t="str">
            <v>2</v>
          </cell>
          <cell r="Q205">
            <v>107</v>
          </cell>
          <cell r="S205" t="str">
            <v>1</v>
          </cell>
          <cell r="U205" t="str">
            <v>17</v>
          </cell>
          <cell r="V205" t="str">
            <v>001</v>
          </cell>
          <cell r="W205" t="str">
            <v>1</v>
          </cell>
          <cell r="Y205" t="str">
            <v>0</v>
          </cell>
          <cell r="Z205" t="str">
            <v>0513</v>
          </cell>
          <cell r="AA205" t="str">
            <v>1</v>
          </cell>
          <cell r="AB205" t="str">
            <v>1</v>
          </cell>
          <cell r="AC205" t="str">
            <v>3</v>
          </cell>
          <cell r="AD205" t="str">
            <v>1</v>
          </cell>
          <cell r="AE205" t="str">
            <v>1</v>
          </cell>
          <cell r="AG205" t="str">
            <v>3</v>
          </cell>
          <cell r="AH205">
            <v>3150</v>
          </cell>
          <cell r="AI205">
            <v>16</v>
          </cell>
          <cell r="AJ205" t="str">
            <v>9</v>
          </cell>
          <cell r="AK205">
            <v>99999999999</v>
          </cell>
          <cell r="AL205">
            <v>1</v>
          </cell>
          <cell r="AM205">
            <v>0</v>
          </cell>
          <cell r="AN205" t="str">
            <v>1</v>
          </cell>
          <cell r="AO205" t="str">
            <v>5</v>
          </cell>
          <cell r="AS205" t="str">
            <v>0</v>
          </cell>
          <cell r="AW205" t="str">
            <v>2</v>
          </cell>
          <cell r="AX205" t="str">
            <v>1</v>
          </cell>
          <cell r="AY205" t="str">
            <v>2</v>
          </cell>
          <cell r="AZ205" t="str">
            <v>P293</v>
          </cell>
          <cell r="BA205" t="str">
            <v>P240</v>
          </cell>
          <cell r="BD205" t="str">
            <v>P027</v>
          </cell>
          <cell r="BE205" t="str">
            <v>406</v>
          </cell>
          <cell r="BF205" t="str">
            <v>407</v>
          </cell>
          <cell r="BG205" t="str">
            <v>P293</v>
          </cell>
          <cell r="BH205" t="str">
            <v>P293</v>
          </cell>
          <cell r="BK205" t="str">
            <v>01</v>
          </cell>
          <cell r="BL205" t="str">
            <v>01</v>
          </cell>
          <cell r="BM205" t="str">
            <v>086</v>
          </cell>
        </row>
        <row r="206">
          <cell r="A206" t="str">
            <v>A889412</v>
          </cell>
          <cell r="B206" t="str">
            <v>03</v>
          </cell>
          <cell r="C206" t="str">
            <v>2001</v>
          </cell>
          <cell r="D206">
            <v>2</v>
          </cell>
          <cell r="E206">
            <v>36953</v>
          </cell>
          <cell r="F206" t="str">
            <v>1</v>
          </cell>
          <cell r="G206" t="str">
            <v>17</v>
          </cell>
          <cell r="H206" t="str">
            <v>001</v>
          </cell>
          <cell r="K206" t="str">
            <v>1</v>
          </cell>
          <cell r="L206" t="str">
            <v>1</v>
          </cell>
          <cell r="M206" t="str">
            <v>1700100086</v>
          </cell>
          <cell r="N206" t="str">
            <v>H UNIVERSITARIO</v>
          </cell>
          <cell r="P206" t="str">
            <v>2</v>
          </cell>
          <cell r="Q206">
            <v>101</v>
          </cell>
          <cell r="S206" t="str">
            <v>1</v>
          </cell>
          <cell r="U206" t="str">
            <v>17</v>
          </cell>
          <cell r="V206" t="str">
            <v>001</v>
          </cell>
          <cell r="W206" t="str">
            <v>1</v>
          </cell>
          <cell r="Y206" t="str">
            <v>0</v>
          </cell>
          <cell r="Z206" t="str">
            <v>0603</v>
          </cell>
          <cell r="AA206" t="str">
            <v>1</v>
          </cell>
          <cell r="AB206" t="str">
            <v>1</v>
          </cell>
          <cell r="AC206" t="str">
            <v>3</v>
          </cell>
          <cell r="AD206" t="str">
            <v>2</v>
          </cell>
          <cell r="AE206" t="str">
            <v>1</v>
          </cell>
          <cell r="AG206" t="str">
            <v>3</v>
          </cell>
          <cell r="AH206">
            <v>3800</v>
          </cell>
          <cell r="AI206">
            <v>44</v>
          </cell>
          <cell r="AJ206" t="str">
            <v>9</v>
          </cell>
          <cell r="AK206">
            <v>99999999999</v>
          </cell>
          <cell r="AL206">
            <v>5</v>
          </cell>
          <cell r="AM206">
            <v>0</v>
          </cell>
          <cell r="AN206" t="str">
            <v>2</v>
          </cell>
          <cell r="AO206" t="str">
            <v>2</v>
          </cell>
          <cell r="AS206" t="str">
            <v>0</v>
          </cell>
          <cell r="AW206" t="str">
            <v>2</v>
          </cell>
          <cell r="AX206" t="str">
            <v>1</v>
          </cell>
          <cell r="AY206" t="str">
            <v>1</v>
          </cell>
          <cell r="AZ206" t="str">
            <v>Q792</v>
          </cell>
          <cell r="BE206" t="str">
            <v>613</v>
          </cell>
          <cell r="BF206" t="str">
            <v>615</v>
          </cell>
          <cell r="BG206" t="str">
            <v>Q792</v>
          </cell>
          <cell r="BH206" t="str">
            <v>Q792</v>
          </cell>
          <cell r="BK206" t="str">
            <v>01</v>
          </cell>
          <cell r="BL206" t="str">
            <v>01</v>
          </cell>
          <cell r="BM206" t="str">
            <v>088</v>
          </cell>
        </row>
        <row r="207">
          <cell r="A207" t="str">
            <v>A889415</v>
          </cell>
          <cell r="B207" t="str">
            <v>03</v>
          </cell>
          <cell r="C207" t="str">
            <v>2001</v>
          </cell>
          <cell r="D207">
            <v>2</v>
          </cell>
          <cell r="E207">
            <v>36954</v>
          </cell>
          <cell r="F207" t="str">
            <v>2</v>
          </cell>
          <cell r="G207" t="str">
            <v>17</v>
          </cell>
          <cell r="H207" t="str">
            <v>001</v>
          </cell>
          <cell r="K207" t="str">
            <v>1</v>
          </cell>
          <cell r="L207" t="str">
            <v>1</v>
          </cell>
          <cell r="M207" t="str">
            <v>1700100086</v>
          </cell>
          <cell r="N207" t="str">
            <v>H UNIVERSITARIO</v>
          </cell>
          <cell r="P207" t="str">
            <v>2</v>
          </cell>
          <cell r="Q207">
            <v>101</v>
          </cell>
          <cell r="S207" t="str">
            <v>1</v>
          </cell>
          <cell r="U207" t="str">
            <v>17</v>
          </cell>
          <cell r="V207" t="str">
            <v>174</v>
          </cell>
          <cell r="W207" t="str">
            <v>1</v>
          </cell>
          <cell r="AA207" t="str">
            <v>1</v>
          </cell>
          <cell r="AB207" t="str">
            <v>1</v>
          </cell>
          <cell r="AC207" t="str">
            <v>3</v>
          </cell>
          <cell r="AD207" t="str">
            <v>2</v>
          </cell>
          <cell r="AE207" t="str">
            <v>1</v>
          </cell>
          <cell r="AG207" t="str">
            <v>3</v>
          </cell>
          <cell r="AH207">
            <v>2860</v>
          </cell>
          <cell r="AI207">
            <v>39</v>
          </cell>
          <cell r="AJ207" t="str">
            <v>9</v>
          </cell>
          <cell r="AK207">
            <v>99999999999</v>
          </cell>
          <cell r="AL207">
            <v>4</v>
          </cell>
          <cell r="AM207">
            <v>0</v>
          </cell>
          <cell r="AN207" t="str">
            <v>9</v>
          </cell>
          <cell r="AO207" t="str">
            <v>9</v>
          </cell>
          <cell r="AS207" t="str">
            <v>0</v>
          </cell>
          <cell r="AW207" t="str">
            <v>2</v>
          </cell>
          <cell r="AX207" t="str">
            <v>1</v>
          </cell>
          <cell r="AY207" t="str">
            <v>1</v>
          </cell>
          <cell r="AZ207" t="str">
            <v>P832</v>
          </cell>
          <cell r="BA207" t="str">
            <v>P369</v>
          </cell>
          <cell r="BE207" t="str">
            <v>405</v>
          </cell>
          <cell r="BF207" t="str">
            <v>405</v>
          </cell>
          <cell r="BG207" t="str">
            <v>P369</v>
          </cell>
          <cell r="BH207" t="str">
            <v>P369</v>
          </cell>
          <cell r="BK207" t="str">
            <v>01</v>
          </cell>
          <cell r="BL207" t="str">
            <v>01</v>
          </cell>
          <cell r="BM207" t="str">
            <v>084</v>
          </cell>
        </row>
        <row r="208">
          <cell r="A208" t="str">
            <v>A889466</v>
          </cell>
          <cell r="B208" t="str">
            <v>03</v>
          </cell>
          <cell r="C208" t="str">
            <v>2001</v>
          </cell>
          <cell r="D208">
            <v>2</v>
          </cell>
          <cell r="E208">
            <v>36968</v>
          </cell>
          <cell r="F208" t="str">
            <v>1</v>
          </cell>
          <cell r="G208" t="str">
            <v>17</v>
          </cell>
          <cell r="H208" t="str">
            <v>001</v>
          </cell>
          <cell r="K208" t="str">
            <v>1</v>
          </cell>
          <cell r="L208" t="str">
            <v>1</v>
          </cell>
          <cell r="M208" t="str">
            <v>1700100086</v>
          </cell>
          <cell r="N208" t="str">
            <v>H UNIVERSITARIO</v>
          </cell>
          <cell r="P208" t="str">
            <v>3</v>
          </cell>
          <cell r="Q208">
            <v>202</v>
          </cell>
          <cell r="S208" t="str">
            <v>1</v>
          </cell>
          <cell r="U208" t="str">
            <v>17</v>
          </cell>
          <cell r="V208" t="str">
            <v>001</v>
          </cell>
          <cell r="W208" t="str">
            <v>9</v>
          </cell>
          <cell r="AA208" t="str">
            <v>1</v>
          </cell>
          <cell r="AB208" t="str">
            <v>1</v>
          </cell>
          <cell r="AC208" t="str">
            <v>3</v>
          </cell>
          <cell r="AD208" t="str">
            <v>2</v>
          </cell>
          <cell r="AE208" t="str">
            <v>1</v>
          </cell>
          <cell r="AG208" t="str">
            <v>3</v>
          </cell>
          <cell r="AH208">
            <v>1420</v>
          </cell>
          <cell r="AI208">
            <v>15</v>
          </cell>
          <cell r="AJ208" t="str">
            <v>9</v>
          </cell>
          <cell r="AK208">
            <v>99999999999</v>
          </cell>
          <cell r="AL208">
            <v>1</v>
          </cell>
          <cell r="AM208">
            <v>0</v>
          </cell>
          <cell r="AN208" t="str">
            <v>9</v>
          </cell>
          <cell r="AO208" t="str">
            <v>3</v>
          </cell>
          <cell r="AS208" t="str">
            <v>0</v>
          </cell>
          <cell r="AW208" t="str">
            <v>2</v>
          </cell>
          <cell r="AX208" t="str">
            <v>1</v>
          </cell>
          <cell r="AY208" t="str">
            <v>1</v>
          </cell>
          <cell r="AZ208" t="str">
            <v>P251</v>
          </cell>
          <cell r="BA208" t="str">
            <v>P220</v>
          </cell>
          <cell r="BB208" t="str">
            <v>P071</v>
          </cell>
          <cell r="BE208" t="str">
            <v>404</v>
          </cell>
          <cell r="BF208" t="str">
            <v>404</v>
          </cell>
          <cell r="BG208" t="str">
            <v>P251</v>
          </cell>
          <cell r="BH208" t="str">
            <v>P251</v>
          </cell>
          <cell r="BK208" t="str">
            <v>02</v>
          </cell>
          <cell r="BL208" t="str">
            <v>01</v>
          </cell>
          <cell r="BM208" t="str">
            <v>082</v>
          </cell>
        </row>
        <row r="209">
          <cell r="A209" t="str">
            <v>A889472</v>
          </cell>
          <cell r="B209" t="str">
            <v>03</v>
          </cell>
          <cell r="C209" t="str">
            <v>2001</v>
          </cell>
          <cell r="D209">
            <v>2</v>
          </cell>
          <cell r="E209">
            <v>36964</v>
          </cell>
          <cell r="F209" t="str">
            <v>1</v>
          </cell>
          <cell r="G209" t="str">
            <v>17</v>
          </cell>
          <cell r="H209" t="str">
            <v>001</v>
          </cell>
          <cell r="K209" t="str">
            <v>1</v>
          </cell>
          <cell r="L209" t="str">
            <v>1</v>
          </cell>
          <cell r="M209" t="str">
            <v>1700100086</v>
          </cell>
          <cell r="N209" t="str">
            <v>H UNIVERSITARIO</v>
          </cell>
          <cell r="P209" t="str">
            <v>2</v>
          </cell>
          <cell r="Q209">
            <v>201</v>
          </cell>
          <cell r="S209" t="str">
            <v>1</v>
          </cell>
          <cell r="U209" t="str">
            <v>17</v>
          </cell>
          <cell r="V209" t="str">
            <v>042</v>
          </cell>
          <cell r="W209" t="str">
            <v>1</v>
          </cell>
          <cell r="AA209" t="str">
            <v>1</v>
          </cell>
          <cell r="AB209" t="str">
            <v>1</v>
          </cell>
          <cell r="AC209" t="str">
            <v>3</v>
          </cell>
          <cell r="AD209" t="str">
            <v>1</v>
          </cell>
          <cell r="AE209" t="str">
            <v>1</v>
          </cell>
          <cell r="AG209" t="str">
            <v>3</v>
          </cell>
          <cell r="AH209">
            <v>2018</v>
          </cell>
          <cell r="AI209">
            <v>17</v>
          </cell>
          <cell r="AJ209" t="str">
            <v>9</v>
          </cell>
          <cell r="AK209">
            <v>99999999999</v>
          </cell>
          <cell r="AL209">
            <v>1</v>
          </cell>
          <cell r="AM209">
            <v>0</v>
          </cell>
          <cell r="AN209" t="str">
            <v>2</v>
          </cell>
          <cell r="AO209" t="str">
            <v>5</v>
          </cell>
          <cell r="AS209" t="str">
            <v>0</v>
          </cell>
          <cell r="AW209" t="str">
            <v>2</v>
          </cell>
          <cell r="AX209" t="str">
            <v>1</v>
          </cell>
          <cell r="AY209" t="str">
            <v>2</v>
          </cell>
          <cell r="AZ209" t="str">
            <v>Q336</v>
          </cell>
          <cell r="BA209" t="str">
            <v>P012</v>
          </cell>
          <cell r="BE209" t="str">
            <v>613</v>
          </cell>
          <cell r="BF209" t="str">
            <v>615</v>
          </cell>
          <cell r="BG209" t="str">
            <v>Q336</v>
          </cell>
          <cell r="BH209" t="str">
            <v>Q336</v>
          </cell>
          <cell r="BK209" t="str">
            <v>02</v>
          </cell>
          <cell r="BL209" t="str">
            <v>01</v>
          </cell>
          <cell r="BM209" t="str">
            <v>088</v>
          </cell>
        </row>
        <row r="210">
          <cell r="A210" t="str">
            <v>A889477</v>
          </cell>
          <cell r="B210" t="str">
            <v>03</v>
          </cell>
          <cell r="C210" t="str">
            <v>2001</v>
          </cell>
          <cell r="D210">
            <v>2</v>
          </cell>
          <cell r="E210">
            <v>36970</v>
          </cell>
          <cell r="F210" t="str">
            <v>1</v>
          </cell>
          <cell r="G210" t="str">
            <v>17</v>
          </cell>
          <cell r="H210" t="str">
            <v>001</v>
          </cell>
          <cell r="K210" t="str">
            <v>1</v>
          </cell>
          <cell r="L210" t="str">
            <v>1</v>
          </cell>
          <cell r="M210" t="str">
            <v>1700100086</v>
          </cell>
          <cell r="N210" t="str">
            <v>H UNIVERSITARIO</v>
          </cell>
          <cell r="P210" t="str">
            <v>3</v>
          </cell>
          <cell r="Q210">
            <v>100</v>
          </cell>
          <cell r="S210" t="str">
            <v>1</v>
          </cell>
          <cell r="U210" t="str">
            <v>17</v>
          </cell>
          <cell r="V210" t="str">
            <v>001</v>
          </cell>
          <cell r="W210" t="str">
            <v>1</v>
          </cell>
          <cell r="Y210" t="str">
            <v>0</v>
          </cell>
          <cell r="Z210" t="str">
            <v>0103</v>
          </cell>
          <cell r="AA210" t="str">
            <v>1</v>
          </cell>
          <cell r="AB210" t="str">
            <v>1</v>
          </cell>
          <cell r="AC210" t="str">
            <v>3</v>
          </cell>
          <cell r="AD210" t="str">
            <v>1</v>
          </cell>
          <cell r="AE210" t="str">
            <v>1</v>
          </cell>
          <cell r="AG210" t="str">
            <v>2</v>
          </cell>
          <cell r="AH210">
            <v>670</v>
          </cell>
          <cell r="AI210">
            <v>13</v>
          </cell>
          <cell r="AJ210" t="str">
            <v>9</v>
          </cell>
          <cell r="AK210">
            <v>99999999999</v>
          </cell>
          <cell r="AL210">
            <v>1</v>
          </cell>
          <cell r="AM210">
            <v>0</v>
          </cell>
          <cell r="AN210" t="str">
            <v>1</v>
          </cell>
          <cell r="AO210" t="str">
            <v>3</v>
          </cell>
          <cell r="AS210" t="str">
            <v>0</v>
          </cell>
          <cell r="AW210" t="str">
            <v>2</v>
          </cell>
          <cell r="AX210" t="str">
            <v>1</v>
          </cell>
          <cell r="AY210" t="str">
            <v>1</v>
          </cell>
          <cell r="AZ210" t="str">
            <v>P070</v>
          </cell>
          <cell r="BE210" t="str">
            <v>403</v>
          </cell>
          <cell r="BF210" t="str">
            <v>403</v>
          </cell>
          <cell r="BG210" t="str">
            <v>P070</v>
          </cell>
          <cell r="BH210" t="str">
            <v>P070</v>
          </cell>
          <cell r="BK210" t="str">
            <v>01</v>
          </cell>
          <cell r="BL210" t="str">
            <v>01</v>
          </cell>
          <cell r="BM210" t="str">
            <v>081</v>
          </cell>
        </row>
        <row r="211">
          <cell r="A211" t="str">
            <v>A889489</v>
          </cell>
          <cell r="B211" t="str">
            <v>03</v>
          </cell>
          <cell r="C211" t="str">
            <v>2001</v>
          </cell>
          <cell r="D211">
            <v>2</v>
          </cell>
          <cell r="E211">
            <v>36972</v>
          </cell>
          <cell r="F211" t="str">
            <v>1</v>
          </cell>
          <cell r="G211" t="str">
            <v>17</v>
          </cell>
          <cell r="H211" t="str">
            <v>001</v>
          </cell>
          <cell r="K211" t="str">
            <v>1</v>
          </cell>
          <cell r="L211" t="str">
            <v>1</v>
          </cell>
          <cell r="M211" t="str">
            <v>1700100086</v>
          </cell>
          <cell r="N211" t="str">
            <v>H UNIVERSITARIO</v>
          </cell>
          <cell r="P211" t="str">
            <v>3</v>
          </cell>
          <cell r="Q211">
            <v>119</v>
          </cell>
          <cell r="S211" t="str">
            <v>1</v>
          </cell>
          <cell r="U211" t="str">
            <v>17</v>
          </cell>
          <cell r="V211" t="str">
            <v>486</v>
          </cell>
          <cell r="W211" t="str">
            <v>1</v>
          </cell>
          <cell r="AA211" t="str">
            <v>1</v>
          </cell>
          <cell r="AB211" t="str">
            <v>1</v>
          </cell>
          <cell r="AC211" t="str">
            <v>3</v>
          </cell>
          <cell r="AD211" t="str">
            <v>1</v>
          </cell>
          <cell r="AE211" t="str">
            <v>1</v>
          </cell>
          <cell r="AG211" t="str">
            <v>3</v>
          </cell>
          <cell r="AH211">
            <v>1270</v>
          </cell>
          <cell r="AI211">
            <v>99</v>
          </cell>
          <cell r="AJ211" t="str">
            <v>9</v>
          </cell>
          <cell r="AK211">
            <v>99999999999</v>
          </cell>
          <cell r="AL211">
            <v>4</v>
          </cell>
          <cell r="AM211">
            <v>0</v>
          </cell>
          <cell r="AN211" t="str">
            <v>5</v>
          </cell>
          <cell r="AO211" t="str">
            <v>5</v>
          </cell>
          <cell r="AS211" t="str">
            <v>0</v>
          </cell>
          <cell r="AW211" t="str">
            <v>2</v>
          </cell>
          <cell r="AX211" t="str">
            <v>1</v>
          </cell>
          <cell r="AY211" t="str">
            <v>1</v>
          </cell>
          <cell r="AZ211" t="str">
            <v>P071</v>
          </cell>
          <cell r="BE211" t="str">
            <v>403</v>
          </cell>
          <cell r="BF211" t="str">
            <v>403</v>
          </cell>
          <cell r="BG211" t="str">
            <v>P071</v>
          </cell>
          <cell r="BH211" t="str">
            <v>P071</v>
          </cell>
          <cell r="BK211" t="str">
            <v>01</v>
          </cell>
          <cell r="BL211" t="str">
            <v>01</v>
          </cell>
          <cell r="BM211" t="str">
            <v>081</v>
          </cell>
        </row>
        <row r="212">
          <cell r="A212" t="str">
            <v>A889524</v>
          </cell>
          <cell r="B212" t="str">
            <v>02</v>
          </cell>
          <cell r="C212" t="str">
            <v>2001</v>
          </cell>
          <cell r="D212">
            <v>2</v>
          </cell>
          <cell r="E212">
            <v>36949</v>
          </cell>
          <cell r="F212" t="str">
            <v>1</v>
          </cell>
          <cell r="G212" t="str">
            <v>17</v>
          </cell>
          <cell r="H212" t="str">
            <v>001</v>
          </cell>
          <cell r="K212" t="str">
            <v>1</v>
          </cell>
          <cell r="L212" t="str">
            <v>1</v>
          </cell>
          <cell r="M212" t="str">
            <v>1700100086</v>
          </cell>
          <cell r="N212" t="str">
            <v>H UNIVERSITARIO</v>
          </cell>
          <cell r="P212" t="str">
            <v>2</v>
          </cell>
          <cell r="Q212">
            <v>203</v>
          </cell>
          <cell r="S212" t="str">
            <v>1</v>
          </cell>
          <cell r="U212" t="str">
            <v>17</v>
          </cell>
          <cell r="V212" t="str">
            <v>001</v>
          </cell>
          <cell r="W212" t="str">
            <v>1</v>
          </cell>
          <cell r="Y212" t="str">
            <v>0</v>
          </cell>
          <cell r="Z212" t="str">
            <v>0207</v>
          </cell>
          <cell r="AA212" t="str">
            <v>2</v>
          </cell>
          <cell r="AB212" t="str">
            <v>3</v>
          </cell>
          <cell r="AC212" t="str">
            <v>3</v>
          </cell>
          <cell r="AD212" t="str">
            <v>2</v>
          </cell>
          <cell r="AE212" t="str">
            <v>1</v>
          </cell>
          <cell r="AG212" t="str">
            <v>3</v>
          </cell>
          <cell r="AH212">
            <v>3400</v>
          </cell>
          <cell r="AI212">
            <v>19</v>
          </cell>
          <cell r="AJ212" t="str">
            <v>9</v>
          </cell>
          <cell r="AK212">
            <v>99999999999</v>
          </cell>
          <cell r="AL212">
            <v>1</v>
          </cell>
          <cell r="AM212">
            <v>0</v>
          </cell>
          <cell r="AN212" t="str">
            <v>4</v>
          </cell>
          <cell r="AO212" t="str">
            <v>5</v>
          </cell>
          <cell r="AS212" t="str">
            <v>3</v>
          </cell>
          <cell r="AT212" t="str">
            <v>17</v>
          </cell>
          <cell r="AU212" t="str">
            <v>001</v>
          </cell>
          <cell r="AV212" t="str">
            <v>00051</v>
          </cell>
          <cell r="AW212" t="str">
            <v>1</v>
          </cell>
          <cell r="AX212" t="str">
            <v>1</v>
          </cell>
          <cell r="AY212" t="str">
            <v>2</v>
          </cell>
          <cell r="AZ212" t="str">
            <v>T798</v>
          </cell>
          <cell r="BA212" t="str">
            <v>S098</v>
          </cell>
          <cell r="BB212" t="str">
            <v>V031</v>
          </cell>
          <cell r="BE212" t="str">
            <v>401</v>
          </cell>
          <cell r="BF212" t="str">
            <v>401</v>
          </cell>
          <cell r="BG212" t="str">
            <v>P005</v>
          </cell>
          <cell r="BH212" t="str">
            <v>P005</v>
          </cell>
          <cell r="BK212" t="str">
            <v>02</v>
          </cell>
          <cell r="BL212" t="str">
            <v>01</v>
          </cell>
          <cell r="BM212" t="str">
            <v>079</v>
          </cell>
        </row>
        <row r="213">
          <cell r="A213" t="str">
            <v>A889744</v>
          </cell>
          <cell r="B213" t="str">
            <v>11</v>
          </cell>
          <cell r="C213" t="str">
            <v>2001</v>
          </cell>
          <cell r="D213">
            <v>2</v>
          </cell>
          <cell r="E213">
            <v>37202</v>
          </cell>
          <cell r="F213" t="str">
            <v>1</v>
          </cell>
          <cell r="G213" t="str">
            <v>17</v>
          </cell>
          <cell r="H213" t="str">
            <v>001</v>
          </cell>
          <cell r="K213" t="str">
            <v>1</v>
          </cell>
          <cell r="L213" t="str">
            <v>1</v>
          </cell>
          <cell r="M213" t="str">
            <v>1700100086</v>
          </cell>
          <cell r="N213" t="str">
            <v>H UNIVERSITARIO</v>
          </cell>
          <cell r="P213" t="str">
            <v>1</v>
          </cell>
          <cell r="Q213">
            <v>100</v>
          </cell>
          <cell r="S213" t="str">
            <v>1</v>
          </cell>
          <cell r="U213" t="str">
            <v>17</v>
          </cell>
          <cell r="V213" t="str">
            <v>001</v>
          </cell>
          <cell r="W213" t="str">
            <v>1</v>
          </cell>
          <cell r="Y213" t="str">
            <v>0</v>
          </cell>
          <cell r="Z213" t="str">
            <v>0707</v>
          </cell>
          <cell r="AA213" t="str">
            <v>1</v>
          </cell>
          <cell r="AB213" t="str">
            <v>1</v>
          </cell>
          <cell r="AC213" t="str">
            <v>3</v>
          </cell>
          <cell r="AD213" t="str">
            <v>1</v>
          </cell>
          <cell r="AE213" t="str">
            <v>1</v>
          </cell>
          <cell r="AG213" t="str">
            <v>2</v>
          </cell>
          <cell r="AH213">
            <v>1200</v>
          </cell>
          <cell r="AI213">
            <v>99</v>
          </cell>
          <cell r="AJ213" t="str">
            <v>9</v>
          </cell>
          <cell r="AK213">
            <v>99999999999</v>
          </cell>
          <cell r="AL213">
            <v>2</v>
          </cell>
          <cell r="AM213">
            <v>0</v>
          </cell>
          <cell r="AN213" t="str">
            <v>1</v>
          </cell>
          <cell r="AO213" t="str">
            <v>5</v>
          </cell>
          <cell r="AS213" t="str">
            <v>0</v>
          </cell>
          <cell r="AW213" t="str">
            <v>2</v>
          </cell>
          <cell r="AX213" t="str">
            <v>1</v>
          </cell>
          <cell r="AY213" t="str">
            <v>1</v>
          </cell>
          <cell r="AZ213" t="str">
            <v>P071</v>
          </cell>
          <cell r="BE213" t="str">
            <v>403</v>
          </cell>
          <cell r="BF213" t="str">
            <v>403</v>
          </cell>
          <cell r="BG213" t="str">
            <v>P071</v>
          </cell>
          <cell r="BH213" t="str">
            <v>P071</v>
          </cell>
          <cell r="BK213" t="str">
            <v>01</v>
          </cell>
          <cell r="BL213" t="str">
            <v>01</v>
          </cell>
          <cell r="BM213" t="str">
            <v>081</v>
          </cell>
        </row>
        <row r="214">
          <cell r="A214" t="str">
            <v>A889785</v>
          </cell>
          <cell r="B214" t="str">
            <v>06</v>
          </cell>
          <cell r="C214" t="str">
            <v>2001</v>
          </cell>
          <cell r="D214">
            <v>2</v>
          </cell>
          <cell r="E214">
            <v>37059</v>
          </cell>
          <cell r="F214" t="str">
            <v>1</v>
          </cell>
          <cell r="G214" t="str">
            <v>17</v>
          </cell>
          <cell r="H214" t="str">
            <v>001</v>
          </cell>
          <cell r="K214" t="str">
            <v>1</v>
          </cell>
          <cell r="L214" t="str">
            <v>1</v>
          </cell>
          <cell r="M214" t="str">
            <v>1700100060</v>
          </cell>
          <cell r="N214" t="str">
            <v>H INFANTIL</v>
          </cell>
          <cell r="P214" t="str">
            <v>3</v>
          </cell>
          <cell r="Q214">
            <v>311</v>
          </cell>
          <cell r="S214" t="str">
            <v>1</v>
          </cell>
          <cell r="U214" t="str">
            <v>17</v>
          </cell>
          <cell r="V214" t="str">
            <v>867</v>
          </cell>
          <cell r="W214" t="str">
            <v>3</v>
          </cell>
          <cell r="AA214" t="str">
            <v>1</v>
          </cell>
          <cell r="AB214" t="str">
            <v>1</v>
          </cell>
          <cell r="AC214" t="str">
            <v>3</v>
          </cell>
          <cell r="AD214" t="str">
            <v>1</v>
          </cell>
          <cell r="AE214" t="str">
            <v>1</v>
          </cell>
          <cell r="AG214" t="str">
            <v>3</v>
          </cell>
          <cell r="AH214">
            <v>9999</v>
          </cell>
          <cell r="AI214">
            <v>25</v>
          </cell>
          <cell r="AJ214" t="str">
            <v>9</v>
          </cell>
          <cell r="AK214">
            <v>99999999999</v>
          </cell>
          <cell r="AL214">
            <v>3</v>
          </cell>
          <cell r="AM214">
            <v>0</v>
          </cell>
          <cell r="AN214" t="str">
            <v>4</v>
          </cell>
          <cell r="AO214" t="str">
            <v>9</v>
          </cell>
          <cell r="AS214" t="str">
            <v>0</v>
          </cell>
          <cell r="AW214" t="str">
            <v>2</v>
          </cell>
          <cell r="AX214" t="str">
            <v>1</v>
          </cell>
          <cell r="AY214" t="str">
            <v>1</v>
          </cell>
          <cell r="AZ214" t="str">
            <v>A419</v>
          </cell>
          <cell r="BA214" t="str">
            <v>B24X</v>
          </cell>
          <cell r="BD214" t="str">
            <v>A162</v>
          </cell>
          <cell r="BE214" t="str">
            <v>107</v>
          </cell>
          <cell r="BF214" t="str">
            <v>108</v>
          </cell>
          <cell r="BG214" t="str">
            <v>B201</v>
          </cell>
          <cell r="BH214" t="str">
            <v>B201</v>
          </cell>
          <cell r="BK214" t="str">
            <v>06</v>
          </cell>
          <cell r="BL214" t="str">
            <v>01</v>
          </cell>
          <cell r="BM214" t="str">
            <v>009</v>
          </cell>
        </row>
        <row r="215">
          <cell r="A215" t="str">
            <v>A889786</v>
          </cell>
          <cell r="B215" t="str">
            <v>06</v>
          </cell>
          <cell r="C215" t="str">
            <v>2001</v>
          </cell>
          <cell r="D215">
            <v>2</v>
          </cell>
          <cell r="E215">
            <v>37072</v>
          </cell>
          <cell r="F215" t="str">
            <v>2</v>
          </cell>
          <cell r="G215" t="str">
            <v>17</v>
          </cell>
          <cell r="H215" t="str">
            <v>001</v>
          </cell>
          <cell r="K215" t="str">
            <v>1</v>
          </cell>
          <cell r="L215" t="str">
            <v>1</v>
          </cell>
          <cell r="M215" t="str">
            <v>1700100060</v>
          </cell>
          <cell r="N215" t="str">
            <v>H INFANTIL</v>
          </cell>
          <cell r="P215" t="str">
            <v>2</v>
          </cell>
          <cell r="Q215">
            <v>307</v>
          </cell>
          <cell r="S215" t="str">
            <v>1</v>
          </cell>
          <cell r="U215" t="str">
            <v>17</v>
          </cell>
          <cell r="V215" t="str">
            <v>088</v>
          </cell>
          <cell r="W215" t="str">
            <v>2</v>
          </cell>
          <cell r="X215" t="str">
            <v>007</v>
          </cell>
          <cell r="AA215" t="str">
            <v>1</v>
          </cell>
          <cell r="AB215" t="str">
            <v>1</v>
          </cell>
          <cell r="AC215" t="str">
            <v>3</v>
          </cell>
          <cell r="AD215" t="str">
            <v>1</v>
          </cell>
          <cell r="AE215" t="str">
            <v>1</v>
          </cell>
          <cell r="AG215" t="str">
            <v>4</v>
          </cell>
          <cell r="AH215">
            <v>2800</v>
          </cell>
          <cell r="AI215">
            <v>15</v>
          </cell>
          <cell r="AJ215" t="str">
            <v>9</v>
          </cell>
          <cell r="AK215">
            <v>99999999999</v>
          </cell>
          <cell r="AL215">
            <v>1</v>
          </cell>
          <cell r="AM215">
            <v>0</v>
          </cell>
          <cell r="AN215" t="str">
            <v>4</v>
          </cell>
          <cell r="AO215" t="str">
            <v>8</v>
          </cell>
          <cell r="AS215" t="str">
            <v>0</v>
          </cell>
          <cell r="AW215" t="str">
            <v>2</v>
          </cell>
          <cell r="AX215" t="str">
            <v>1</v>
          </cell>
          <cell r="AY215" t="str">
            <v>1</v>
          </cell>
          <cell r="AZ215" t="str">
            <v>I509</v>
          </cell>
          <cell r="BA215" t="str">
            <v>A419</v>
          </cell>
          <cell r="BB215" t="str">
            <v>J189</v>
          </cell>
          <cell r="BE215" t="str">
            <v>108</v>
          </cell>
          <cell r="BF215" t="str">
            <v>109</v>
          </cell>
          <cell r="BG215" t="str">
            <v>J189</v>
          </cell>
          <cell r="BH215" t="str">
            <v>J189</v>
          </cell>
          <cell r="BK215" t="str">
            <v>06</v>
          </cell>
          <cell r="BL215" t="str">
            <v>01</v>
          </cell>
          <cell r="BM215" t="str">
            <v>059</v>
          </cell>
        </row>
        <row r="216">
          <cell r="A216" t="str">
            <v>A889787</v>
          </cell>
          <cell r="B216" t="str">
            <v>07</v>
          </cell>
          <cell r="C216" t="str">
            <v>2001</v>
          </cell>
          <cell r="D216">
            <v>2</v>
          </cell>
          <cell r="E216">
            <v>37074</v>
          </cell>
          <cell r="F216" t="str">
            <v>1</v>
          </cell>
          <cell r="G216" t="str">
            <v>17</v>
          </cell>
          <cell r="H216" t="str">
            <v>001</v>
          </cell>
          <cell r="K216" t="str">
            <v>1</v>
          </cell>
          <cell r="L216" t="str">
            <v>1</v>
          </cell>
          <cell r="M216" t="str">
            <v>1700100060</v>
          </cell>
          <cell r="N216" t="str">
            <v>H INFANTIL</v>
          </cell>
          <cell r="P216" t="str">
            <v>3</v>
          </cell>
          <cell r="Q216">
            <v>304</v>
          </cell>
          <cell r="S216" t="str">
            <v>1</v>
          </cell>
          <cell r="U216" t="str">
            <v>17</v>
          </cell>
          <cell r="V216" t="str">
            <v>486</v>
          </cell>
          <cell r="W216" t="str">
            <v>1</v>
          </cell>
          <cell r="AA216" t="str">
            <v>1</v>
          </cell>
          <cell r="AB216" t="str">
            <v>1</v>
          </cell>
          <cell r="AC216" t="str">
            <v>3</v>
          </cell>
          <cell r="AD216" t="str">
            <v>9</v>
          </cell>
          <cell r="AE216" t="str">
            <v>1</v>
          </cell>
          <cell r="AG216" t="str">
            <v>3</v>
          </cell>
          <cell r="AH216">
            <v>9999</v>
          </cell>
          <cell r="AI216">
            <v>99</v>
          </cell>
          <cell r="AJ216" t="str">
            <v>9</v>
          </cell>
          <cell r="AK216">
            <v>99999999999</v>
          </cell>
          <cell r="AL216">
            <v>99</v>
          </cell>
          <cell r="AM216">
            <v>99</v>
          </cell>
          <cell r="AN216" t="str">
            <v>9</v>
          </cell>
          <cell r="AO216" t="str">
            <v>9</v>
          </cell>
          <cell r="AS216" t="str">
            <v>0</v>
          </cell>
          <cell r="AW216" t="str">
            <v>2</v>
          </cell>
          <cell r="AX216" t="str">
            <v>1</v>
          </cell>
          <cell r="AY216" t="str">
            <v>1</v>
          </cell>
          <cell r="AZ216" t="str">
            <v>A419</v>
          </cell>
          <cell r="BA216" t="str">
            <v>A09X</v>
          </cell>
          <cell r="BD216" t="str">
            <v>J981</v>
          </cell>
          <cell r="BE216" t="str">
            <v>101</v>
          </cell>
          <cell r="BF216" t="str">
            <v>101</v>
          </cell>
          <cell r="BG216" t="str">
            <v>A09X</v>
          </cell>
          <cell r="BH216" t="str">
            <v>A09X</v>
          </cell>
          <cell r="BK216" t="str">
            <v>05</v>
          </cell>
          <cell r="BL216" t="str">
            <v>01</v>
          </cell>
          <cell r="BM216" t="str">
            <v>001</v>
          </cell>
        </row>
        <row r="217">
          <cell r="A217" t="str">
            <v>A889793</v>
          </cell>
          <cell r="B217" t="str">
            <v>06</v>
          </cell>
          <cell r="C217" t="str">
            <v>2001</v>
          </cell>
          <cell r="D217">
            <v>2</v>
          </cell>
          <cell r="E217">
            <v>37055</v>
          </cell>
          <cell r="F217" t="str">
            <v>2</v>
          </cell>
          <cell r="G217" t="str">
            <v>17</v>
          </cell>
          <cell r="H217" t="str">
            <v>001</v>
          </cell>
          <cell r="K217" t="str">
            <v>1</v>
          </cell>
          <cell r="L217" t="str">
            <v>1</v>
          </cell>
          <cell r="M217" t="str">
            <v>1700100060</v>
          </cell>
          <cell r="N217" t="str">
            <v>H INFANTIL</v>
          </cell>
          <cell r="P217" t="str">
            <v>3</v>
          </cell>
          <cell r="Q217">
            <v>223</v>
          </cell>
          <cell r="S217" t="str">
            <v>1</v>
          </cell>
          <cell r="U217" t="str">
            <v>17</v>
          </cell>
          <cell r="V217" t="str">
            <v>001</v>
          </cell>
          <cell r="W217" t="str">
            <v>1</v>
          </cell>
          <cell r="Y217" t="str">
            <v>0</v>
          </cell>
          <cell r="Z217" t="str">
            <v>0909</v>
          </cell>
          <cell r="AA217" t="str">
            <v>1</v>
          </cell>
          <cell r="AB217" t="str">
            <v>3</v>
          </cell>
          <cell r="AC217" t="str">
            <v>3</v>
          </cell>
          <cell r="AD217" t="str">
            <v>1</v>
          </cell>
          <cell r="AE217" t="str">
            <v>1</v>
          </cell>
          <cell r="AG217" t="str">
            <v>3</v>
          </cell>
          <cell r="AH217">
            <v>9999</v>
          </cell>
          <cell r="AI217">
            <v>15</v>
          </cell>
          <cell r="AJ217" t="str">
            <v>9</v>
          </cell>
          <cell r="AK217">
            <v>99999999999</v>
          </cell>
          <cell r="AL217">
            <v>1</v>
          </cell>
          <cell r="AM217">
            <v>0</v>
          </cell>
          <cell r="AN217" t="str">
            <v>9</v>
          </cell>
          <cell r="AO217" t="str">
            <v>9</v>
          </cell>
          <cell r="AS217" t="str">
            <v>0</v>
          </cell>
          <cell r="AW217" t="str">
            <v>1</v>
          </cell>
          <cell r="AX217" t="str">
            <v>1</v>
          </cell>
          <cell r="AY217" t="str">
            <v>1</v>
          </cell>
          <cell r="AZ217" t="str">
            <v>P968</v>
          </cell>
          <cell r="BA217" t="str">
            <v>J181</v>
          </cell>
          <cell r="BD217" t="str">
            <v>P293</v>
          </cell>
          <cell r="BE217" t="str">
            <v>108</v>
          </cell>
          <cell r="BF217" t="str">
            <v>109</v>
          </cell>
          <cell r="BG217" t="str">
            <v>J181</v>
          </cell>
          <cell r="BH217" t="str">
            <v>J181</v>
          </cell>
          <cell r="BK217" t="str">
            <v>03</v>
          </cell>
          <cell r="BL217" t="str">
            <v>01</v>
          </cell>
          <cell r="BM217" t="str">
            <v>059</v>
          </cell>
        </row>
        <row r="218">
          <cell r="A218" t="str">
            <v>A889794</v>
          </cell>
          <cell r="B218" t="str">
            <v>07</v>
          </cell>
          <cell r="C218" t="str">
            <v>2001</v>
          </cell>
          <cell r="D218">
            <v>2</v>
          </cell>
          <cell r="E218">
            <v>37080</v>
          </cell>
          <cell r="F218" t="str">
            <v>2</v>
          </cell>
          <cell r="G218" t="str">
            <v>17</v>
          </cell>
          <cell r="H218" t="str">
            <v>001</v>
          </cell>
          <cell r="K218" t="str">
            <v>1</v>
          </cell>
          <cell r="L218" t="str">
            <v>1</v>
          </cell>
          <cell r="M218" t="str">
            <v>1700100060</v>
          </cell>
          <cell r="N218" t="str">
            <v>H INFANTIL</v>
          </cell>
          <cell r="P218" t="str">
            <v>1</v>
          </cell>
          <cell r="Q218">
            <v>301</v>
          </cell>
          <cell r="S218" t="str">
            <v>1</v>
          </cell>
          <cell r="U218" t="str">
            <v>17</v>
          </cell>
          <cell r="V218" t="str">
            <v>001</v>
          </cell>
          <cell r="W218" t="str">
            <v>1</v>
          </cell>
          <cell r="Y218" t="str">
            <v>0</v>
          </cell>
          <cell r="Z218" t="str">
            <v>0902</v>
          </cell>
          <cell r="AA218" t="str">
            <v>1</v>
          </cell>
          <cell r="AB218" t="str">
            <v>1</v>
          </cell>
          <cell r="AC218" t="str">
            <v>3</v>
          </cell>
          <cell r="AD218" t="str">
            <v>1</v>
          </cell>
          <cell r="AE218" t="str">
            <v>2</v>
          </cell>
          <cell r="AG218" t="str">
            <v>3</v>
          </cell>
          <cell r="AH218">
            <v>1800</v>
          </cell>
          <cell r="AI218">
            <v>35</v>
          </cell>
          <cell r="AJ218" t="str">
            <v>9</v>
          </cell>
          <cell r="AK218">
            <v>99999999999</v>
          </cell>
          <cell r="AL218">
            <v>7</v>
          </cell>
          <cell r="AM218">
            <v>0</v>
          </cell>
          <cell r="AN218" t="str">
            <v>2</v>
          </cell>
          <cell r="AO218" t="str">
            <v>9</v>
          </cell>
          <cell r="AS218" t="str">
            <v>0</v>
          </cell>
          <cell r="AW218" t="str">
            <v>2</v>
          </cell>
          <cell r="AX218" t="str">
            <v>1</v>
          </cell>
          <cell r="AY218" t="str">
            <v>1</v>
          </cell>
          <cell r="AZ218" t="str">
            <v>P369</v>
          </cell>
          <cell r="BA218" t="str">
            <v>J181</v>
          </cell>
          <cell r="BD218" t="str">
            <v>P071</v>
          </cell>
          <cell r="BE218" t="str">
            <v>108</v>
          </cell>
          <cell r="BF218" t="str">
            <v>109</v>
          </cell>
          <cell r="BG218" t="str">
            <v>J181</v>
          </cell>
          <cell r="BH218" t="str">
            <v>J181</v>
          </cell>
          <cell r="BK218" t="str">
            <v>05</v>
          </cell>
          <cell r="BL218" t="str">
            <v>01</v>
          </cell>
          <cell r="BM218" t="str">
            <v>059</v>
          </cell>
        </row>
        <row r="219">
          <cell r="A219" t="str">
            <v>A889797</v>
          </cell>
          <cell r="B219" t="str">
            <v>07</v>
          </cell>
          <cell r="C219" t="str">
            <v>2001</v>
          </cell>
          <cell r="D219">
            <v>2</v>
          </cell>
          <cell r="E219">
            <v>37082</v>
          </cell>
          <cell r="F219" t="str">
            <v>2</v>
          </cell>
          <cell r="G219" t="str">
            <v>17</v>
          </cell>
          <cell r="H219" t="str">
            <v>001</v>
          </cell>
          <cell r="K219" t="str">
            <v>1</v>
          </cell>
          <cell r="L219" t="str">
            <v>1</v>
          </cell>
          <cell r="M219" t="str">
            <v>1700100060</v>
          </cell>
          <cell r="N219" t="str">
            <v>H INFANTIL</v>
          </cell>
          <cell r="P219" t="str">
            <v>2</v>
          </cell>
          <cell r="Q219">
            <v>302</v>
          </cell>
          <cell r="S219" t="str">
            <v>1</v>
          </cell>
          <cell r="U219" t="str">
            <v>17</v>
          </cell>
          <cell r="V219" t="str">
            <v>088</v>
          </cell>
          <cell r="W219" t="str">
            <v>1</v>
          </cell>
          <cell r="AA219" t="str">
            <v>1</v>
          </cell>
          <cell r="AB219" t="str">
            <v>1</v>
          </cell>
          <cell r="AC219" t="str">
            <v>3</v>
          </cell>
          <cell r="AD219" t="str">
            <v>1</v>
          </cell>
          <cell r="AE219" t="str">
            <v>1</v>
          </cell>
          <cell r="AG219" t="str">
            <v>3</v>
          </cell>
          <cell r="AH219">
            <v>9999</v>
          </cell>
          <cell r="AI219">
            <v>27</v>
          </cell>
          <cell r="AJ219" t="str">
            <v>9</v>
          </cell>
          <cell r="AK219">
            <v>99999999999</v>
          </cell>
          <cell r="AL219">
            <v>3</v>
          </cell>
          <cell r="AM219">
            <v>0</v>
          </cell>
          <cell r="AN219" t="str">
            <v>4</v>
          </cell>
          <cell r="AO219" t="str">
            <v>9</v>
          </cell>
          <cell r="AS219" t="str">
            <v>0</v>
          </cell>
          <cell r="AW219" t="str">
            <v>2</v>
          </cell>
          <cell r="AX219" t="str">
            <v>1</v>
          </cell>
          <cell r="AY219" t="str">
            <v>1</v>
          </cell>
          <cell r="AZ219" t="str">
            <v>I420</v>
          </cell>
          <cell r="BA219" t="str">
            <v>I401</v>
          </cell>
          <cell r="BE219" t="str">
            <v>304</v>
          </cell>
          <cell r="BF219" t="str">
            <v>304</v>
          </cell>
          <cell r="BG219" t="str">
            <v>I401</v>
          </cell>
          <cell r="BH219" t="str">
            <v>I401</v>
          </cell>
          <cell r="BK219" t="str">
            <v>05</v>
          </cell>
          <cell r="BL219" t="str">
            <v>01</v>
          </cell>
          <cell r="BM219" t="str">
            <v>053</v>
          </cell>
        </row>
        <row r="220">
          <cell r="A220" t="str">
            <v>A889800</v>
          </cell>
          <cell r="B220" t="str">
            <v>07</v>
          </cell>
          <cell r="C220" t="str">
            <v>2001</v>
          </cell>
          <cell r="D220">
            <v>2</v>
          </cell>
          <cell r="E220">
            <v>37083</v>
          </cell>
          <cell r="F220" t="str">
            <v>1</v>
          </cell>
          <cell r="G220" t="str">
            <v>17</v>
          </cell>
          <cell r="H220" t="str">
            <v>001</v>
          </cell>
          <cell r="K220" t="str">
            <v>1</v>
          </cell>
          <cell r="L220" t="str">
            <v>1</v>
          </cell>
          <cell r="M220" t="str">
            <v>1700100060</v>
          </cell>
          <cell r="N220" t="str">
            <v>H INFANTIL</v>
          </cell>
          <cell r="P220" t="str">
            <v>1</v>
          </cell>
          <cell r="Q220">
            <v>306</v>
          </cell>
          <cell r="S220" t="str">
            <v>1</v>
          </cell>
          <cell r="U220" t="str">
            <v>17</v>
          </cell>
          <cell r="V220" t="str">
            <v>001</v>
          </cell>
          <cell r="W220" t="str">
            <v>1</v>
          </cell>
          <cell r="Y220" t="str">
            <v>0</v>
          </cell>
          <cell r="Z220" t="str">
            <v>0707</v>
          </cell>
          <cell r="AA220" t="str">
            <v>1</v>
          </cell>
          <cell r="AB220" t="str">
            <v>1</v>
          </cell>
          <cell r="AC220" t="str">
            <v>3</v>
          </cell>
          <cell r="AD220" t="str">
            <v>9</v>
          </cell>
          <cell r="AE220" t="str">
            <v>9</v>
          </cell>
          <cell r="AG220" t="str">
            <v>9</v>
          </cell>
          <cell r="AH220">
            <v>3600</v>
          </cell>
          <cell r="AI220">
            <v>22</v>
          </cell>
          <cell r="AJ220" t="str">
            <v>9</v>
          </cell>
          <cell r="AK220">
            <v>99999999999</v>
          </cell>
          <cell r="AL220">
            <v>2</v>
          </cell>
          <cell r="AM220">
            <v>0</v>
          </cell>
          <cell r="AN220" t="str">
            <v>4</v>
          </cell>
          <cell r="AO220" t="str">
            <v>4</v>
          </cell>
          <cell r="AS220" t="str">
            <v>0</v>
          </cell>
          <cell r="AW220" t="str">
            <v>2</v>
          </cell>
          <cell r="AX220" t="str">
            <v>1</v>
          </cell>
          <cell r="AY220" t="str">
            <v>1</v>
          </cell>
          <cell r="AZ220" t="str">
            <v>I270</v>
          </cell>
          <cell r="BA220" t="str">
            <v>J80X</v>
          </cell>
          <cell r="BB220" t="str">
            <v>J189</v>
          </cell>
          <cell r="BE220" t="str">
            <v>108</v>
          </cell>
          <cell r="BF220" t="str">
            <v>109</v>
          </cell>
          <cell r="BG220" t="str">
            <v>J189</v>
          </cell>
          <cell r="BH220" t="str">
            <v>J189</v>
          </cell>
          <cell r="BK220" t="str">
            <v>06</v>
          </cell>
          <cell r="BL220" t="str">
            <v>01</v>
          </cell>
          <cell r="BM220" t="str">
            <v>059</v>
          </cell>
        </row>
        <row r="221">
          <cell r="A221" t="str">
            <v>A889801</v>
          </cell>
          <cell r="B221" t="str">
            <v>07</v>
          </cell>
          <cell r="C221" t="str">
            <v>2001</v>
          </cell>
          <cell r="D221">
            <v>2</v>
          </cell>
          <cell r="E221">
            <v>37094</v>
          </cell>
          <cell r="F221" t="str">
            <v>2</v>
          </cell>
          <cell r="G221" t="str">
            <v>17</v>
          </cell>
          <cell r="H221" t="str">
            <v>001</v>
          </cell>
          <cell r="K221" t="str">
            <v>1</v>
          </cell>
          <cell r="L221" t="str">
            <v>1</v>
          </cell>
          <cell r="M221" t="str">
            <v>1700100060</v>
          </cell>
          <cell r="N221" t="str">
            <v>H INFANTIL</v>
          </cell>
          <cell r="P221" t="str">
            <v>1</v>
          </cell>
          <cell r="Q221">
            <v>205</v>
          </cell>
          <cell r="S221" t="str">
            <v>1</v>
          </cell>
          <cell r="U221" t="str">
            <v>17</v>
          </cell>
          <cell r="V221" t="str">
            <v>433</v>
          </cell>
          <cell r="W221" t="str">
            <v>1</v>
          </cell>
          <cell r="AA221" t="str">
            <v>3</v>
          </cell>
          <cell r="AB221" t="str">
            <v>1</v>
          </cell>
          <cell r="AC221" t="str">
            <v>3</v>
          </cell>
          <cell r="AD221" t="str">
            <v>1</v>
          </cell>
          <cell r="AE221" t="str">
            <v>1</v>
          </cell>
          <cell r="AG221" t="str">
            <v>3</v>
          </cell>
          <cell r="AH221">
            <v>9999</v>
          </cell>
          <cell r="AI221">
            <v>99</v>
          </cell>
          <cell r="AJ221" t="str">
            <v>9</v>
          </cell>
          <cell r="AK221">
            <v>99999999999</v>
          </cell>
          <cell r="AL221">
            <v>1</v>
          </cell>
          <cell r="AM221">
            <v>0</v>
          </cell>
          <cell r="AN221" t="str">
            <v>2</v>
          </cell>
          <cell r="AO221" t="str">
            <v>9</v>
          </cell>
          <cell r="AV221" t="str">
            <v>00183</v>
          </cell>
          <cell r="AW221" t="str">
            <v>2</v>
          </cell>
          <cell r="AX221" t="str">
            <v>1</v>
          </cell>
          <cell r="AY221" t="str">
            <v>1</v>
          </cell>
          <cell r="AZ221" t="str">
            <v>P248</v>
          </cell>
          <cell r="BA221" t="str">
            <v>P369</v>
          </cell>
          <cell r="BB221" t="str">
            <v>P239</v>
          </cell>
          <cell r="BD221" t="str">
            <v>Q249</v>
          </cell>
          <cell r="BE221" t="str">
            <v>613</v>
          </cell>
          <cell r="BF221" t="str">
            <v>615</v>
          </cell>
          <cell r="BG221" t="str">
            <v>Q249</v>
          </cell>
          <cell r="BH221" t="str">
            <v>Q249</v>
          </cell>
          <cell r="BK221" t="str">
            <v>02</v>
          </cell>
          <cell r="BL221" t="str">
            <v>01</v>
          </cell>
          <cell r="BM221" t="str">
            <v>087</v>
          </cell>
        </row>
        <row r="222">
          <cell r="A222" t="str">
            <v>A889803</v>
          </cell>
          <cell r="B222" t="str">
            <v>08</v>
          </cell>
          <cell r="C222" t="str">
            <v>2001</v>
          </cell>
          <cell r="D222">
            <v>2</v>
          </cell>
          <cell r="E222">
            <v>37104</v>
          </cell>
          <cell r="F222" t="str">
            <v>2</v>
          </cell>
          <cell r="G222" t="str">
            <v>17</v>
          </cell>
          <cell r="H222" t="str">
            <v>001</v>
          </cell>
          <cell r="K222" t="str">
            <v>1</v>
          </cell>
          <cell r="L222" t="str">
            <v>1</v>
          </cell>
          <cell r="M222" t="str">
            <v>1700100060</v>
          </cell>
          <cell r="N222" t="str">
            <v>H INFANTIL</v>
          </cell>
          <cell r="P222" t="str">
            <v>1</v>
          </cell>
          <cell r="Q222">
            <v>303</v>
          </cell>
          <cell r="S222" t="str">
            <v>1</v>
          </cell>
          <cell r="U222" t="str">
            <v>17</v>
          </cell>
          <cell r="V222" t="str">
            <v>001</v>
          </cell>
          <cell r="W222" t="str">
            <v>1</v>
          </cell>
          <cell r="Y222" t="str">
            <v>0</v>
          </cell>
          <cell r="Z222" t="str">
            <v>0902</v>
          </cell>
          <cell r="AA222" t="str">
            <v>1</v>
          </cell>
          <cell r="AB222" t="str">
            <v>1</v>
          </cell>
          <cell r="AC222" t="str">
            <v>3</v>
          </cell>
          <cell r="AD222" t="str">
            <v>1</v>
          </cell>
          <cell r="AE222" t="str">
            <v>2</v>
          </cell>
          <cell r="AG222" t="str">
            <v>3</v>
          </cell>
          <cell r="AH222">
            <v>2200</v>
          </cell>
          <cell r="AI222">
            <v>27</v>
          </cell>
          <cell r="AJ222" t="str">
            <v>9</v>
          </cell>
          <cell r="AK222">
            <v>99999999999</v>
          </cell>
          <cell r="AL222">
            <v>3</v>
          </cell>
          <cell r="AM222">
            <v>0</v>
          </cell>
          <cell r="AN222" t="str">
            <v>4</v>
          </cell>
          <cell r="AO222" t="str">
            <v>4</v>
          </cell>
          <cell r="AS222" t="str">
            <v>0</v>
          </cell>
          <cell r="AW222" t="str">
            <v>2</v>
          </cell>
          <cell r="AX222" t="str">
            <v>1</v>
          </cell>
          <cell r="AY222" t="str">
            <v>1</v>
          </cell>
          <cell r="AZ222" t="str">
            <v>J969</v>
          </cell>
          <cell r="BA222" t="str">
            <v>J219</v>
          </cell>
          <cell r="BE222" t="str">
            <v>108</v>
          </cell>
          <cell r="BF222" t="str">
            <v>109</v>
          </cell>
          <cell r="BG222" t="str">
            <v>J219</v>
          </cell>
          <cell r="BH222" t="str">
            <v>J219</v>
          </cell>
          <cell r="BK222" t="str">
            <v>05</v>
          </cell>
          <cell r="BL222" t="str">
            <v>01</v>
          </cell>
          <cell r="BM222" t="str">
            <v>062</v>
          </cell>
        </row>
        <row r="223">
          <cell r="A223" t="str">
            <v>A889807</v>
          </cell>
          <cell r="B223" t="str">
            <v>08</v>
          </cell>
          <cell r="C223" t="str">
            <v>2001</v>
          </cell>
          <cell r="D223">
            <v>2</v>
          </cell>
          <cell r="E223">
            <v>37118</v>
          </cell>
          <cell r="F223" t="str">
            <v>2</v>
          </cell>
          <cell r="G223" t="str">
            <v>17</v>
          </cell>
          <cell r="H223" t="str">
            <v>001</v>
          </cell>
          <cell r="K223" t="str">
            <v>1</v>
          </cell>
          <cell r="L223" t="str">
            <v>1</v>
          </cell>
          <cell r="M223" t="str">
            <v>1700100060</v>
          </cell>
          <cell r="N223" t="str">
            <v>H INFANTIL</v>
          </cell>
          <cell r="P223" t="str">
            <v>3</v>
          </cell>
          <cell r="Q223">
            <v>309</v>
          </cell>
          <cell r="S223" t="str">
            <v>1</v>
          </cell>
          <cell r="U223" t="str">
            <v>17</v>
          </cell>
          <cell r="V223" t="str">
            <v>001</v>
          </cell>
          <cell r="W223" t="str">
            <v>3</v>
          </cell>
          <cell r="AA223" t="str">
            <v>1</v>
          </cell>
          <cell r="AB223" t="str">
            <v>1</v>
          </cell>
          <cell r="AC223" t="str">
            <v>3</v>
          </cell>
          <cell r="AD223" t="str">
            <v>1</v>
          </cell>
          <cell r="AE223" t="str">
            <v>1</v>
          </cell>
          <cell r="AG223" t="str">
            <v>3</v>
          </cell>
          <cell r="AH223">
            <v>9999</v>
          </cell>
          <cell r="AI223">
            <v>19</v>
          </cell>
          <cell r="AJ223" t="str">
            <v>9</v>
          </cell>
          <cell r="AK223">
            <v>99999999999</v>
          </cell>
          <cell r="AL223">
            <v>2</v>
          </cell>
          <cell r="AM223">
            <v>0</v>
          </cell>
          <cell r="AN223" t="str">
            <v>9</v>
          </cell>
          <cell r="AO223" t="str">
            <v>9</v>
          </cell>
          <cell r="AS223" t="str">
            <v>0</v>
          </cell>
          <cell r="AW223" t="str">
            <v>2</v>
          </cell>
          <cell r="AX223" t="str">
            <v>1</v>
          </cell>
          <cell r="AY223" t="str">
            <v>1</v>
          </cell>
          <cell r="AZ223" t="str">
            <v>J960</v>
          </cell>
          <cell r="BA223" t="str">
            <v>J189</v>
          </cell>
          <cell r="BE223" t="str">
            <v>108</v>
          </cell>
          <cell r="BF223" t="str">
            <v>109</v>
          </cell>
          <cell r="BG223" t="str">
            <v>J189</v>
          </cell>
          <cell r="BH223" t="str">
            <v>J189</v>
          </cell>
          <cell r="BK223" t="str">
            <v>06</v>
          </cell>
          <cell r="BL223" t="str">
            <v>01</v>
          </cell>
          <cell r="BM223" t="str">
            <v>059</v>
          </cell>
        </row>
        <row r="224">
          <cell r="A224" t="str">
            <v>A889809</v>
          </cell>
          <cell r="B224" t="str">
            <v>08</v>
          </cell>
          <cell r="C224" t="str">
            <v>2001</v>
          </cell>
          <cell r="D224">
            <v>2</v>
          </cell>
          <cell r="E224">
            <v>37114</v>
          </cell>
          <cell r="F224" t="str">
            <v>1</v>
          </cell>
          <cell r="G224" t="str">
            <v>17</v>
          </cell>
          <cell r="H224" t="str">
            <v>001</v>
          </cell>
          <cell r="K224" t="str">
            <v>1</v>
          </cell>
          <cell r="L224" t="str">
            <v>1</v>
          </cell>
          <cell r="M224" t="str">
            <v>1700100060</v>
          </cell>
          <cell r="N224" t="str">
            <v>H INFANTIL</v>
          </cell>
          <cell r="P224" t="str">
            <v>1</v>
          </cell>
          <cell r="Q224">
            <v>301</v>
          </cell>
          <cell r="S224" t="str">
            <v>1</v>
          </cell>
          <cell r="U224" t="str">
            <v>17</v>
          </cell>
          <cell r="V224" t="str">
            <v>013</v>
          </cell>
          <cell r="W224" t="str">
            <v>1</v>
          </cell>
          <cell r="AA224" t="str">
            <v>1</v>
          </cell>
          <cell r="AB224" t="str">
            <v>1</v>
          </cell>
          <cell r="AC224" t="str">
            <v>3</v>
          </cell>
          <cell r="AD224" t="str">
            <v>9</v>
          </cell>
          <cell r="AE224" t="str">
            <v>1</v>
          </cell>
          <cell r="AG224" t="str">
            <v>3</v>
          </cell>
          <cell r="AH224">
            <v>3100</v>
          </cell>
          <cell r="AI224">
            <v>28</v>
          </cell>
          <cell r="AJ224" t="str">
            <v>9</v>
          </cell>
          <cell r="AK224">
            <v>99999999999</v>
          </cell>
          <cell r="AL224">
            <v>2</v>
          </cell>
          <cell r="AM224">
            <v>0</v>
          </cell>
          <cell r="AN224" t="str">
            <v>2</v>
          </cell>
          <cell r="AO224" t="str">
            <v>4</v>
          </cell>
          <cell r="AS224" t="str">
            <v>0</v>
          </cell>
          <cell r="AW224" t="str">
            <v>2</v>
          </cell>
          <cell r="AX224" t="str">
            <v>1</v>
          </cell>
          <cell r="AY224" t="str">
            <v>1</v>
          </cell>
          <cell r="AZ224" t="str">
            <v>J960</v>
          </cell>
          <cell r="BA224" t="str">
            <v>A419</v>
          </cell>
          <cell r="BB224" t="str">
            <v>B379</v>
          </cell>
          <cell r="BD224" t="str">
            <v>Q431</v>
          </cell>
          <cell r="BE224" t="str">
            <v>109</v>
          </cell>
          <cell r="BF224" t="str">
            <v>110</v>
          </cell>
          <cell r="BG224" t="str">
            <v>B378</v>
          </cell>
          <cell r="BH224" t="str">
            <v>B378</v>
          </cell>
          <cell r="BK224" t="str">
            <v>05</v>
          </cell>
          <cell r="BL224" t="str">
            <v>01</v>
          </cell>
          <cell r="BM224" t="str">
            <v>010</v>
          </cell>
        </row>
        <row r="225">
          <cell r="A225" t="str">
            <v>A889816</v>
          </cell>
          <cell r="B225" t="str">
            <v>08</v>
          </cell>
          <cell r="C225" t="str">
            <v>2001</v>
          </cell>
          <cell r="D225">
            <v>2</v>
          </cell>
          <cell r="E225">
            <v>37122</v>
          </cell>
          <cell r="F225" t="str">
            <v>2</v>
          </cell>
          <cell r="G225" t="str">
            <v>17</v>
          </cell>
          <cell r="H225" t="str">
            <v>001</v>
          </cell>
          <cell r="K225" t="str">
            <v>1</v>
          </cell>
          <cell r="L225" t="str">
            <v>1</v>
          </cell>
          <cell r="M225" t="str">
            <v>1700100060</v>
          </cell>
          <cell r="N225" t="str">
            <v>H INFANTIL</v>
          </cell>
          <cell r="P225" t="str">
            <v>2</v>
          </cell>
          <cell r="Q225">
            <v>301</v>
          </cell>
          <cell r="S225" t="str">
            <v>1</v>
          </cell>
          <cell r="U225" t="str">
            <v>17</v>
          </cell>
          <cell r="V225" t="str">
            <v>662</v>
          </cell>
          <cell r="W225" t="str">
            <v>1</v>
          </cell>
          <cell r="AA225" t="str">
            <v>1</v>
          </cell>
          <cell r="AB225" t="str">
            <v>1</v>
          </cell>
          <cell r="AC225" t="str">
            <v>3</v>
          </cell>
          <cell r="AD225" t="str">
            <v>1</v>
          </cell>
          <cell r="AE225" t="str">
            <v>1</v>
          </cell>
          <cell r="AG225" t="str">
            <v>3</v>
          </cell>
          <cell r="AH225">
            <v>9999</v>
          </cell>
          <cell r="AI225">
            <v>28</v>
          </cell>
          <cell r="AJ225" t="str">
            <v>9</v>
          </cell>
          <cell r="AK225">
            <v>99999999999</v>
          </cell>
          <cell r="AL225">
            <v>3</v>
          </cell>
          <cell r="AM225">
            <v>0</v>
          </cell>
          <cell r="AN225" t="str">
            <v>2</v>
          </cell>
          <cell r="AO225" t="str">
            <v>8</v>
          </cell>
          <cell r="AS225" t="str">
            <v>0</v>
          </cell>
          <cell r="AW225" t="str">
            <v>2</v>
          </cell>
          <cell r="AX225" t="str">
            <v>1</v>
          </cell>
          <cell r="AY225" t="str">
            <v>1</v>
          </cell>
          <cell r="AZ225" t="str">
            <v>J960</v>
          </cell>
          <cell r="BA225" t="str">
            <v>J181</v>
          </cell>
          <cell r="BE225" t="str">
            <v>108</v>
          </cell>
          <cell r="BF225" t="str">
            <v>109</v>
          </cell>
          <cell r="BG225" t="str">
            <v>J181</v>
          </cell>
          <cell r="BH225" t="str">
            <v>J181</v>
          </cell>
          <cell r="BK225" t="str">
            <v>05</v>
          </cell>
          <cell r="BL225" t="str">
            <v>01</v>
          </cell>
          <cell r="BM225" t="str">
            <v>059</v>
          </cell>
        </row>
        <row r="226">
          <cell r="A226" t="str">
            <v>A889819</v>
          </cell>
          <cell r="B226" t="str">
            <v>08</v>
          </cell>
          <cell r="C226" t="str">
            <v>2001</v>
          </cell>
          <cell r="D226">
            <v>2</v>
          </cell>
          <cell r="E226">
            <v>37128</v>
          </cell>
          <cell r="F226" t="str">
            <v>2</v>
          </cell>
          <cell r="G226" t="str">
            <v>17</v>
          </cell>
          <cell r="H226" t="str">
            <v>001</v>
          </cell>
          <cell r="K226" t="str">
            <v>1</v>
          </cell>
          <cell r="L226" t="str">
            <v>1</v>
          </cell>
          <cell r="M226" t="str">
            <v>1700100060</v>
          </cell>
          <cell r="N226" t="str">
            <v>H INFANTIL</v>
          </cell>
          <cell r="P226" t="str">
            <v>1</v>
          </cell>
          <cell r="Q226">
            <v>302</v>
          </cell>
          <cell r="S226" t="str">
            <v>1</v>
          </cell>
          <cell r="U226" t="str">
            <v>17</v>
          </cell>
          <cell r="V226" t="str">
            <v>524</v>
          </cell>
          <cell r="W226" t="str">
            <v>2</v>
          </cell>
          <cell r="X226" t="str">
            <v>001</v>
          </cell>
          <cell r="AA226" t="str">
            <v>1</v>
          </cell>
          <cell r="AB226" t="str">
            <v>1</v>
          </cell>
          <cell r="AC226" t="str">
            <v>3</v>
          </cell>
          <cell r="AD226" t="str">
            <v>1</v>
          </cell>
          <cell r="AE226" t="str">
            <v>1</v>
          </cell>
          <cell r="AG226" t="str">
            <v>3</v>
          </cell>
          <cell r="AH226">
            <v>3000</v>
          </cell>
          <cell r="AI226">
            <v>99</v>
          </cell>
          <cell r="AJ226" t="str">
            <v>9</v>
          </cell>
          <cell r="AK226">
            <v>99999999999</v>
          </cell>
          <cell r="AL226">
            <v>1</v>
          </cell>
          <cell r="AM226">
            <v>0</v>
          </cell>
          <cell r="AN226" t="str">
            <v>2</v>
          </cell>
          <cell r="AO226" t="str">
            <v>5</v>
          </cell>
          <cell r="AS226" t="str">
            <v>0</v>
          </cell>
          <cell r="AW226" t="str">
            <v>2</v>
          </cell>
          <cell r="AX226" t="str">
            <v>1</v>
          </cell>
          <cell r="AY226" t="str">
            <v>1</v>
          </cell>
          <cell r="AZ226" t="str">
            <v>I518</v>
          </cell>
          <cell r="BA226" t="str">
            <v>B332</v>
          </cell>
          <cell r="BE226" t="str">
            <v>109</v>
          </cell>
          <cell r="BF226" t="str">
            <v>110</v>
          </cell>
          <cell r="BG226" t="str">
            <v>B332</v>
          </cell>
          <cell r="BH226" t="str">
            <v>B332</v>
          </cell>
          <cell r="BK226" t="str">
            <v>05</v>
          </cell>
          <cell r="BL226" t="str">
            <v>01</v>
          </cell>
          <cell r="BM226" t="str">
            <v>010</v>
          </cell>
        </row>
        <row r="227">
          <cell r="A227" t="str">
            <v>A889820</v>
          </cell>
          <cell r="B227" t="str">
            <v>08</v>
          </cell>
          <cell r="C227" t="str">
            <v>2001</v>
          </cell>
          <cell r="D227">
            <v>2</v>
          </cell>
          <cell r="E227">
            <v>37124</v>
          </cell>
          <cell r="F227" t="str">
            <v>1</v>
          </cell>
          <cell r="G227" t="str">
            <v>17</v>
          </cell>
          <cell r="H227" t="str">
            <v>001</v>
          </cell>
          <cell r="K227" t="str">
            <v>1</v>
          </cell>
          <cell r="L227" t="str">
            <v>1</v>
          </cell>
          <cell r="M227" t="str">
            <v>1700100060</v>
          </cell>
          <cell r="N227" t="str">
            <v>H INFANTIL</v>
          </cell>
          <cell r="P227" t="str">
            <v>3</v>
          </cell>
          <cell r="Q227">
            <v>303</v>
          </cell>
          <cell r="S227" t="str">
            <v>1</v>
          </cell>
          <cell r="U227" t="str">
            <v>17</v>
          </cell>
          <cell r="V227" t="str">
            <v>614</v>
          </cell>
          <cell r="W227" t="str">
            <v>2</v>
          </cell>
          <cell r="X227" t="str">
            <v>006</v>
          </cell>
          <cell r="AA227" t="str">
            <v>1</v>
          </cell>
          <cell r="AB227" t="str">
            <v>1</v>
          </cell>
          <cell r="AC227" t="str">
            <v>3</v>
          </cell>
          <cell r="AD227" t="str">
            <v>1</v>
          </cell>
          <cell r="AE227" t="str">
            <v>1</v>
          </cell>
          <cell r="AG227" t="str">
            <v>3</v>
          </cell>
          <cell r="AH227">
            <v>9999</v>
          </cell>
          <cell r="AI227">
            <v>17</v>
          </cell>
          <cell r="AJ227" t="str">
            <v>9</v>
          </cell>
          <cell r="AK227">
            <v>99999999999</v>
          </cell>
          <cell r="AL227">
            <v>99</v>
          </cell>
          <cell r="AM227">
            <v>99</v>
          </cell>
          <cell r="AN227" t="str">
            <v>9</v>
          </cell>
          <cell r="AO227" t="str">
            <v>9</v>
          </cell>
          <cell r="AS227" t="str">
            <v>0</v>
          </cell>
          <cell r="AW227" t="str">
            <v>2</v>
          </cell>
          <cell r="AX227" t="str">
            <v>1</v>
          </cell>
          <cell r="AY227" t="str">
            <v>1</v>
          </cell>
          <cell r="AZ227" t="str">
            <v>A419</v>
          </cell>
          <cell r="BA227" t="str">
            <v>A047</v>
          </cell>
          <cell r="BD227" t="str">
            <v>E45X</v>
          </cell>
          <cell r="BE227" t="str">
            <v>101</v>
          </cell>
          <cell r="BF227" t="str">
            <v>101</v>
          </cell>
          <cell r="BG227" t="str">
            <v>A047</v>
          </cell>
          <cell r="BH227" t="str">
            <v>A047</v>
          </cell>
          <cell r="BK227" t="str">
            <v>05</v>
          </cell>
          <cell r="BL227" t="str">
            <v>01</v>
          </cell>
          <cell r="BM227" t="str">
            <v>001</v>
          </cell>
        </row>
        <row r="228">
          <cell r="A228" t="str">
            <v>A889822</v>
          </cell>
          <cell r="B228" t="str">
            <v>09</v>
          </cell>
          <cell r="C228" t="str">
            <v>2001</v>
          </cell>
          <cell r="D228">
            <v>2</v>
          </cell>
          <cell r="E228">
            <v>37139</v>
          </cell>
          <cell r="F228" t="str">
            <v>1</v>
          </cell>
          <cell r="G228" t="str">
            <v>17</v>
          </cell>
          <cell r="H228" t="str">
            <v>001</v>
          </cell>
          <cell r="K228" t="str">
            <v>1</v>
          </cell>
          <cell r="L228" t="str">
            <v>1</v>
          </cell>
          <cell r="M228" t="str">
            <v>1700100060</v>
          </cell>
          <cell r="N228" t="str">
            <v>H INFANTIL</v>
          </cell>
          <cell r="P228" t="str">
            <v>3</v>
          </cell>
          <cell r="Q228">
            <v>308</v>
          </cell>
          <cell r="S228" t="str">
            <v>1</v>
          </cell>
          <cell r="U228" t="str">
            <v>17</v>
          </cell>
          <cell r="V228" t="str">
            <v>001</v>
          </cell>
          <cell r="W228" t="str">
            <v>1</v>
          </cell>
          <cell r="Y228" t="str">
            <v>1</v>
          </cell>
          <cell r="Z228" t="str">
            <v>0506</v>
          </cell>
          <cell r="AA228" t="str">
            <v>1</v>
          </cell>
          <cell r="AB228" t="str">
            <v>1</v>
          </cell>
          <cell r="AC228" t="str">
            <v>3</v>
          </cell>
          <cell r="AD228" t="str">
            <v>9</v>
          </cell>
          <cell r="AE228" t="str">
            <v>9</v>
          </cell>
          <cell r="AG228" t="str">
            <v>9</v>
          </cell>
          <cell r="AH228">
            <v>3400</v>
          </cell>
          <cell r="AI228">
            <v>23</v>
          </cell>
          <cell r="AJ228" t="str">
            <v>9</v>
          </cell>
          <cell r="AK228">
            <v>99999999999</v>
          </cell>
          <cell r="AL228">
            <v>1</v>
          </cell>
          <cell r="AM228">
            <v>0</v>
          </cell>
          <cell r="AN228" t="str">
            <v>2</v>
          </cell>
          <cell r="AO228" t="str">
            <v>7</v>
          </cell>
          <cell r="AS228" t="str">
            <v>0</v>
          </cell>
          <cell r="AW228" t="str">
            <v>2</v>
          </cell>
          <cell r="AX228" t="str">
            <v>1</v>
          </cell>
          <cell r="AY228" t="str">
            <v>1</v>
          </cell>
          <cell r="AZ228" t="str">
            <v>D763</v>
          </cell>
          <cell r="BE228" t="str">
            <v>614</v>
          </cell>
          <cell r="BF228" t="str">
            <v>616</v>
          </cell>
          <cell r="BG228" t="str">
            <v>D763</v>
          </cell>
          <cell r="BH228" t="str">
            <v>D763</v>
          </cell>
          <cell r="BK228" t="str">
            <v>06</v>
          </cell>
          <cell r="BL228" t="str">
            <v>01</v>
          </cell>
          <cell r="BM228" t="str">
            <v>040</v>
          </cell>
        </row>
        <row r="229">
          <cell r="A229" t="str">
            <v>A889827</v>
          </cell>
          <cell r="B229" t="str">
            <v>10</v>
          </cell>
          <cell r="C229" t="str">
            <v>2001</v>
          </cell>
          <cell r="D229">
            <v>2</v>
          </cell>
          <cell r="E229">
            <v>37169</v>
          </cell>
          <cell r="F229" t="str">
            <v>2</v>
          </cell>
          <cell r="G229" t="str">
            <v>17</v>
          </cell>
          <cell r="H229" t="str">
            <v>001</v>
          </cell>
          <cell r="K229" t="str">
            <v>1</v>
          </cell>
          <cell r="L229" t="str">
            <v>1</v>
          </cell>
          <cell r="M229" t="str">
            <v>1700100060</v>
          </cell>
          <cell r="N229" t="str">
            <v>H INFANTIL</v>
          </cell>
          <cell r="P229" t="str">
            <v>2</v>
          </cell>
          <cell r="Q229">
            <v>301</v>
          </cell>
          <cell r="S229" t="str">
            <v>1</v>
          </cell>
          <cell r="U229" t="str">
            <v>17</v>
          </cell>
          <cell r="V229" t="str">
            <v>088</v>
          </cell>
          <cell r="W229" t="str">
            <v>1</v>
          </cell>
          <cell r="AA229" t="str">
            <v>1</v>
          </cell>
          <cell r="AB229" t="str">
            <v>3</v>
          </cell>
          <cell r="AC229" t="str">
            <v>3</v>
          </cell>
          <cell r="AD229" t="str">
            <v>4</v>
          </cell>
          <cell r="AE229" t="str">
            <v>1</v>
          </cell>
          <cell r="AG229" t="str">
            <v>4</v>
          </cell>
          <cell r="AH229">
            <v>3550</v>
          </cell>
          <cell r="AI229">
            <v>33</v>
          </cell>
          <cell r="AJ229" t="str">
            <v>9</v>
          </cell>
          <cell r="AK229">
            <v>99999999999</v>
          </cell>
          <cell r="AL229">
            <v>3</v>
          </cell>
          <cell r="AM229">
            <v>3</v>
          </cell>
          <cell r="AN229" t="str">
            <v>4</v>
          </cell>
          <cell r="AO229" t="str">
            <v>2</v>
          </cell>
          <cell r="AS229" t="str">
            <v>0</v>
          </cell>
          <cell r="AW229" t="str">
            <v>1</v>
          </cell>
          <cell r="AX229" t="str">
            <v>1</v>
          </cell>
          <cell r="AY229" t="str">
            <v>1</v>
          </cell>
          <cell r="AZ229" t="str">
            <v>A419</v>
          </cell>
          <cell r="BA229" t="str">
            <v>A047</v>
          </cell>
          <cell r="BB229" t="str">
            <v>Q431</v>
          </cell>
          <cell r="BD229" t="str">
            <v>G919</v>
          </cell>
          <cell r="BE229" t="str">
            <v>613</v>
          </cell>
          <cell r="BF229" t="str">
            <v>615</v>
          </cell>
          <cell r="BG229" t="str">
            <v>Q431</v>
          </cell>
          <cell r="BH229" t="str">
            <v>Q431</v>
          </cell>
          <cell r="BK229" t="str">
            <v>05</v>
          </cell>
          <cell r="BL229" t="str">
            <v>01</v>
          </cell>
          <cell r="BM229" t="str">
            <v>088</v>
          </cell>
        </row>
        <row r="230">
          <cell r="A230" t="str">
            <v>A889828</v>
          </cell>
          <cell r="B230" t="str">
            <v>10</v>
          </cell>
          <cell r="C230" t="str">
            <v>2001</v>
          </cell>
          <cell r="D230">
            <v>2</v>
          </cell>
          <cell r="E230">
            <v>37180</v>
          </cell>
          <cell r="F230" t="str">
            <v>2</v>
          </cell>
          <cell r="G230" t="str">
            <v>17</v>
          </cell>
          <cell r="H230" t="str">
            <v>001</v>
          </cell>
          <cell r="K230" t="str">
            <v>1</v>
          </cell>
          <cell r="L230" t="str">
            <v>1</v>
          </cell>
          <cell r="M230" t="str">
            <v>1700100060</v>
          </cell>
          <cell r="N230" t="str">
            <v>H INFANTIL</v>
          </cell>
          <cell r="P230" t="str">
            <v>1</v>
          </cell>
          <cell r="Q230">
            <v>304</v>
          </cell>
          <cell r="S230" t="str">
            <v>1</v>
          </cell>
          <cell r="U230" t="str">
            <v>17</v>
          </cell>
          <cell r="V230" t="str">
            <v>616</v>
          </cell>
          <cell r="W230" t="str">
            <v>3</v>
          </cell>
          <cell r="AA230" t="str">
            <v>1</v>
          </cell>
          <cell r="AB230" t="str">
            <v>1</v>
          </cell>
          <cell r="AC230" t="str">
            <v>3</v>
          </cell>
          <cell r="AD230" t="str">
            <v>1</v>
          </cell>
          <cell r="AE230" t="str">
            <v>1</v>
          </cell>
          <cell r="AG230" t="str">
            <v>3</v>
          </cell>
          <cell r="AH230">
            <v>9999</v>
          </cell>
          <cell r="AI230">
            <v>20</v>
          </cell>
          <cell r="AJ230" t="str">
            <v>9</v>
          </cell>
          <cell r="AK230">
            <v>99999999999</v>
          </cell>
          <cell r="AL230">
            <v>1</v>
          </cell>
          <cell r="AM230">
            <v>0</v>
          </cell>
          <cell r="AN230" t="str">
            <v>2</v>
          </cell>
          <cell r="AO230" t="str">
            <v>3</v>
          </cell>
          <cell r="AS230" t="str">
            <v>0</v>
          </cell>
          <cell r="AW230" t="str">
            <v>2</v>
          </cell>
          <cell r="AX230" t="str">
            <v>1</v>
          </cell>
          <cell r="AY230" t="str">
            <v>1</v>
          </cell>
          <cell r="AZ230" t="str">
            <v>J181</v>
          </cell>
          <cell r="BD230" t="str">
            <v>Q917</v>
          </cell>
          <cell r="BE230" t="str">
            <v>108</v>
          </cell>
          <cell r="BF230" t="str">
            <v>109</v>
          </cell>
          <cell r="BG230" t="str">
            <v>J181</v>
          </cell>
          <cell r="BH230" t="str">
            <v>J181</v>
          </cell>
          <cell r="BK230" t="str">
            <v>05</v>
          </cell>
          <cell r="BL230" t="str">
            <v>01</v>
          </cell>
          <cell r="BM230" t="str">
            <v>059</v>
          </cell>
        </row>
        <row r="231">
          <cell r="A231" t="str">
            <v>A889830</v>
          </cell>
          <cell r="B231" t="str">
            <v>08</v>
          </cell>
          <cell r="C231" t="str">
            <v>2001</v>
          </cell>
          <cell r="D231">
            <v>2</v>
          </cell>
          <cell r="E231">
            <v>37130</v>
          </cell>
          <cell r="F231" t="str">
            <v>1</v>
          </cell>
          <cell r="G231" t="str">
            <v>17</v>
          </cell>
          <cell r="H231" t="str">
            <v>001</v>
          </cell>
          <cell r="K231" t="str">
            <v>1</v>
          </cell>
          <cell r="L231" t="str">
            <v>1</v>
          </cell>
          <cell r="M231" t="str">
            <v>1700100060</v>
          </cell>
          <cell r="N231" t="str">
            <v>H INFANTIL</v>
          </cell>
          <cell r="P231" t="str">
            <v>2</v>
          </cell>
          <cell r="Q231">
            <v>302</v>
          </cell>
          <cell r="S231" t="str">
            <v>1</v>
          </cell>
          <cell r="U231" t="str">
            <v>17</v>
          </cell>
          <cell r="V231" t="str">
            <v>088</v>
          </cell>
          <cell r="W231" t="str">
            <v>1</v>
          </cell>
          <cell r="AA231" t="str">
            <v>1</v>
          </cell>
          <cell r="AB231" t="str">
            <v>2</v>
          </cell>
          <cell r="AC231" t="str">
            <v>3</v>
          </cell>
          <cell r="AD231" t="str">
            <v>1</v>
          </cell>
          <cell r="AE231" t="str">
            <v>1</v>
          </cell>
          <cell r="AG231" t="str">
            <v>3</v>
          </cell>
          <cell r="AH231">
            <v>9999</v>
          </cell>
          <cell r="AI231">
            <v>30</v>
          </cell>
          <cell r="AJ231" t="str">
            <v>9</v>
          </cell>
          <cell r="AK231">
            <v>99999999999</v>
          </cell>
          <cell r="AL231">
            <v>4</v>
          </cell>
          <cell r="AM231">
            <v>0</v>
          </cell>
          <cell r="AN231" t="str">
            <v>9</v>
          </cell>
          <cell r="AO231" t="str">
            <v>9</v>
          </cell>
          <cell r="AS231" t="str">
            <v>0</v>
          </cell>
          <cell r="AW231" t="str">
            <v>2</v>
          </cell>
          <cell r="AX231" t="str">
            <v>1</v>
          </cell>
          <cell r="AY231" t="str">
            <v>1</v>
          </cell>
          <cell r="AZ231" t="str">
            <v>J960</v>
          </cell>
          <cell r="BA231" t="str">
            <v>A419</v>
          </cell>
          <cell r="BB231" t="str">
            <v>J181</v>
          </cell>
          <cell r="BE231" t="str">
            <v>108</v>
          </cell>
          <cell r="BF231" t="str">
            <v>109</v>
          </cell>
          <cell r="BG231" t="str">
            <v>J181</v>
          </cell>
          <cell r="BH231" t="str">
            <v>J181</v>
          </cell>
          <cell r="BK231" t="str">
            <v>05</v>
          </cell>
          <cell r="BL231" t="str">
            <v>01</v>
          </cell>
          <cell r="BM231" t="str">
            <v>059</v>
          </cell>
        </row>
        <row r="232">
          <cell r="A232" t="str">
            <v>A889833</v>
          </cell>
          <cell r="B232" t="str">
            <v>10</v>
          </cell>
          <cell r="C232" t="str">
            <v>2001</v>
          </cell>
          <cell r="D232">
            <v>2</v>
          </cell>
          <cell r="E232">
            <v>37192</v>
          </cell>
          <cell r="F232" t="str">
            <v>2</v>
          </cell>
          <cell r="G232" t="str">
            <v>17</v>
          </cell>
          <cell r="H232" t="str">
            <v>001</v>
          </cell>
          <cell r="K232" t="str">
            <v>1</v>
          </cell>
          <cell r="L232" t="str">
            <v>1</v>
          </cell>
          <cell r="M232" t="str">
            <v>1700100060</v>
          </cell>
          <cell r="N232" t="str">
            <v>H INFANTIL</v>
          </cell>
          <cell r="P232" t="str">
            <v>2</v>
          </cell>
          <cell r="Q232">
            <v>304</v>
          </cell>
          <cell r="S232" t="str">
            <v>1</v>
          </cell>
          <cell r="U232" t="str">
            <v>17</v>
          </cell>
          <cell r="V232" t="str">
            <v>380</v>
          </cell>
          <cell r="W232" t="str">
            <v>1</v>
          </cell>
          <cell r="AA232" t="str">
            <v>1</v>
          </cell>
          <cell r="AB232" t="str">
            <v>1</v>
          </cell>
          <cell r="AC232" t="str">
            <v>3</v>
          </cell>
          <cell r="AD232" t="str">
            <v>1</v>
          </cell>
          <cell r="AE232" t="str">
            <v>1</v>
          </cell>
          <cell r="AG232" t="str">
            <v>3</v>
          </cell>
          <cell r="AH232">
            <v>3000</v>
          </cell>
          <cell r="AI232">
            <v>19</v>
          </cell>
          <cell r="AJ232" t="str">
            <v>9</v>
          </cell>
          <cell r="AK232">
            <v>99999999999</v>
          </cell>
          <cell r="AL232">
            <v>2</v>
          </cell>
          <cell r="AM232">
            <v>0</v>
          </cell>
          <cell r="AN232" t="str">
            <v>4</v>
          </cell>
          <cell r="AO232" t="str">
            <v>5</v>
          </cell>
          <cell r="AS232" t="str">
            <v>0</v>
          </cell>
          <cell r="AW232" t="str">
            <v>2</v>
          </cell>
          <cell r="AX232" t="str">
            <v>1</v>
          </cell>
          <cell r="AY232" t="str">
            <v>1</v>
          </cell>
          <cell r="AZ232" t="str">
            <v>J159</v>
          </cell>
          <cell r="BA232" t="str">
            <v>E849</v>
          </cell>
          <cell r="BD232" t="str">
            <v>E45X</v>
          </cell>
          <cell r="BE232" t="str">
            <v>614</v>
          </cell>
          <cell r="BF232" t="str">
            <v>616</v>
          </cell>
          <cell r="BG232" t="str">
            <v>E849</v>
          </cell>
          <cell r="BH232" t="str">
            <v>E849</v>
          </cell>
          <cell r="BK232" t="str">
            <v>05</v>
          </cell>
          <cell r="BL232" t="str">
            <v>01</v>
          </cell>
          <cell r="BM232" t="str">
            <v>043</v>
          </cell>
        </row>
        <row r="233">
          <cell r="A233" t="str">
            <v>A889835</v>
          </cell>
          <cell r="B233" t="str">
            <v>10</v>
          </cell>
          <cell r="C233" t="str">
            <v>2001</v>
          </cell>
          <cell r="D233">
            <v>2</v>
          </cell>
          <cell r="E233">
            <v>37195</v>
          </cell>
          <cell r="F233" t="str">
            <v>2</v>
          </cell>
          <cell r="G233" t="str">
            <v>17</v>
          </cell>
          <cell r="H233" t="str">
            <v>001</v>
          </cell>
          <cell r="K233" t="str">
            <v>1</v>
          </cell>
          <cell r="L233" t="str">
            <v>1</v>
          </cell>
          <cell r="M233" t="str">
            <v>1700100060</v>
          </cell>
          <cell r="N233" t="str">
            <v>H INFANTIL</v>
          </cell>
          <cell r="P233" t="str">
            <v>2</v>
          </cell>
          <cell r="Q233">
            <v>301</v>
          </cell>
          <cell r="S233" t="str">
            <v>1</v>
          </cell>
          <cell r="U233" t="str">
            <v>17</v>
          </cell>
          <cell r="V233" t="str">
            <v>614</v>
          </cell>
          <cell r="W233" t="str">
            <v>3</v>
          </cell>
          <cell r="AA233" t="str">
            <v>1</v>
          </cell>
          <cell r="AB233" t="str">
            <v>2</v>
          </cell>
          <cell r="AC233" t="str">
            <v>3</v>
          </cell>
          <cell r="AD233" t="str">
            <v>1</v>
          </cell>
          <cell r="AE233" t="str">
            <v>1</v>
          </cell>
          <cell r="AG233" t="str">
            <v>3</v>
          </cell>
          <cell r="AH233">
            <v>3300</v>
          </cell>
          <cell r="AI233">
            <v>22</v>
          </cell>
          <cell r="AJ233" t="str">
            <v>9</v>
          </cell>
          <cell r="AK233">
            <v>99999999999</v>
          </cell>
          <cell r="AL233">
            <v>2</v>
          </cell>
          <cell r="AM233">
            <v>0</v>
          </cell>
          <cell r="AN233" t="str">
            <v>1</v>
          </cell>
          <cell r="AO233" t="str">
            <v>3</v>
          </cell>
          <cell r="AS233" t="str">
            <v>0</v>
          </cell>
          <cell r="AW233" t="str">
            <v>2</v>
          </cell>
          <cell r="AX233" t="str">
            <v>1</v>
          </cell>
          <cell r="AY233" t="str">
            <v>1</v>
          </cell>
          <cell r="AZ233" t="str">
            <v>A419</v>
          </cell>
          <cell r="BA233" t="str">
            <v>J181</v>
          </cell>
          <cell r="BD233" t="str">
            <v>J981</v>
          </cell>
          <cell r="BE233" t="str">
            <v>108</v>
          </cell>
          <cell r="BF233" t="str">
            <v>109</v>
          </cell>
          <cell r="BG233" t="str">
            <v>J181</v>
          </cell>
          <cell r="BH233" t="str">
            <v>J181</v>
          </cell>
          <cell r="BK233" t="str">
            <v>05</v>
          </cell>
          <cell r="BL233" t="str">
            <v>01</v>
          </cell>
          <cell r="BM233" t="str">
            <v>059</v>
          </cell>
        </row>
        <row r="234">
          <cell r="A234" t="str">
            <v>A889838</v>
          </cell>
          <cell r="B234" t="str">
            <v>11</v>
          </cell>
          <cell r="C234" t="str">
            <v>2001</v>
          </cell>
          <cell r="D234">
            <v>2</v>
          </cell>
          <cell r="E234">
            <v>37199</v>
          </cell>
          <cell r="F234" t="str">
            <v>1</v>
          </cell>
          <cell r="G234" t="str">
            <v>17</v>
          </cell>
          <cell r="H234" t="str">
            <v>001</v>
          </cell>
          <cell r="K234" t="str">
            <v>1</v>
          </cell>
          <cell r="L234" t="str">
            <v>1</v>
          </cell>
          <cell r="M234" t="str">
            <v>1700100060</v>
          </cell>
          <cell r="N234" t="str">
            <v>H INFANTIL</v>
          </cell>
          <cell r="P234" t="str">
            <v>2</v>
          </cell>
          <cell r="Q234">
            <v>305</v>
          </cell>
          <cell r="S234" t="str">
            <v>1</v>
          </cell>
          <cell r="U234" t="str">
            <v>17</v>
          </cell>
          <cell r="V234" t="str">
            <v>380</v>
          </cell>
          <cell r="W234" t="str">
            <v>1</v>
          </cell>
          <cell r="AA234" t="str">
            <v>1</v>
          </cell>
          <cell r="AB234" t="str">
            <v>1</v>
          </cell>
          <cell r="AC234" t="str">
            <v>3</v>
          </cell>
          <cell r="AD234" t="str">
            <v>1</v>
          </cell>
          <cell r="AE234" t="str">
            <v>1</v>
          </cell>
          <cell r="AG234" t="str">
            <v>3</v>
          </cell>
          <cell r="AH234">
            <v>2800</v>
          </cell>
          <cell r="AI234">
            <v>99</v>
          </cell>
          <cell r="AJ234" t="str">
            <v>9</v>
          </cell>
          <cell r="AK234">
            <v>99999999999</v>
          </cell>
          <cell r="AL234">
            <v>2</v>
          </cell>
          <cell r="AM234">
            <v>0</v>
          </cell>
          <cell r="AN234" t="str">
            <v>4</v>
          </cell>
          <cell r="AO234" t="str">
            <v>5</v>
          </cell>
          <cell r="AS234" t="str">
            <v>0</v>
          </cell>
          <cell r="AW234" t="str">
            <v>2</v>
          </cell>
          <cell r="AX234" t="str">
            <v>1</v>
          </cell>
          <cell r="AY234" t="str">
            <v>1</v>
          </cell>
          <cell r="AZ234" t="str">
            <v>J152</v>
          </cell>
          <cell r="BE234" t="str">
            <v>108</v>
          </cell>
          <cell r="BF234" t="str">
            <v>109</v>
          </cell>
          <cell r="BG234" t="str">
            <v>J152</v>
          </cell>
          <cell r="BH234" t="str">
            <v>J152</v>
          </cell>
          <cell r="BK234" t="str">
            <v>05</v>
          </cell>
          <cell r="BL234" t="str">
            <v>01</v>
          </cell>
          <cell r="BM234" t="str">
            <v>059</v>
          </cell>
        </row>
        <row r="235">
          <cell r="A235" t="str">
            <v>A889839</v>
          </cell>
          <cell r="B235" t="str">
            <v>11</v>
          </cell>
          <cell r="C235" t="str">
            <v>2001</v>
          </cell>
          <cell r="D235">
            <v>2</v>
          </cell>
          <cell r="E235">
            <v>37212</v>
          </cell>
          <cell r="F235" t="str">
            <v>1</v>
          </cell>
          <cell r="G235" t="str">
            <v>17</v>
          </cell>
          <cell r="H235" t="str">
            <v>001</v>
          </cell>
          <cell r="K235" t="str">
            <v>1</v>
          </cell>
          <cell r="L235" t="str">
            <v>3</v>
          </cell>
          <cell r="P235" t="str">
            <v>2</v>
          </cell>
          <cell r="Q235">
            <v>307</v>
          </cell>
          <cell r="S235" t="str">
            <v>1</v>
          </cell>
          <cell r="U235" t="str">
            <v>17</v>
          </cell>
          <cell r="V235" t="str">
            <v>001</v>
          </cell>
          <cell r="W235" t="str">
            <v>1</v>
          </cell>
          <cell r="Y235" t="str">
            <v>0</v>
          </cell>
          <cell r="Z235" t="str">
            <v>1109</v>
          </cell>
          <cell r="AA235" t="str">
            <v>1</v>
          </cell>
          <cell r="AB235" t="str">
            <v>2</v>
          </cell>
          <cell r="AC235" t="str">
            <v>3</v>
          </cell>
          <cell r="AD235" t="str">
            <v>1</v>
          </cell>
          <cell r="AE235" t="str">
            <v>1</v>
          </cell>
          <cell r="AG235" t="str">
            <v>3</v>
          </cell>
          <cell r="AH235">
            <v>9999</v>
          </cell>
          <cell r="AI235">
            <v>29</v>
          </cell>
          <cell r="AJ235" t="str">
            <v>9</v>
          </cell>
          <cell r="AK235">
            <v>99999999999</v>
          </cell>
          <cell r="AL235">
            <v>99</v>
          </cell>
          <cell r="AM235">
            <v>99</v>
          </cell>
          <cell r="AN235" t="str">
            <v>2</v>
          </cell>
          <cell r="AO235" t="str">
            <v>9</v>
          </cell>
          <cell r="AS235" t="str">
            <v>0</v>
          </cell>
          <cell r="AW235" t="str">
            <v>2</v>
          </cell>
          <cell r="AX235" t="str">
            <v>1</v>
          </cell>
          <cell r="AY235" t="str">
            <v>1</v>
          </cell>
          <cell r="AZ235" t="str">
            <v>J189</v>
          </cell>
          <cell r="BA235" t="str">
            <v>P290</v>
          </cell>
          <cell r="BB235" t="str">
            <v>P293</v>
          </cell>
          <cell r="BC235" t="str">
            <v>P271</v>
          </cell>
          <cell r="BE235" t="str">
            <v>406</v>
          </cell>
          <cell r="BF235" t="str">
            <v>407</v>
          </cell>
          <cell r="BG235" t="str">
            <v>P293</v>
          </cell>
          <cell r="BH235" t="str">
            <v>P293</v>
          </cell>
          <cell r="BK235" t="str">
            <v>06</v>
          </cell>
          <cell r="BL235" t="str">
            <v>01</v>
          </cell>
          <cell r="BM235" t="str">
            <v>086</v>
          </cell>
        </row>
        <row r="236">
          <cell r="A236" t="str">
            <v>A889840</v>
          </cell>
          <cell r="B236" t="str">
            <v>11</v>
          </cell>
          <cell r="C236" t="str">
            <v>2001</v>
          </cell>
          <cell r="D236">
            <v>2</v>
          </cell>
          <cell r="E236">
            <v>37220</v>
          </cell>
          <cell r="F236" t="str">
            <v>2</v>
          </cell>
          <cell r="G236" t="str">
            <v>17</v>
          </cell>
          <cell r="H236" t="str">
            <v>001</v>
          </cell>
          <cell r="K236" t="str">
            <v>1</v>
          </cell>
          <cell r="L236" t="str">
            <v>1</v>
          </cell>
          <cell r="M236" t="str">
            <v>1700100060</v>
          </cell>
          <cell r="N236" t="str">
            <v>H INFANTIL</v>
          </cell>
          <cell r="P236" t="str">
            <v>3</v>
          </cell>
          <cell r="Q236">
            <v>226</v>
          </cell>
          <cell r="S236" t="str">
            <v>1</v>
          </cell>
          <cell r="U236" t="str">
            <v>17</v>
          </cell>
          <cell r="V236" t="str">
            <v>001</v>
          </cell>
          <cell r="W236" t="str">
            <v>1</v>
          </cell>
          <cell r="Y236" t="str">
            <v>0</v>
          </cell>
          <cell r="Z236" t="str">
            <v>0910</v>
          </cell>
          <cell r="AA236" t="str">
            <v>1</v>
          </cell>
          <cell r="AB236" t="str">
            <v>1</v>
          </cell>
          <cell r="AC236" t="str">
            <v>3</v>
          </cell>
          <cell r="AD236" t="str">
            <v>1</v>
          </cell>
          <cell r="AE236" t="str">
            <v>1</v>
          </cell>
          <cell r="AG236" t="str">
            <v>3</v>
          </cell>
          <cell r="AH236">
            <v>2000</v>
          </cell>
          <cell r="AI236">
            <v>21</v>
          </cell>
          <cell r="AJ236" t="str">
            <v>9</v>
          </cell>
          <cell r="AK236">
            <v>99999999999</v>
          </cell>
          <cell r="AL236">
            <v>2</v>
          </cell>
          <cell r="AM236">
            <v>0</v>
          </cell>
          <cell r="AN236" t="str">
            <v>2</v>
          </cell>
          <cell r="AO236" t="str">
            <v>4</v>
          </cell>
          <cell r="AS236" t="str">
            <v>0</v>
          </cell>
          <cell r="AW236" t="str">
            <v>2</v>
          </cell>
          <cell r="AX236" t="str">
            <v>1</v>
          </cell>
          <cell r="AY236" t="str">
            <v>1</v>
          </cell>
          <cell r="AZ236" t="str">
            <v>P293</v>
          </cell>
          <cell r="BA236" t="str">
            <v>P369</v>
          </cell>
          <cell r="BB236" t="str">
            <v>J189</v>
          </cell>
          <cell r="BD236" t="str">
            <v>P071</v>
          </cell>
          <cell r="BE236" t="str">
            <v>108</v>
          </cell>
          <cell r="BF236" t="str">
            <v>109</v>
          </cell>
          <cell r="BG236" t="str">
            <v>J189</v>
          </cell>
          <cell r="BH236" t="str">
            <v>J189</v>
          </cell>
          <cell r="BK236" t="str">
            <v>03</v>
          </cell>
          <cell r="BL236" t="str">
            <v>01</v>
          </cell>
          <cell r="BM236" t="str">
            <v>059</v>
          </cell>
        </row>
        <row r="237">
          <cell r="A237" t="str">
            <v>A889841</v>
          </cell>
          <cell r="B237" t="str">
            <v>09</v>
          </cell>
          <cell r="C237" t="str">
            <v>2001</v>
          </cell>
          <cell r="D237">
            <v>2</v>
          </cell>
          <cell r="E237">
            <v>37144</v>
          </cell>
          <cell r="F237" t="str">
            <v>1</v>
          </cell>
          <cell r="G237" t="str">
            <v>17</v>
          </cell>
          <cell r="H237" t="str">
            <v>001</v>
          </cell>
          <cell r="K237" t="str">
            <v>1</v>
          </cell>
          <cell r="L237" t="str">
            <v>1</v>
          </cell>
          <cell r="M237" t="str">
            <v>1700100060</v>
          </cell>
          <cell r="N237" t="str">
            <v>H INFANTIL</v>
          </cell>
          <cell r="P237" t="str">
            <v>2</v>
          </cell>
          <cell r="Q237">
            <v>307</v>
          </cell>
          <cell r="S237" t="str">
            <v>1</v>
          </cell>
          <cell r="U237" t="str">
            <v>17</v>
          </cell>
          <cell r="V237" t="str">
            <v>380</v>
          </cell>
          <cell r="W237" t="str">
            <v>1</v>
          </cell>
          <cell r="AA237" t="str">
            <v>1</v>
          </cell>
          <cell r="AB237" t="str">
            <v>1</v>
          </cell>
          <cell r="AC237" t="str">
            <v>3</v>
          </cell>
          <cell r="AD237" t="str">
            <v>1</v>
          </cell>
          <cell r="AE237" t="str">
            <v>1</v>
          </cell>
          <cell r="AG237" t="str">
            <v>3</v>
          </cell>
          <cell r="AH237">
            <v>9999</v>
          </cell>
          <cell r="AI237">
            <v>28</v>
          </cell>
          <cell r="AJ237" t="str">
            <v>9</v>
          </cell>
          <cell r="AK237">
            <v>99999999999</v>
          </cell>
          <cell r="AL237">
            <v>6</v>
          </cell>
          <cell r="AM237">
            <v>0</v>
          </cell>
          <cell r="AN237" t="str">
            <v>4</v>
          </cell>
          <cell r="AO237" t="str">
            <v>2</v>
          </cell>
          <cell r="AS237" t="str">
            <v>0</v>
          </cell>
          <cell r="AW237" t="str">
            <v>2</v>
          </cell>
          <cell r="AX237" t="str">
            <v>1</v>
          </cell>
          <cell r="AY237" t="str">
            <v>1</v>
          </cell>
          <cell r="AZ237" t="str">
            <v>E86X</v>
          </cell>
          <cell r="BA237" t="str">
            <v>A09X</v>
          </cell>
          <cell r="BD237" t="str">
            <v>A419</v>
          </cell>
          <cell r="BE237" t="str">
            <v>101</v>
          </cell>
          <cell r="BF237" t="str">
            <v>101</v>
          </cell>
          <cell r="BG237" t="str">
            <v>A09X</v>
          </cell>
          <cell r="BH237" t="str">
            <v>A09X</v>
          </cell>
          <cell r="BK237" t="str">
            <v>06</v>
          </cell>
          <cell r="BL237" t="str">
            <v>01</v>
          </cell>
          <cell r="BM237" t="str">
            <v>001</v>
          </cell>
        </row>
        <row r="238">
          <cell r="A238" t="str">
            <v>A889842</v>
          </cell>
          <cell r="B238" t="str">
            <v>09</v>
          </cell>
          <cell r="C238" t="str">
            <v>2001</v>
          </cell>
          <cell r="D238">
            <v>2</v>
          </cell>
          <cell r="E238">
            <v>37147</v>
          </cell>
          <cell r="F238" t="str">
            <v>2</v>
          </cell>
          <cell r="G238" t="str">
            <v>17</v>
          </cell>
          <cell r="H238" t="str">
            <v>001</v>
          </cell>
          <cell r="K238" t="str">
            <v>1</v>
          </cell>
          <cell r="L238" t="str">
            <v>1</v>
          </cell>
          <cell r="M238" t="str">
            <v>1700100060</v>
          </cell>
          <cell r="N238" t="str">
            <v>H INFANTIL</v>
          </cell>
          <cell r="P238" t="str">
            <v>3</v>
          </cell>
          <cell r="Q238">
            <v>303</v>
          </cell>
          <cell r="S238" t="str">
            <v>1</v>
          </cell>
          <cell r="U238" t="str">
            <v>17</v>
          </cell>
          <cell r="V238" t="str">
            <v>513</v>
          </cell>
          <cell r="W238" t="str">
            <v>3</v>
          </cell>
          <cell r="AA238" t="str">
            <v>1</v>
          </cell>
          <cell r="AB238" t="str">
            <v>1</v>
          </cell>
          <cell r="AC238" t="str">
            <v>3</v>
          </cell>
          <cell r="AD238" t="str">
            <v>1</v>
          </cell>
          <cell r="AE238" t="str">
            <v>1</v>
          </cell>
          <cell r="AG238" t="str">
            <v>3</v>
          </cell>
          <cell r="AH238">
            <v>9999</v>
          </cell>
          <cell r="AI238">
            <v>22</v>
          </cell>
          <cell r="AJ238" t="str">
            <v>9</v>
          </cell>
          <cell r="AK238">
            <v>99999999999</v>
          </cell>
          <cell r="AL238">
            <v>1</v>
          </cell>
          <cell r="AM238">
            <v>0</v>
          </cell>
          <cell r="AN238" t="str">
            <v>2</v>
          </cell>
          <cell r="AO238" t="str">
            <v>8</v>
          </cell>
          <cell r="AS238" t="str">
            <v>0</v>
          </cell>
          <cell r="AW238" t="str">
            <v>2</v>
          </cell>
          <cell r="AX238" t="str">
            <v>1</v>
          </cell>
          <cell r="AY238" t="str">
            <v>1</v>
          </cell>
          <cell r="AZ238" t="str">
            <v>A419</v>
          </cell>
          <cell r="BA238" t="str">
            <v>J189</v>
          </cell>
          <cell r="BE238" t="str">
            <v>108</v>
          </cell>
          <cell r="BF238" t="str">
            <v>109</v>
          </cell>
          <cell r="BG238" t="str">
            <v>J189</v>
          </cell>
          <cell r="BH238" t="str">
            <v>J189</v>
          </cell>
          <cell r="BK238" t="str">
            <v>05</v>
          </cell>
          <cell r="BL238" t="str">
            <v>01</v>
          </cell>
          <cell r="BM238" t="str">
            <v>059</v>
          </cell>
        </row>
        <row r="239">
          <cell r="A239" t="str">
            <v>A889843</v>
          </cell>
          <cell r="B239" t="str">
            <v>09</v>
          </cell>
          <cell r="C239" t="str">
            <v>2001</v>
          </cell>
          <cell r="D239">
            <v>2</v>
          </cell>
          <cell r="E239">
            <v>37153</v>
          </cell>
          <cell r="F239" t="str">
            <v>1</v>
          </cell>
          <cell r="G239" t="str">
            <v>17</v>
          </cell>
          <cell r="H239" t="str">
            <v>001</v>
          </cell>
          <cell r="K239" t="str">
            <v>1</v>
          </cell>
          <cell r="L239" t="str">
            <v>1</v>
          </cell>
          <cell r="M239" t="str">
            <v>1700100060</v>
          </cell>
          <cell r="N239" t="str">
            <v>H INFANTIL</v>
          </cell>
          <cell r="P239" t="str">
            <v>1</v>
          </cell>
          <cell r="Q239">
            <v>309</v>
          </cell>
          <cell r="S239" t="str">
            <v>1</v>
          </cell>
          <cell r="U239" t="str">
            <v>17</v>
          </cell>
          <cell r="V239" t="str">
            <v>001</v>
          </cell>
          <cell r="W239" t="str">
            <v>1</v>
          </cell>
          <cell r="Z239" t="str">
            <v>0902</v>
          </cell>
          <cell r="AA239" t="str">
            <v>1</v>
          </cell>
          <cell r="AB239" t="str">
            <v>1</v>
          </cell>
          <cell r="AC239" t="str">
            <v>3</v>
          </cell>
          <cell r="AD239" t="str">
            <v>1</v>
          </cell>
          <cell r="AE239" t="str">
            <v>1</v>
          </cell>
          <cell r="AG239" t="str">
            <v>3</v>
          </cell>
          <cell r="AH239">
            <v>2600</v>
          </cell>
          <cell r="AI239">
            <v>30</v>
          </cell>
          <cell r="AJ239" t="str">
            <v>9</v>
          </cell>
          <cell r="AK239">
            <v>99999999999</v>
          </cell>
          <cell r="AL239">
            <v>1</v>
          </cell>
          <cell r="AM239">
            <v>0</v>
          </cell>
          <cell r="AN239" t="str">
            <v>2</v>
          </cell>
          <cell r="AO239" t="str">
            <v>4</v>
          </cell>
          <cell r="AS239" t="str">
            <v>0</v>
          </cell>
          <cell r="AW239" t="str">
            <v>2</v>
          </cell>
          <cell r="AX239" t="str">
            <v>1</v>
          </cell>
          <cell r="AY239" t="str">
            <v>1</v>
          </cell>
          <cell r="AZ239" t="str">
            <v>A86X</v>
          </cell>
          <cell r="BD239" t="str">
            <v>I509</v>
          </cell>
          <cell r="BE239" t="str">
            <v>109</v>
          </cell>
          <cell r="BF239" t="str">
            <v>110</v>
          </cell>
          <cell r="BG239" t="str">
            <v>A86X</v>
          </cell>
          <cell r="BH239" t="str">
            <v>A86X</v>
          </cell>
          <cell r="BK239" t="str">
            <v>06</v>
          </cell>
          <cell r="BL239" t="str">
            <v>01</v>
          </cell>
          <cell r="BM239" t="str">
            <v>010</v>
          </cell>
        </row>
        <row r="240">
          <cell r="A240" t="str">
            <v>A889844</v>
          </cell>
          <cell r="B240" t="str">
            <v>09</v>
          </cell>
          <cell r="C240" t="str">
            <v>2001</v>
          </cell>
          <cell r="D240">
            <v>2</v>
          </cell>
          <cell r="E240">
            <v>37158</v>
          </cell>
          <cell r="F240" t="str">
            <v>1</v>
          </cell>
          <cell r="G240" t="str">
            <v>17</v>
          </cell>
          <cell r="H240" t="str">
            <v>001</v>
          </cell>
          <cell r="K240" t="str">
            <v>1</v>
          </cell>
          <cell r="L240" t="str">
            <v>1</v>
          </cell>
          <cell r="M240" t="str">
            <v>1700100060</v>
          </cell>
          <cell r="N240" t="str">
            <v>H INFANTIL</v>
          </cell>
          <cell r="P240" t="str">
            <v>1</v>
          </cell>
          <cell r="Q240">
            <v>307</v>
          </cell>
          <cell r="S240" t="str">
            <v>1</v>
          </cell>
          <cell r="U240" t="str">
            <v>17</v>
          </cell>
          <cell r="V240" t="str">
            <v>001</v>
          </cell>
          <cell r="W240" t="str">
            <v>1</v>
          </cell>
          <cell r="Y240" t="str">
            <v>0</v>
          </cell>
          <cell r="Z240" t="str">
            <v>0707</v>
          </cell>
          <cell r="AA240" t="str">
            <v>1</v>
          </cell>
          <cell r="AB240" t="str">
            <v>1</v>
          </cell>
          <cell r="AC240" t="str">
            <v>3</v>
          </cell>
          <cell r="AD240" t="str">
            <v>1</v>
          </cell>
          <cell r="AE240" t="str">
            <v>1</v>
          </cell>
          <cell r="AG240" t="str">
            <v>3</v>
          </cell>
          <cell r="AH240">
            <v>3400</v>
          </cell>
          <cell r="AI240">
            <v>24</v>
          </cell>
          <cell r="AJ240" t="str">
            <v>9</v>
          </cell>
          <cell r="AK240">
            <v>99999999999</v>
          </cell>
          <cell r="AL240">
            <v>2</v>
          </cell>
          <cell r="AM240">
            <v>0</v>
          </cell>
          <cell r="AN240" t="str">
            <v>1</v>
          </cell>
          <cell r="AO240" t="str">
            <v>7</v>
          </cell>
          <cell r="AS240" t="str">
            <v>0</v>
          </cell>
          <cell r="AW240" t="str">
            <v>2</v>
          </cell>
          <cell r="AX240" t="str">
            <v>1</v>
          </cell>
          <cell r="AY240" t="str">
            <v>1</v>
          </cell>
          <cell r="AZ240" t="str">
            <v>A419</v>
          </cell>
          <cell r="BA240" t="str">
            <v>J189</v>
          </cell>
          <cell r="BD240" t="str">
            <v>Q777</v>
          </cell>
          <cell r="BE240" t="str">
            <v>108</v>
          </cell>
          <cell r="BF240" t="str">
            <v>109</v>
          </cell>
          <cell r="BG240" t="str">
            <v>J189</v>
          </cell>
          <cell r="BH240" t="str">
            <v>J189</v>
          </cell>
          <cell r="BK240" t="str">
            <v>06</v>
          </cell>
          <cell r="BL240" t="str">
            <v>01</v>
          </cell>
          <cell r="BM240" t="str">
            <v>059</v>
          </cell>
        </row>
        <row r="241">
          <cell r="A241" t="str">
            <v>A889847</v>
          </cell>
          <cell r="B241" t="str">
            <v>10</v>
          </cell>
          <cell r="C241" t="str">
            <v>2001</v>
          </cell>
          <cell r="D241">
            <v>2</v>
          </cell>
          <cell r="E241">
            <v>37182</v>
          </cell>
          <cell r="F241" t="str">
            <v>1</v>
          </cell>
          <cell r="G241" t="str">
            <v>17</v>
          </cell>
          <cell r="H241" t="str">
            <v>001</v>
          </cell>
          <cell r="K241" t="str">
            <v>1</v>
          </cell>
          <cell r="L241" t="str">
            <v>1</v>
          </cell>
          <cell r="M241" t="str">
            <v>1700100060</v>
          </cell>
          <cell r="N241" t="str">
            <v>H INFANTIL</v>
          </cell>
          <cell r="P241" t="str">
            <v>2</v>
          </cell>
          <cell r="Q241">
            <v>301</v>
          </cell>
          <cell r="S241" t="str">
            <v>1</v>
          </cell>
          <cell r="U241" t="str">
            <v>17</v>
          </cell>
          <cell r="V241" t="str">
            <v>001</v>
          </cell>
          <cell r="W241" t="str">
            <v>1</v>
          </cell>
          <cell r="Y241" t="str">
            <v>0</v>
          </cell>
          <cell r="Z241" t="str">
            <v>0106</v>
          </cell>
          <cell r="AA241" t="str">
            <v>1</v>
          </cell>
          <cell r="AB241" t="str">
            <v>1</v>
          </cell>
          <cell r="AC241" t="str">
            <v>3</v>
          </cell>
          <cell r="AD241" t="str">
            <v>1</v>
          </cell>
          <cell r="AE241" t="str">
            <v>1</v>
          </cell>
          <cell r="AG241" t="str">
            <v>3</v>
          </cell>
          <cell r="AH241">
            <v>9999</v>
          </cell>
          <cell r="AI241">
            <v>32</v>
          </cell>
          <cell r="AJ241" t="str">
            <v>9</v>
          </cell>
          <cell r="AK241">
            <v>99999999999</v>
          </cell>
          <cell r="AL241">
            <v>3</v>
          </cell>
          <cell r="AM241">
            <v>0</v>
          </cell>
          <cell r="AN241" t="str">
            <v>4</v>
          </cell>
          <cell r="AO241" t="str">
            <v>3</v>
          </cell>
          <cell r="AS241" t="str">
            <v>0</v>
          </cell>
          <cell r="AW241" t="str">
            <v>2</v>
          </cell>
          <cell r="AX241" t="str">
            <v>1</v>
          </cell>
          <cell r="AY241" t="str">
            <v>1</v>
          </cell>
          <cell r="AZ241" t="str">
            <v>A419</v>
          </cell>
          <cell r="BA241" t="str">
            <v>K403</v>
          </cell>
          <cell r="BE241" t="str">
            <v>607</v>
          </cell>
          <cell r="BF241" t="str">
            <v>609</v>
          </cell>
          <cell r="BG241" t="str">
            <v>K403</v>
          </cell>
          <cell r="BH241" t="str">
            <v>K403</v>
          </cell>
          <cell r="BK241" t="str">
            <v>05</v>
          </cell>
          <cell r="BL241" t="str">
            <v>01</v>
          </cell>
          <cell r="BM241" t="str">
            <v>065</v>
          </cell>
        </row>
        <row r="242">
          <cell r="A242" t="str">
            <v>A889850</v>
          </cell>
          <cell r="B242" t="str">
            <v>10</v>
          </cell>
          <cell r="C242" t="str">
            <v>2001</v>
          </cell>
          <cell r="D242">
            <v>2</v>
          </cell>
          <cell r="E242">
            <v>37189</v>
          </cell>
          <cell r="F242" t="str">
            <v>1</v>
          </cell>
          <cell r="G242" t="str">
            <v>17</v>
          </cell>
          <cell r="H242" t="str">
            <v>001</v>
          </cell>
          <cell r="K242" t="str">
            <v>1</v>
          </cell>
          <cell r="L242" t="str">
            <v>1</v>
          </cell>
          <cell r="M242" t="str">
            <v>1700100060</v>
          </cell>
          <cell r="N242" t="str">
            <v>H INFANTIL</v>
          </cell>
          <cell r="P242" t="str">
            <v>2</v>
          </cell>
          <cell r="Q242">
            <v>301</v>
          </cell>
          <cell r="S242" t="str">
            <v>1</v>
          </cell>
          <cell r="U242" t="str">
            <v>17</v>
          </cell>
          <cell r="V242" t="str">
            <v>524</v>
          </cell>
          <cell r="W242" t="str">
            <v>3</v>
          </cell>
          <cell r="AA242" t="str">
            <v>1</v>
          </cell>
          <cell r="AB242" t="str">
            <v>1</v>
          </cell>
          <cell r="AC242" t="str">
            <v>3</v>
          </cell>
          <cell r="AD242" t="str">
            <v>2</v>
          </cell>
          <cell r="AE242" t="str">
            <v>2</v>
          </cell>
          <cell r="AG242" t="str">
            <v>3</v>
          </cell>
          <cell r="AH242">
            <v>2080</v>
          </cell>
          <cell r="AI242">
            <v>35</v>
          </cell>
          <cell r="AJ242" t="str">
            <v>9</v>
          </cell>
          <cell r="AK242">
            <v>99999999999</v>
          </cell>
          <cell r="AL242">
            <v>3</v>
          </cell>
          <cell r="AM242">
            <v>0</v>
          </cell>
          <cell r="AN242" t="str">
            <v>1</v>
          </cell>
          <cell r="AO242" t="str">
            <v>2</v>
          </cell>
          <cell r="AS242" t="str">
            <v>0</v>
          </cell>
          <cell r="AW242" t="str">
            <v>2</v>
          </cell>
          <cell r="AX242" t="str">
            <v>1</v>
          </cell>
          <cell r="AY242" t="str">
            <v>1</v>
          </cell>
          <cell r="AZ242" t="str">
            <v>A419</v>
          </cell>
          <cell r="BA242" t="str">
            <v>J189</v>
          </cell>
          <cell r="BE242" t="str">
            <v>108</v>
          </cell>
          <cell r="BF242" t="str">
            <v>109</v>
          </cell>
          <cell r="BG242" t="str">
            <v>J189</v>
          </cell>
          <cell r="BH242" t="str">
            <v>J189</v>
          </cell>
          <cell r="BK242" t="str">
            <v>05</v>
          </cell>
          <cell r="BL242" t="str">
            <v>01</v>
          </cell>
          <cell r="BM242" t="str">
            <v>059</v>
          </cell>
        </row>
        <row r="243">
          <cell r="A243" t="str">
            <v>A889853</v>
          </cell>
          <cell r="B243" t="str">
            <v>12</v>
          </cell>
          <cell r="C243" t="str">
            <v>2001</v>
          </cell>
          <cell r="D243">
            <v>2</v>
          </cell>
          <cell r="E243">
            <v>37235</v>
          </cell>
          <cell r="F243" t="str">
            <v>1</v>
          </cell>
          <cell r="G243" t="str">
            <v>17</v>
          </cell>
          <cell r="H243" t="str">
            <v>001</v>
          </cell>
          <cell r="K243" t="str">
            <v>1</v>
          </cell>
          <cell r="L243" t="str">
            <v>1</v>
          </cell>
          <cell r="M243" t="str">
            <v>1700100060</v>
          </cell>
          <cell r="N243" t="str">
            <v>H INFANTIL</v>
          </cell>
          <cell r="P243" t="str">
            <v>3</v>
          </cell>
          <cell r="Q243">
            <v>215</v>
          </cell>
          <cell r="S243" t="str">
            <v>1</v>
          </cell>
          <cell r="U243" t="str">
            <v>17</v>
          </cell>
          <cell r="V243" t="str">
            <v>001</v>
          </cell>
          <cell r="W243" t="str">
            <v>1</v>
          </cell>
          <cell r="Y243" t="str">
            <v>0</v>
          </cell>
          <cell r="Z243" t="str">
            <v>0505</v>
          </cell>
          <cell r="AA243" t="str">
            <v>1</v>
          </cell>
          <cell r="AB243" t="str">
            <v>1</v>
          </cell>
          <cell r="AC243" t="str">
            <v>3</v>
          </cell>
          <cell r="AD243" t="str">
            <v>2</v>
          </cell>
          <cell r="AE243" t="str">
            <v>2</v>
          </cell>
          <cell r="AG243" t="str">
            <v>2</v>
          </cell>
          <cell r="AH243">
            <v>3100</v>
          </cell>
          <cell r="AI243">
            <v>29</v>
          </cell>
          <cell r="AJ243" t="str">
            <v>9</v>
          </cell>
          <cell r="AK243">
            <v>99999999999</v>
          </cell>
          <cell r="AL243">
            <v>6</v>
          </cell>
          <cell r="AM243">
            <v>0</v>
          </cell>
          <cell r="AN243" t="str">
            <v>1</v>
          </cell>
          <cell r="AO243" t="str">
            <v>2</v>
          </cell>
          <cell r="AS243" t="str">
            <v>0</v>
          </cell>
          <cell r="AW243" t="str">
            <v>2</v>
          </cell>
          <cell r="AX243" t="str">
            <v>1</v>
          </cell>
          <cell r="AY243" t="str">
            <v>1</v>
          </cell>
          <cell r="AZ243" t="str">
            <v>P369</v>
          </cell>
          <cell r="BA243" t="str">
            <v>P288</v>
          </cell>
          <cell r="BB243" t="str">
            <v>Q390</v>
          </cell>
          <cell r="BE243" t="str">
            <v>613</v>
          </cell>
          <cell r="BF243" t="str">
            <v>615</v>
          </cell>
          <cell r="BG243" t="str">
            <v>Q390</v>
          </cell>
          <cell r="BH243" t="str">
            <v>Q390</v>
          </cell>
          <cell r="BK243" t="str">
            <v>03</v>
          </cell>
          <cell r="BL243" t="str">
            <v>01</v>
          </cell>
          <cell r="BM243" t="str">
            <v>088</v>
          </cell>
        </row>
        <row r="244">
          <cell r="A244" t="str">
            <v>A889855</v>
          </cell>
          <cell r="B244" t="str">
            <v>12</v>
          </cell>
          <cell r="C244" t="str">
            <v>2001</v>
          </cell>
          <cell r="D244">
            <v>2</v>
          </cell>
          <cell r="E244">
            <v>37247</v>
          </cell>
          <cell r="F244" t="str">
            <v>1</v>
          </cell>
          <cell r="G244" t="str">
            <v>17</v>
          </cell>
          <cell r="H244" t="str">
            <v>001</v>
          </cell>
          <cell r="K244" t="str">
            <v>1</v>
          </cell>
          <cell r="L244" t="str">
            <v>1</v>
          </cell>
          <cell r="M244" t="str">
            <v>1700100060</v>
          </cell>
          <cell r="N244" t="str">
            <v>H INFANTIL</v>
          </cell>
          <cell r="P244" t="str">
            <v>1</v>
          </cell>
          <cell r="Q244">
            <v>301</v>
          </cell>
          <cell r="S244" t="str">
            <v>1</v>
          </cell>
          <cell r="U244" t="str">
            <v>17</v>
          </cell>
          <cell r="V244" t="str">
            <v>001</v>
          </cell>
          <cell r="W244" t="str">
            <v>1</v>
          </cell>
          <cell r="Y244" t="str">
            <v>0</v>
          </cell>
          <cell r="Z244" t="str">
            <v>0207</v>
          </cell>
          <cell r="AA244" t="str">
            <v>1</v>
          </cell>
          <cell r="AB244" t="str">
            <v>1</v>
          </cell>
          <cell r="AC244" t="str">
            <v>3</v>
          </cell>
          <cell r="AD244" t="str">
            <v>9</v>
          </cell>
          <cell r="AE244" t="str">
            <v>9</v>
          </cell>
          <cell r="AG244" t="str">
            <v>9</v>
          </cell>
          <cell r="AH244">
            <v>9999</v>
          </cell>
          <cell r="AI244">
            <v>99</v>
          </cell>
          <cell r="AJ244" t="str">
            <v>9</v>
          </cell>
          <cell r="AK244">
            <v>99999999999</v>
          </cell>
          <cell r="AL244">
            <v>99</v>
          </cell>
          <cell r="AM244">
            <v>99</v>
          </cell>
          <cell r="AN244" t="str">
            <v>9</v>
          </cell>
          <cell r="AO244" t="str">
            <v>9</v>
          </cell>
          <cell r="AS244" t="str">
            <v>0</v>
          </cell>
          <cell r="AW244" t="str">
            <v>2</v>
          </cell>
          <cell r="AX244" t="str">
            <v>1</v>
          </cell>
          <cell r="AY244" t="str">
            <v>2</v>
          </cell>
          <cell r="AZ244" t="str">
            <v>J189</v>
          </cell>
          <cell r="BA244" t="str">
            <v>I519</v>
          </cell>
          <cell r="BB244" t="str">
            <v>Q913</v>
          </cell>
          <cell r="BC244" t="str">
            <v>N133</v>
          </cell>
          <cell r="BD244" t="str">
            <v>E43X</v>
          </cell>
          <cell r="BE244" t="str">
            <v>613</v>
          </cell>
          <cell r="BF244" t="str">
            <v>615</v>
          </cell>
          <cell r="BG244" t="str">
            <v>Q913</v>
          </cell>
          <cell r="BH244" t="str">
            <v>Q913</v>
          </cell>
          <cell r="BK244" t="str">
            <v>05</v>
          </cell>
          <cell r="BL244" t="str">
            <v>01</v>
          </cell>
          <cell r="BM244" t="str">
            <v>088</v>
          </cell>
        </row>
        <row r="245">
          <cell r="A245" t="str">
            <v>A889856</v>
          </cell>
          <cell r="B245" t="str">
            <v>12</v>
          </cell>
          <cell r="C245" t="str">
            <v>2001</v>
          </cell>
          <cell r="D245">
            <v>2</v>
          </cell>
          <cell r="E245">
            <v>37255</v>
          </cell>
          <cell r="F245" t="str">
            <v>2</v>
          </cell>
          <cell r="G245" t="str">
            <v>17</v>
          </cell>
          <cell r="H245" t="str">
            <v>001</v>
          </cell>
          <cell r="K245" t="str">
            <v>1</v>
          </cell>
          <cell r="L245" t="str">
            <v>1</v>
          </cell>
          <cell r="M245" t="str">
            <v>1700100060</v>
          </cell>
          <cell r="N245" t="str">
            <v>H INFANTIL</v>
          </cell>
          <cell r="P245" t="str">
            <v>1</v>
          </cell>
          <cell r="Q245">
            <v>210</v>
          </cell>
          <cell r="S245" t="str">
            <v>1</v>
          </cell>
          <cell r="U245" t="str">
            <v>17</v>
          </cell>
          <cell r="V245" t="str">
            <v>001</v>
          </cell>
          <cell r="W245" t="str">
            <v>3</v>
          </cell>
          <cell r="AA245" t="str">
            <v>1</v>
          </cell>
          <cell r="AB245" t="str">
            <v>2</v>
          </cell>
          <cell r="AC245" t="str">
            <v>3</v>
          </cell>
          <cell r="AD245" t="str">
            <v>1</v>
          </cell>
          <cell r="AE245" t="str">
            <v>1</v>
          </cell>
          <cell r="AG245" t="str">
            <v>3</v>
          </cell>
          <cell r="AH245">
            <v>9999</v>
          </cell>
          <cell r="AI245">
            <v>99</v>
          </cell>
          <cell r="AJ245" t="str">
            <v>9</v>
          </cell>
          <cell r="AK245">
            <v>99999999999</v>
          </cell>
          <cell r="AL245">
            <v>99</v>
          </cell>
          <cell r="AM245">
            <v>99</v>
          </cell>
          <cell r="AN245" t="str">
            <v>9</v>
          </cell>
          <cell r="AO245" t="str">
            <v>9</v>
          </cell>
          <cell r="AS245" t="str">
            <v>0</v>
          </cell>
          <cell r="AW245" t="str">
            <v>2</v>
          </cell>
          <cell r="AX245" t="str">
            <v>1</v>
          </cell>
          <cell r="AY245" t="str">
            <v>1</v>
          </cell>
          <cell r="AZ245" t="str">
            <v>P369</v>
          </cell>
          <cell r="BA245" t="str">
            <v>Q059</v>
          </cell>
          <cell r="BE245" t="str">
            <v>613</v>
          </cell>
          <cell r="BF245" t="str">
            <v>615</v>
          </cell>
          <cell r="BG245" t="str">
            <v>Q059</v>
          </cell>
          <cell r="BH245" t="str">
            <v>Q059</v>
          </cell>
          <cell r="BK245" t="str">
            <v>03</v>
          </cell>
          <cell r="BL245" t="str">
            <v>01</v>
          </cell>
          <cell r="BM245" t="str">
            <v>088</v>
          </cell>
        </row>
        <row r="246">
          <cell r="A246" t="str">
            <v>A889859</v>
          </cell>
          <cell r="B246" t="str">
            <v>11</v>
          </cell>
          <cell r="C246" t="str">
            <v>2001</v>
          </cell>
          <cell r="D246">
            <v>2</v>
          </cell>
          <cell r="E246">
            <v>37211</v>
          </cell>
          <cell r="F246" t="str">
            <v>1</v>
          </cell>
          <cell r="G246" t="str">
            <v>17</v>
          </cell>
          <cell r="H246" t="str">
            <v>001</v>
          </cell>
          <cell r="K246" t="str">
            <v>1</v>
          </cell>
          <cell r="L246" t="str">
            <v>1</v>
          </cell>
          <cell r="M246" t="str">
            <v>1700100060</v>
          </cell>
          <cell r="N246" t="str">
            <v>H INFANTIL</v>
          </cell>
          <cell r="P246" t="str">
            <v>3</v>
          </cell>
          <cell r="Q246">
            <v>301</v>
          </cell>
          <cell r="S246" t="str">
            <v>1</v>
          </cell>
          <cell r="U246" t="str">
            <v>17</v>
          </cell>
          <cell r="V246" t="str">
            <v>524</v>
          </cell>
          <cell r="W246" t="str">
            <v>3</v>
          </cell>
          <cell r="AA246" t="str">
            <v>1</v>
          </cell>
          <cell r="AB246" t="str">
            <v>1</v>
          </cell>
          <cell r="AC246" t="str">
            <v>3</v>
          </cell>
          <cell r="AD246" t="str">
            <v>1</v>
          </cell>
          <cell r="AE246" t="str">
            <v>1</v>
          </cell>
          <cell r="AG246" t="str">
            <v>3</v>
          </cell>
          <cell r="AH246">
            <v>3300</v>
          </cell>
          <cell r="AI246">
            <v>15</v>
          </cell>
          <cell r="AJ246" t="str">
            <v>9</v>
          </cell>
          <cell r="AK246">
            <v>99999999999</v>
          </cell>
          <cell r="AL246">
            <v>1</v>
          </cell>
          <cell r="AM246">
            <v>0</v>
          </cell>
          <cell r="AN246" t="str">
            <v>4</v>
          </cell>
          <cell r="AO246" t="str">
            <v>9</v>
          </cell>
          <cell r="AS246" t="str">
            <v>0</v>
          </cell>
          <cell r="AW246" t="str">
            <v>2</v>
          </cell>
          <cell r="AX246" t="str">
            <v>1</v>
          </cell>
          <cell r="AY246" t="str">
            <v>1</v>
          </cell>
          <cell r="AZ246" t="str">
            <v>A09X</v>
          </cell>
          <cell r="BD246" t="str">
            <v>A419</v>
          </cell>
          <cell r="BE246" t="str">
            <v>101</v>
          </cell>
          <cell r="BF246" t="str">
            <v>101</v>
          </cell>
          <cell r="BG246" t="str">
            <v>A09X</v>
          </cell>
          <cell r="BH246" t="str">
            <v>A09X</v>
          </cell>
          <cell r="BK246" t="str">
            <v>05</v>
          </cell>
          <cell r="BL246" t="str">
            <v>01</v>
          </cell>
          <cell r="BM246" t="str">
            <v>001</v>
          </cell>
        </row>
        <row r="247">
          <cell r="A247" t="str">
            <v>A889860</v>
          </cell>
          <cell r="B247" t="str">
            <v>11</v>
          </cell>
          <cell r="C247" t="str">
            <v>2001</v>
          </cell>
          <cell r="D247">
            <v>2</v>
          </cell>
          <cell r="E247">
            <v>37217</v>
          </cell>
          <cell r="F247" t="str">
            <v>2</v>
          </cell>
          <cell r="G247" t="str">
            <v>17</v>
          </cell>
          <cell r="H247" t="str">
            <v>001</v>
          </cell>
          <cell r="K247" t="str">
            <v>1</v>
          </cell>
          <cell r="L247" t="str">
            <v>1</v>
          </cell>
          <cell r="M247" t="str">
            <v>1700100060</v>
          </cell>
          <cell r="N247" t="str">
            <v>H INFANTIL</v>
          </cell>
          <cell r="P247" t="str">
            <v>2</v>
          </cell>
          <cell r="Q247">
            <v>302</v>
          </cell>
          <cell r="S247" t="str">
            <v>1</v>
          </cell>
          <cell r="U247" t="str">
            <v>17</v>
          </cell>
          <cell r="V247" t="str">
            <v>174</v>
          </cell>
          <cell r="W247" t="str">
            <v>1</v>
          </cell>
          <cell r="AA247" t="str">
            <v>1</v>
          </cell>
          <cell r="AB247" t="str">
            <v>1</v>
          </cell>
          <cell r="AC247" t="str">
            <v>3</v>
          </cell>
          <cell r="AD247" t="str">
            <v>1</v>
          </cell>
          <cell r="AE247" t="str">
            <v>1</v>
          </cell>
          <cell r="AG247" t="str">
            <v>3</v>
          </cell>
          <cell r="AH247">
            <v>9999</v>
          </cell>
          <cell r="AI247">
            <v>28</v>
          </cell>
          <cell r="AJ247" t="str">
            <v>9</v>
          </cell>
          <cell r="AK247">
            <v>99999999999</v>
          </cell>
          <cell r="AL247">
            <v>2</v>
          </cell>
          <cell r="AM247">
            <v>0</v>
          </cell>
          <cell r="AN247" t="str">
            <v>2</v>
          </cell>
          <cell r="AO247" t="str">
            <v>9</v>
          </cell>
          <cell r="AS247" t="str">
            <v>0</v>
          </cell>
          <cell r="AW247" t="str">
            <v>2</v>
          </cell>
          <cell r="AX247" t="str">
            <v>1</v>
          </cell>
          <cell r="AY247" t="str">
            <v>1</v>
          </cell>
          <cell r="AZ247" t="str">
            <v>J189</v>
          </cell>
          <cell r="BD247" t="str">
            <v>K752</v>
          </cell>
          <cell r="BE247" t="str">
            <v>108</v>
          </cell>
          <cell r="BF247" t="str">
            <v>109</v>
          </cell>
          <cell r="BG247" t="str">
            <v>J189</v>
          </cell>
          <cell r="BH247" t="str">
            <v>J189</v>
          </cell>
          <cell r="BK247" t="str">
            <v>05</v>
          </cell>
          <cell r="BL247" t="str">
            <v>01</v>
          </cell>
          <cell r="BM247" t="str">
            <v>059</v>
          </cell>
        </row>
        <row r="248">
          <cell r="A248" t="str">
            <v>A889999</v>
          </cell>
          <cell r="B248" t="str">
            <v>04</v>
          </cell>
          <cell r="C248" t="str">
            <v>2001</v>
          </cell>
          <cell r="D248">
            <v>2</v>
          </cell>
          <cell r="E248">
            <v>37007</v>
          </cell>
          <cell r="F248" t="str">
            <v>1</v>
          </cell>
          <cell r="G248" t="str">
            <v>17</v>
          </cell>
          <cell r="H248" t="str">
            <v>001</v>
          </cell>
          <cell r="K248" t="str">
            <v>1</v>
          </cell>
          <cell r="L248" t="str">
            <v>1</v>
          </cell>
          <cell r="M248" t="str">
            <v>1700100051</v>
          </cell>
          <cell r="N248" t="str">
            <v>CL ISS</v>
          </cell>
          <cell r="P248" t="str">
            <v>1</v>
          </cell>
          <cell r="Q248">
            <v>101</v>
          </cell>
          <cell r="S248" t="str">
            <v>1</v>
          </cell>
          <cell r="U248" t="str">
            <v>17</v>
          </cell>
          <cell r="V248" t="str">
            <v>272</v>
          </cell>
          <cell r="W248" t="str">
            <v>1</v>
          </cell>
          <cell r="AA248" t="str">
            <v>1</v>
          </cell>
          <cell r="AB248" t="str">
            <v>1</v>
          </cell>
          <cell r="AC248" t="str">
            <v>3</v>
          </cell>
          <cell r="AD248" t="str">
            <v>1</v>
          </cell>
          <cell r="AE248" t="str">
            <v>1</v>
          </cell>
          <cell r="AG248" t="str">
            <v>3</v>
          </cell>
          <cell r="AH248">
            <v>1800</v>
          </cell>
          <cell r="AI248">
            <v>34</v>
          </cell>
          <cell r="AJ248" t="str">
            <v>9</v>
          </cell>
          <cell r="AK248">
            <v>99999999999</v>
          </cell>
          <cell r="AL248">
            <v>2</v>
          </cell>
          <cell r="AM248">
            <v>0</v>
          </cell>
          <cell r="AN248" t="str">
            <v>2</v>
          </cell>
          <cell r="AO248" t="str">
            <v>4</v>
          </cell>
          <cell r="AS248" t="str">
            <v>0</v>
          </cell>
          <cell r="AW248" t="str">
            <v>2</v>
          </cell>
          <cell r="AX248" t="str">
            <v>1</v>
          </cell>
          <cell r="AY248" t="str">
            <v>2</v>
          </cell>
          <cell r="AZ248" t="str">
            <v>P220</v>
          </cell>
          <cell r="BA248" t="str">
            <v>P071</v>
          </cell>
          <cell r="BE248" t="str">
            <v>404</v>
          </cell>
          <cell r="BF248" t="str">
            <v>404</v>
          </cell>
          <cell r="BG248" t="str">
            <v>P220</v>
          </cell>
          <cell r="BH248" t="str">
            <v>P220</v>
          </cell>
          <cell r="BK248" t="str">
            <v>01</v>
          </cell>
          <cell r="BL248" t="str">
            <v>01</v>
          </cell>
          <cell r="BM248" t="str">
            <v>082</v>
          </cell>
        </row>
        <row r="249">
          <cell r="A249" t="str">
            <v>A890039</v>
          </cell>
          <cell r="B249" t="str">
            <v>01</v>
          </cell>
          <cell r="C249" t="str">
            <v>2001</v>
          </cell>
          <cell r="D249">
            <v>2</v>
          </cell>
          <cell r="E249">
            <v>36893</v>
          </cell>
          <cell r="F249" t="str">
            <v>1</v>
          </cell>
          <cell r="G249" t="str">
            <v>17</v>
          </cell>
          <cell r="H249" t="str">
            <v>380</v>
          </cell>
          <cell r="K249" t="str">
            <v>1</v>
          </cell>
          <cell r="L249" t="str">
            <v>3</v>
          </cell>
          <cell r="P249" t="str">
            <v>2</v>
          </cell>
          <cell r="Q249">
            <v>302</v>
          </cell>
          <cell r="S249" t="str">
            <v>1</v>
          </cell>
          <cell r="U249" t="str">
            <v>17</v>
          </cell>
          <cell r="V249" t="str">
            <v>380</v>
          </cell>
          <cell r="W249" t="str">
            <v>1</v>
          </cell>
          <cell r="AA249" t="str">
            <v>1</v>
          </cell>
          <cell r="AB249" t="str">
            <v>2</v>
          </cell>
          <cell r="AC249" t="str">
            <v>3</v>
          </cell>
          <cell r="AD249" t="str">
            <v>1</v>
          </cell>
          <cell r="AE249" t="str">
            <v>1</v>
          </cell>
          <cell r="AG249" t="str">
            <v>3</v>
          </cell>
          <cell r="AH249">
            <v>9999</v>
          </cell>
          <cell r="AI249">
            <v>26</v>
          </cell>
          <cell r="AJ249" t="str">
            <v>9</v>
          </cell>
          <cell r="AK249">
            <v>99999999999</v>
          </cell>
          <cell r="AL249">
            <v>3</v>
          </cell>
          <cell r="AM249">
            <v>0</v>
          </cell>
          <cell r="AN249" t="str">
            <v>1</v>
          </cell>
          <cell r="AO249" t="str">
            <v>9</v>
          </cell>
          <cell r="AS249" t="str">
            <v>0</v>
          </cell>
          <cell r="AW249" t="str">
            <v>2</v>
          </cell>
          <cell r="AX249" t="str">
            <v>1</v>
          </cell>
          <cell r="AY249" t="str">
            <v>2</v>
          </cell>
          <cell r="AZ249" t="str">
            <v>R090</v>
          </cell>
          <cell r="BE249" t="str">
            <v>000</v>
          </cell>
          <cell r="BF249" t="str">
            <v>700</v>
          </cell>
          <cell r="BG249" t="str">
            <v>R090</v>
          </cell>
          <cell r="BH249" t="str">
            <v>R090</v>
          </cell>
          <cell r="BK249" t="str">
            <v>05</v>
          </cell>
          <cell r="BL249" t="str">
            <v>01</v>
          </cell>
          <cell r="BM249" t="str">
            <v>089</v>
          </cell>
        </row>
        <row r="250">
          <cell r="A250" t="str">
            <v>A890096</v>
          </cell>
          <cell r="B250" t="str">
            <v>01</v>
          </cell>
          <cell r="C250" t="str">
            <v>2001</v>
          </cell>
          <cell r="D250">
            <v>2</v>
          </cell>
          <cell r="E250">
            <v>36915</v>
          </cell>
          <cell r="F250" t="str">
            <v>2</v>
          </cell>
          <cell r="G250" t="str">
            <v>17</v>
          </cell>
          <cell r="H250" t="str">
            <v>380</v>
          </cell>
          <cell r="K250" t="str">
            <v>1</v>
          </cell>
          <cell r="L250" t="str">
            <v>3</v>
          </cell>
          <cell r="P250" t="str">
            <v>2</v>
          </cell>
          <cell r="Q250">
            <v>305</v>
          </cell>
          <cell r="S250" t="str">
            <v>1</v>
          </cell>
          <cell r="U250" t="str">
            <v>17</v>
          </cell>
          <cell r="V250" t="str">
            <v>380</v>
          </cell>
          <cell r="W250" t="str">
            <v>3</v>
          </cell>
          <cell r="AA250" t="str">
            <v>1</v>
          </cell>
          <cell r="AB250" t="str">
            <v>2</v>
          </cell>
          <cell r="AC250" t="str">
            <v>3</v>
          </cell>
          <cell r="AD250" t="str">
            <v>1</v>
          </cell>
          <cell r="AE250" t="str">
            <v>1</v>
          </cell>
          <cell r="AG250" t="str">
            <v>3</v>
          </cell>
          <cell r="AH250">
            <v>1000</v>
          </cell>
          <cell r="AI250">
            <v>22</v>
          </cell>
          <cell r="AJ250" t="str">
            <v>9</v>
          </cell>
          <cell r="AK250">
            <v>99999999999</v>
          </cell>
          <cell r="AL250">
            <v>4</v>
          </cell>
          <cell r="AM250">
            <v>0</v>
          </cell>
          <cell r="AN250" t="str">
            <v>4</v>
          </cell>
          <cell r="AO250" t="str">
            <v>3</v>
          </cell>
          <cell r="AS250" t="str">
            <v>0</v>
          </cell>
          <cell r="AW250" t="str">
            <v>4</v>
          </cell>
          <cell r="AX250" t="str">
            <v>2</v>
          </cell>
          <cell r="AY250" t="str">
            <v>1</v>
          </cell>
          <cell r="AZ250" t="str">
            <v>R95X</v>
          </cell>
          <cell r="BE250" t="str">
            <v>000</v>
          </cell>
          <cell r="BF250" t="str">
            <v>700</v>
          </cell>
          <cell r="BG250" t="str">
            <v>R95X</v>
          </cell>
          <cell r="BH250" t="str">
            <v>R95X</v>
          </cell>
          <cell r="BK250" t="str">
            <v>05</v>
          </cell>
          <cell r="BL250" t="str">
            <v>01</v>
          </cell>
          <cell r="BM250" t="str">
            <v>089</v>
          </cell>
        </row>
        <row r="251">
          <cell r="A251" t="str">
            <v>A890148</v>
          </cell>
          <cell r="B251" t="str">
            <v>02</v>
          </cell>
          <cell r="C251" t="str">
            <v>2001</v>
          </cell>
          <cell r="D251">
            <v>2</v>
          </cell>
          <cell r="E251">
            <v>36941</v>
          </cell>
          <cell r="F251" t="str">
            <v>1</v>
          </cell>
          <cell r="G251" t="str">
            <v>17</v>
          </cell>
          <cell r="H251" t="str">
            <v>380</v>
          </cell>
          <cell r="K251" t="str">
            <v>1</v>
          </cell>
          <cell r="L251" t="str">
            <v>1</v>
          </cell>
          <cell r="M251" t="str">
            <v>1738000029</v>
          </cell>
          <cell r="N251" t="str">
            <v>HOSP. SAN FELIX</v>
          </cell>
          <cell r="P251" t="str">
            <v>3</v>
          </cell>
          <cell r="Q251">
            <v>305</v>
          </cell>
          <cell r="S251" t="str">
            <v>1</v>
          </cell>
          <cell r="U251" t="str">
            <v>17</v>
          </cell>
          <cell r="V251" t="str">
            <v>380</v>
          </cell>
          <cell r="W251" t="str">
            <v>2</v>
          </cell>
          <cell r="X251" t="str">
            <v>003</v>
          </cell>
          <cell r="AA251" t="str">
            <v>1</v>
          </cell>
          <cell r="AB251" t="str">
            <v>1</v>
          </cell>
          <cell r="AC251" t="str">
            <v>3</v>
          </cell>
          <cell r="AD251" t="str">
            <v>1</v>
          </cell>
          <cell r="AE251" t="str">
            <v>1</v>
          </cell>
          <cell r="AG251" t="str">
            <v>3</v>
          </cell>
          <cell r="AH251">
            <v>5000</v>
          </cell>
          <cell r="AI251">
            <v>16</v>
          </cell>
          <cell r="AJ251" t="str">
            <v>9</v>
          </cell>
          <cell r="AK251">
            <v>99999999999</v>
          </cell>
          <cell r="AL251">
            <v>1</v>
          </cell>
          <cell r="AM251">
            <v>0</v>
          </cell>
          <cell r="AN251" t="str">
            <v>4</v>
          </cell>
          <cell r="AO251" t="str">
            <v>4</v>
          </cell>
          <cell r="AS251" t="str">
            <v>0</v>
          </cell>
          <cell r="AW251" t="str">
            <v>2</v>
          </cell>
          <cell r="AX251" t="str">
            <v>1</v>
          </cell>
          <cell r="AY251" t="str">
            <v>2</v>
          </cell>
          <cell r="AZ251" t="str">
            <v>A419</v>
          </cell>
          <cell r="BA251" t="str">
            <v>L080</v>
          </cell>
          <cell r="BD251" t="str">
            <v>E43X</v>
          </cell>
          <cell r="BE251" t="str">
            <v>602</v>
          </cell>
          <cell r="BF251" t="str">
            <v>602</v>
          </cell>
          <cell r="BG251" t="str">
            <v>E43X</v>
          </cell>
          <cell r="BH251" t="str">
            <v>E43X</v>
          </cell>
          <cell r="BK251" t="str">
            <v>05</v>
          </cell>
          <cell r="BL251" t="str">
            <v>01</v>
          </cell>
          <cell r="BM251" t="str">
            <v>042</v>
          </cell>
        </row>
        <row r="252">
          <cell r="A252" t="str">
            <v>A890168</v>
          </cell>
          <cell r="B252" t="str">
            <v>06</v>
          </cell>
          <cell r="C252" t="str">
            <v>2001</v>
          </cell>
          <cell r="D252">
            <v>2</v>
          </cell>
          <cell r="E252">
            <v>37043</v>
          </cell>
          <cell r="F252" t="str">
            <v>1</v>
          </cell>
          <cell r="G252" t="str">
            <v>17</v>
          </cell>
          <cell r="H252" t="str">
            <v>380</v>
          </cell>
          <cell r="K252" t="str">
            <v>1</v>
          </cell>
          <cell r="L252" t="str">
            <v>1</v>
          </cell>
          <cell r="M252" t="str">
            <v>1738000045</v>
          </cell>
          <cell r="N252" t="str">
            <v>CL CELAD</v>
          </cell>
          <cell r="P252" t="str">
            <v>1</v>
          </cell>
          <cell r="Q252">
            <v>104</v>
          </cell>
          <cell r="S252" t="str">
            <v>1</v>
          </cell>
          <cell r="U252" t="str">
            <v>17</v>
          </cell>
          <cell r="V252" t="str">
            <v>867</v>
          </cell>
          <cell r="W252" t="str">
            <v>2</v>
          </cell>
          <cell r="X252" t="str">
            <v>003</v>
          </cell>
          <cell r="AA252" t="str">
            <v>1</v>
          </cell>
          <cell r="AB252" t="str">
            <v>1</v>
          </cell>
          <cell r="AC252" t="str">
            <v>3</v>
          </cell>
          <cell r="AD252" t="str">
            <v>1</v>
          </cell>
          <cell r="AE252" t="str">
            <v>1</v>
          </cell>
          <cell r="AG252" t="str">
            <v>4</v>
          </cell>
          <cell r="AH252">
            <v>1000</v>
          </cell>
          <cell r="AI252">
            <v>99</v>
          </cell>
          <cell r="AJ252" t="str">
            <v>9</v>
          </cell>
          <cell r="AK252">
            <v>99999999999</v>
          </cell>
          <cell r="AL252">
            <v>2</v>
          </cell>
          <cell r="AM252">
            <v>0</v>
          </cell>
          <cell r="AN252" t="str">
            <v>9</v>
          </cell>
          <cell r="AO252" t="str">
            <v>9</v>
          </cell>
          <cell r="AS252" t="str">
            <v>0</v>
          </cell>
          <cell r="AW252" t="str">
            <v>2</v>
          </cell>
          <cell r="AX252" t="str">
            <v>1</v>
          </cell>
          <cell r="AY252" t="str">
            <v>2</v>
          </cell>
          <cell r="AZ252" t="str">
            <v>P220</v>
          </cell>
          <cell r="BA252" t="str">
            <v>P071</v>
          </cell>
          <cell r="BE252" t="str">
            <v>404</v>
          </cell>
          <cell r="BF252" t="str">
            <v>404</v>
          </cell>
          <cell r="BG252" t="str">
            <v>P220</v>
          </cell>
          <cell r="BH252" t="str">
            <v>P220</v>
          </cell>
          <cell r="BK252" t="str">
            <v>01</v>
          </cell>
          <cell r="BL252" t="str">
            <v>01</v>
          </cell>
          <cell r="BM252" t="str">
            <v>082</v>
          </cell>
        </row>
        <row r="253">
          <cell r="A253" t="str">
            <v>A890220</v>
          </cell>
          <cell r="B253" t="str">
            <v>04</v>
          </cell>
          <cell r="C253" t="str">
            <v>2001</v>
          </cell>
          <cell r="D253">
            <v>2</v>
          </cell>
          <cell r="E253">
            <v>36991</v>
          </cell>
          <cell r="F253" t="str">
            <v>1</v>
          </cell>
          <cell r="G253" t="str">
            <v>17</v>
          </cell>
          <cell r="H253" t="str">
            <v>380</v>
          </cell>
          <cell r="K253" t="str">
            <v>1</v>
          </cell>
          <cell r="L253" t="str">
            <v>3</v>
          </cell>
          <cell r="P253" t="str">
            <v>2</v>
          </cell>
          <cell r="Q253">
            <v>100</v>
          </cell>
          <cell r="S253" t="str">
            <v>1</v>
          </cell>
          <cell r="U253" t="str">
            <v>17</v>
          </cell>
          <cell r="V253" t="str">
            <v>380</v>
          </cell>
          <cell r="W253" t="str">
            <v>1</v>
          </cell>
          <cell r="AA253" t="str">
            <v>1</v>
          </cell>
          <cell r="AB253" t="str">
            <v>1</v>
          </cell>
          <cell r="AC253" t="str">
            <v>3</v>
          </cell>
          <cell r="AD253" t="str">
            <v>1</v>
          </cell>
          <cell r="AE253" t="str">
            <v>1</v>
          </cell>
          <cell r="AG253" t="str">
            <v>2</v>
          </cell>
          <cell r="AH253">
            <v>500</v>
          </cell>
          <cell r="AI253">
            <v>15</v>
          </cell>
          <cell r="AJ253" t="str">
            <v>9</v>
          </cell>
          <cell r="AK253">
            <v>99999999999</v>
          </cell>
          <cell r="AL253">
            <v>1</v>
          </cell>
          <cell r="AM253">
            <v>0</v>
          </cell>
          <cell r="AN253" t="str">
            <v>1</v>
          </cell>
          <cell r="AO253" t="str">
            <v>5</v>
          </cell>
          <cell r="AS253" t="str">
            <v>0</v>
          </cell>
          <cell r="AW253" t="str">
            <v>2</v>
          </cell>
          <cell r="AX253" t="str">
            <v>1</v>
          </cell>
          <cell r="AY253" t="str">
            <v>2</v>
          </cell>
          <cell r="AZ253" t="str">
            <v>P95X</v>
          </cell>
          <cell r="BE253" t="str">
            <v>406</v>
          </cell>
          <cell r="BF253" t="str">
            <v>407</v>
          </cell>
          <cell r="BG253" t="str">
            <v>P968</v>
          </cell>
          <cell r="BH253" t="str">
            <v>P968</v>
          </cell>
          <cell r="BK253" t="str">
            <v>01</v>
          </cell>
          <cell r="BL253" t="str">
            <v>01</v>
          </cell>
          <cell r="BM253" t="str">
            <v>086</v>
          </cell>
        </row>
        <row r="254">
          <cell r="A254" t="str">
            <v>A890278</v>
          </cell>
          <cell r="B254" t="str">
            <v>04</v>
          </cell>
          <cell r="C254" t="str">
            <v>2001</v>
          </cell>
          <cell r="D254">
            <v>2</v>
          </cell>
          <cell r="E254">
            <v>37006</v>
          </cell>
          <cell r="F254" t="str">
            <v>1</v>
          </cell>
          <cell r="G254" t="str">
            <v>17</v>
          </cell>
          <cell r="H254" t="str">
            <v>380</v>
          </cell>
          <cell r="K254" t="str">
            <v>1</v>
          </cell>
          <cell r="L254" t="str">
            <v>1</v>
          </cell>
          <cell r="M254" t="str">
            <v>1738000029</v>
          </cell>
          <cell r="N254" t="str">
            <v>HOSP. SAN FELIX</v>
          </cell>
          <cell r="P254" t="str">
            <v>3</v>
          </cell>
          <cell r="Q254">
            <v>100</v>
          </cell>
          <cell r="S254" t="str">
            <v>1</v>
          </cell>
          <cell r="U254" t="str">
            <v>17</v>
          </cell>
          <cell r="V254" t="str">
            <v>380</v>
          </cell>
          <cell r="W254" t="str">
            <v>3</v>
          </cell>
          <cell r="AA254" t="str">
            <v>1</v>
          </cell>
          <cell r="AB254" t="str">
            <v>1</v>
          </cell>
          <cell r="AC254" t="str">
            <v>3</v>
          </cell>
          <cell r="AD254" t="str">
            <v>1</v>
          </cell>
          <cell r="AE254" t="str">
            <v>1</v>
          </cell>
          <cell r="AG254" t="str">
            <v>2</v>
          </cell>
          <cell r="AH254">
            <v>1100</v>
          </cell>
          <cell r="AI254">
            <v>23</v>
          </cell>
          <cell r="AJ254" t="str">
            <v>9</v>
          </cell>
          <cell r="AK254">
            <v>99999999999</v>
          </cell>
          <cell r="AL254">
            <v>1</v>
          </cell>
          <cell r="AM254">
            <v>0</v>
          </cell>
          <cell r="AN254" t="str">
            <v>4</v>
          </cell>
          <cell r="AO254" t="str">
            <v>9</v>
          </cell>
          <cell r="AS254" t="str">
            <v>0</v>
          </cell>
          <cell r="AW254" t="str">
            <v>2</v>
          </cell>
          <cell r="AX254" t="str">
            <v>1</v>
          </cell>
          <cell r="AY254" t="str">
            <v>2</v>
          </cell>
          <cell r="AZ254" t="str">
            <v>P220</v>
          </cell>
          <cell r="BA254" t="str">
            <v>P071</v>
          </cell>
          <cell r="BE254" t="str">
            <v>404</v>
          </cell>
          <cell r="BF254" t="str">
            <v>404</v>
          </cell>
          <cell r="BG254" t="str">
            <v>P220</v>
          </cell>
          <cell r="BH254" t="str">
            <v>P220</v>
          </cell>
          <cell r="BK254" t="str">
            <v>01</v>
          </cell>
          <cell r="BL254" t="str">
            <v>01</v>
          </cell>
          <cell r="BM254" t="str">
            <v>082</v>
          </cell>
        </row>
        <row r="255">
          <cell r="A255" t="str">
            <v>A890399</v>
          </cell>
          <cell r="B255" t="str">
            <v>03</v>
          </cell>
          <cell r="C255" t="str">
            <v>2001</v>
          </cell>
          <cell r="D255">
            <v>2</v>
          </cell>
          <cell r="E255">
            <v>36973</v>
          </cell>
          <cell r="F255" t="str">
            <v>2</v>
          </cell>
          <cell r="G255" t="str">
            <v>17</v>
          </cell>
          <cell r="H255" t="str">
            <v>614</v>
          </cell>
          <cell r="I255" t="str">
            <v>006</v>
          </cell>
          <cell r="K255" t="str">
            <v>2</v>
          </cell>
          <cell r="L255" t="str">
            <v>3</v>
          </cell>
          <cell r="P255" t="str">
            <v>3</v>
          </cell>
          <cell r="Q255">
            <v>306</v>
          </cell>
          <cell r="S255" t="str">
            <v>1</v>
          </cell>
          <cell r="U255" t="str">
            <v>17</v>
          </cell>
          <cell r="V255" t="str">
            <v>614</v>
          </cell>
          <cell r="W255" t="str">
            <v>3</v>
          </cell>
          <cell r="AA255" t="str">
            <v>1</v>
          </cell>
          <cell r="AB255" t="str">
            <v>2</v>
          </cell>
          <cell r="AC255" t="str">
            <v>3</v>
          </cell>
          <cell r="AD255" t="str">
            <v>1</v>
          </cell>
          <cell r="AE255" t="str">
            <v>1</v>
          </cell>
          <cell r="AG255" t="str">
            <v>3</v>
          </cell>
          <cell r="AH255">
            <v>9999</v>
          </cell>
          <cell r="AI255">
            <v>28</v>
          </cell>
          <cell r="AJ255" t="str">
            <v>9</v>
          </cell>
          <cell r="AK255">
            <v>99999999999</v>
          </cell>
          <cell r="AL255">
            <v>4</v>
          </cell>
          <cell r="AM255">
            <v>0</v>
          </cell>
          <cell r="AN255" t="str">
            <v>2</v>
          </cell>
          <cell r="AO255" t="str">
            <v>3</v>
          </cell>
          <cell r="AS255" t="str">
            <v>0</v>
          </cell>
          <cell r="AW255" t="str">
            <v>4</v>
          </cell>
          <cell r="AX255" t="str">
            <v>2</v>
          </cell>
          <cell r="AY255" t="str">
            <v>2</v>
          </cell>
          <cell r="AZ255" t="str">
            <v>J969</v>
          </cell>
          <cell r="BA255" t="str">
            <v>J189</v>
          </cell>
          <cell r="BE255" t="str">
            <v>108</v>
          </cell>
          <cell r="BF255" t="str">
            <v>109</v>
          </cell>
          <cell r="BG255" t="str">
            <v>J189</v>
          </cell>
          <cell r="BH255" t="str">
            <v>J189</v>
          </cell>
          <cell r="BK255" t="str">
            <v>06</v>
          </cell>
          <cell r="BL255" t="str">
            <v>01</v>
          </cell>
          <cell r="BM255" t="str">
            <v>059</v>
          </cell>
        </row>
        <row r="256">
          <cell r="A256" t="str">
            <v>A890461</v>
          </cell>
          <cell r="B256" t="str">
            <v>03</v>
          </cell>
          <cell r="C256" t="str">
            <v>2001</v>
          </cell>
          <cell r="D256">
            <v>2</v>
          </cell>
          <cell r="E256">
            <v>36973</v>
          </cell>
          <cell r="F256" t="str">
            <v>1</v>
          </cell>
          <cell r="G256" t="str">
            <v>17</v>
          </cell>
          <cell r="H256" t="str">
            <v>614</v>
          </cell>
          <cell r="K256" t="str">
            <v>3</v>
          </cell>
          <cell r="L256" t="str">
            <v>3</v>
          </cell>
          <cell r="P256" t="str">
            <v>3</v>
          </cell>
          <cell r="Q256">
            <v>303</v>
          </cell>
          <cell r="S256" t="str">
            <v>1</v>
          </cell>
          <cell r="U256" t="str">
            <v>17</v>
          </cell>
          <cell r="V256" t="str">
            <v>614</v>
          </cell>
          <cell r="W256" t="str">
            <v>3</v>
          </cell>
          <cell r="AA256" t="str">
            <v>1</v>
          </cell>
          <cell r="AB256" t="str">
            <v>2</v>
          </cell>
          <cell r="AC256" t="str">
            <v>3</v>
          </cell>
          <cell r="AD256" t="str">
            <v>1</v>
          </cell>
          <cell r="AE256" t="str">
            <v>1</v>
          </cell>
          <cell r="AG256" t="str">
            <v>3</v>
          </cell>
          <cell r="AH256">
            <v>9999</v>
          </cell>
          <cell r="AI256">
            <v>21</v>
          </cell>
          <cell r="AJ256" t="str">
            <v>9</v>
          </cell>
          <cell r="AK256">
            <v>99999999999</v>
          </cell>
          <cell r="AL256">
            <v>2</v>
          </cell>
          <cell r="AM256">
            <v>0</v>
          </cell>
          <cell r="AN256" t="str">
            <v>1</v>
          </cell>
          <cell r="AO256" t="str">
            <v>3</v>
          </cell>
          <cell r="AS256" t="str">
            <v>0</v>
          </cell>
          <cell r="AW256" t="str">
            <v>2</v>
          </cell>
          <cell r="AX256" t="str">
            <v>1</v>
          </cell>
          <cell r="AY256" t="str">
            <v>2</v>
          </cell>
          <cell r="AZ256" t="str">
            <v>E86X</v>
          </cell>
          <cell r="BA256" t="str">
            <v>A09X</v>
          </cell>
          <cell r="BB256" t="str">
            <v>E440</v>
          </cell>
          <cell r="BE256" t="str">
            <v>602</v>
          </cell>
          <cell r="BF256" t="str">
            <v>602</v>
          </cell>
          <cell r="BG256" t="str">
            <v>E440</v>
          </cell>
          <cell r="BH256" t="str">
            <v>E440</v>
          </cell>
          <cell r="BK256" t="str">
            <v>05</v>
          </cell>
          <cell r="BL256" t="str">
            <v>01</v>
          </cell>
          <cell r="BM256" t="str">
            <v>042</v>
          </cell>
        </row>
        <row r="257">
          <cell r="A257" t="str">
            <v>A890482</v>
          </cell>
          <cell r="B257" t="str">
            <v>04</v>
          </cell>
          <cell r="C257" t="str">
            <v>2001</v>
          </cell>
          <cell r="D257">
            <v>2</v>
          </cell>
          <cell r="E257">
            <v>36999</v>
          </cell>
          <cell r="F257" t="str">
            <v>2</v>
          </cell>
          <cell r="G257" t="str">
            <v>17</v>
          </cell>
          <cell r="H257" t="str">
            <v>614</v>
          </cell>
          <cell r="K257" t="str">
            <v>1</v>
          </cell>
          <cell r="L257" t="str">
            <v>1</v>
          </cell>
          <cell r="M257" t="str">
            <v>1761400011</v>
          </cell>
          <cell r="N257" t="str">
            <v>H. SAN JUAN DE DIOS</v>
          </cell>
          <cell r="P257" t="str">
            <v>1</v>
          </cell>
          <cell r="Q257">
            <v>302</v>
          </cell>
          <cell r="S257" t="str">
            <v>1</v>
          </cell>
          <cell r="U257" t="str">
            <v>17</v>
          </cell>
          <cell r="V257" t="str">
            <v>614</v>
          </cell>
          <cell r="W257" t="str">
            <v>3</v>
          </cell>
          <cell r="AA257" t="str">
            <v>1</v>
          </cell>
          <cell r="AB257" t="str">
            <v>1</v>
          </cell>
          <cell r="AC257" t="str">
            <v>3</v>
          </cell>
          <cell r="AD257" t="str">
            <v>2</v>
          </cell>
          <cell r="AE257" t="str">
            <v>1</v>
          </cell>
          <cell r="AG257" t="str">
            <v>3</v>
          </cell>
          <cell r="AH257">
            <v>4800</v>
          </cell>
          <cell r="AI257">
            <v>27</v>
          </cell>
          <cell r="AJ257" t="str">
            <v>9</v>
          </cell>
          <cell r="AK257">
            <v>99999999999</v>
          </cell>
          <cell r="AL257">
            <v>4</v>
          </cell>
          <cell r="AM257">
            <v>1</v>
          </cell>
          <cell r="AN257" t="str">
            <v>4</v>
          </cell>
          <cell r="AO257" t="str">
            <v>3</v>
          </cell>
          <cell r="AS257" t="str">
            <v>0</v>
          </cell>
          <cell r="AW257" t="str">
            <v>2</v>
          </cell>
          <cell r="AX257" t="str">
            <v>1</v>
          </cell>
          <cell r="AY257" t="str">
            <v>2</v>
          </cell>
          <cell r="AZ257" t="str">
            <v>I469</v>
          </cell>
          <cell r="BA257" t="str">
            <v>J969</v>
          </cell>
          <cell r="BB257" t="str">
            <v>Q753</v>
          </cell>
          <cell r="BE257" t="str">
            <v>613</v>
          </cell>
          <cell r="BF257" t="str">
            <v>615</v>
          </cell>
          <cell r="BG257" t="str">
            <v>Q753</v>
          </cell>
          <cell r="BH257" t="str">
            <v>Q753</v>
          </cell>
          <cell r="BK257" t="str">
            <v>05</v>
          </cell>
          <cell r="BL257" t="str">
            <v>01</v>
          </cell>
          <cell r="BM257" t="str">
            <v>088</v>
          </cell>
        </row>
        <row r="258">
          <cell r="A258" t="str">
            <v>A890545</v>
          </cell>
          <cell r="B258" t="str">
            <v>11</v>
          </cell>
          <cell r="C258" t="str">
            <v>2001</v>
          </cell>
          <cell r="D258">
            <v>2</v>
          </cell>
          <cell r="E258">
            <v>37211</v>
          </cell>
          <cell r="F258" t="str">
            <v>1</v>
          </cell>
          <cell r="G258" t="str">
            <v>17</v>
          </cell>
          <cell r="H258" t="str">
            <v>541</v>
          </cell>
          <cell r="K258" t="str">
            <v>3</v>
          </cell>
          <cell r="L258" t="str">
            <v>3</v>
          </cell>
          <cell r="P258" t="str">
            <v>1</v>
          </cell>
          <cell r="Q258">
            <v>302</v>
          </cell>
          <cell r="S258" t="str">
            <v>1</v>
          </cell>
          <cell r="U258" t="str">
            <v>17</v>
          </cell>
          <cell r="V258" t="str">
            <v>541</v>
          </cell>
          <cell r="W258" t="str">
            <v>3</v>
          </cell>
          <cell r="AA258" t="str">
            <v>2</v>
          </cell>
          <cell r="AB258" t="str">
            <v>2</v>
          </cell>
          <cell r="AC258" t="str">
            <v>3</v>
          </cell>
          <cell r="AD258" t="str">
            <v>1</v>
          </cell>
          <cell r="AE258" t="str">
            <v>2</v>
          </cell>
          <cell r="AG258" t="str">
            <v>3</v>
          </cell>
          <cell r="AH258">
            <v>1600</v>
          </cell>
          <cell r="AI258">
            <v>21</v>
          </cell>
          <cell r="AJ258" t="str">
            <v>9</v>
          </cell>
          <cell r="AK258">
            <v>99999999999</v>
          </cell>
          <cell r="AL258">
            <v>4</v>
          </cell>
          <cell r="AM258">
            <v>0</v>
          </cell>
          <cell r="AN258" t="str">
            <v>4</v>
          </cell>
          <cell r="AO258" t="str">
            <v>3</v>
          </cell>
          <cell r="AS258" t="str">
            <v>9</v>
          </cell>
          <cell r="AT258" t="str">
            <v>01</v>
          </cell>
          <cell r="AU258" t="str">
            <v>999</v>
          </cell>
          <cell r="AW258" t="str">
            <v>4</v>
          </cell>
          <cell r="AX258" t="str">
            <v>2</v>
          </cell>
          <cell r="AY258" t="str">
            <v>2</v>
          </cell>
          <cell r="AZ258" t="str">
            <v>T71X</v>
          </cell>
          <cell r="BA258" t="str">
            <v>T798</v>
          </cell>
          <cell r="BB258" t="str">
            <v>T887</v>
          </cell>
          <cell r="BE258" t="str">
            <v>510</v>
          </cell>
          <cell r="BF258" t="str">
            <v>509</v>
          </cell>
          <cell r="BG258" t="str">
            <v>Y599</v>
          </cell>
          <cell r="BH258" t="str">
            <v>Y599</v>
          </cell>
          <cell r="BK258" t="str">
            <v>05</v>
          </cell>
          <cell r="BL258" t="str">
            <v>01</v>
          </cell>
          <cell r="BM258" t="str">
            <v>104</v>
          </cell>
        </row>
        <row r="259">
          <cell r="A259" t="str">
            <v>A890547</v>
          </cell>
          <cell r="B259" t="str">
            <v>11</v>
          </cell>
          <cell r="C259" t="str">
            <v>2001</v>
          </cell>
          <cell r="D259">
            <v>2</v>
          </cell>
          <cell r="E259">
            <v>37213</v>
          </cell>
          <cell r="F259" t="str">
            <v>2</v>
          </cell>
          <cell r="G259" t="str">
            <v>17</v>
          </cell>
          <cell r="H259" t="str">
            <v>541</v>
          </cell>
          <cell r="K259" t="str">
            <v>3</v>
          </cell>
          <cell r="L259" t="str">
            <v>3</v>
          </cell>
          <cell r="P259" t="str">
            <v>1</v>
          </cell>
          <cell r="Q259">
            <v>302</v>
          </cell>
          <cell r="S259" t="str">
            <v>1</v>
          </cell>
          <cell r="U259" t="str">
            <v>17</v>
          </cell>
          <cell r="V259" t="str">
            <v>541</v>
          </cell>
          <cell r="W259" t="str">
            <v>3</v>
          </cell>
          <cell r="AA259" t="str">
            <v>2</v>
          </cell>
          <cell r="AB259" t="str">
            <v>2</v>
          </cell>
          <cell r="AC259" t="str">
            <v>3</v>
          </cell>
          <cell r="AD259" t="str">
            <v>1</v>
          </cell>
          <cell r="AE259" t="str">
            <v>2</v>
          </cell>
          <cell r="AG259" t="str">
            <v>3</v>
          </cell>
          <cell r="AH259">
            <v>1600</v>
          </cell>
          <cell r="AI259">
            <v>21</v>
          </cell>
          <cell r="AJ259" t="str">
            <v>9</v>
          </cell>
          <cell r="AK259">
            <v>99999999999</v>
          </cell>
          <cell r="AL259">
            <v>4</v>
          </cell>
          <cell r="AM259">
            <v>0</v>
          </cell>
          <cell r="AN259" t="str">
            <v>4</v>
          </cell>
          <cell r="AO259" t="str">
            <v>3</v>
          </cell>
          <cell r="AS259" t="str">
            <v>9</v>
          </cell>
          <cell r="AT259" t="str">
            <v>01</v>
          </cell>
          <cell r="AU259" t="str">
            <v>999</v>
          </cell>
          <cell r="AW259" t="str">
            <v>4</v>
          </cell>
          <cell r="AX259" t="str">
            <v>2</v>
          </cell>
          <cell r="AY259" t="str">
            <v>2</v>
          </cell>
          <cell r="AZ259" t="str">
            <v>T71X</v>
          </cell>
          <cell r="BA259" t="str">
            <v>T798</v>
          </cell>
          <cell r="BB259" t="str">
            <v>T887</v>
          </cell>
          <cell r="BE259" t="str">
            <v>510</v>
          </cell>
          <cell r="BF259" t="str">
            <v>509</v>
          </cell>
          <cell r="BG259" t="str">
            <v>Y599</v>
          </cell>
          <cell r="BH259" t="str">
            <v>Y599</v>
          </cell>
          <cell r="BK259" t="str">
            <v>05</v>
          </cell>
          <cell r="BL259" t="str">
            <v>01</v>
          </cell>
          <cell r="BM259" t="str">
            <v>104</v>
          </cell>
        </row>
        <row r="260">
          <cell r="A260" t="str">
            <v>A890550</v>
          </cell>
          <cell r="B260" t="str">
            <v>10</v>
          </cell>
          <cell r="C260" t="str">
            <v>2001</v>
          </cell>
          <cell r="D260">
            <v>2</v>
          </cell>
          <cell r="E260">
            <v>37169</v>
          </cell>
          <cell r="F260" t="str">
            <v>1</v>
          </cell>
          <cell r="G260" t="str">
            <v>17</v>
          </cell>
          <cell r="H260" t="str">
            <v>541</v>
          </cell>
          <cell r="K260" t="str">
            <v>1</v>
          </cell>
          <cell r="L260" t="str">
            <v>3</v>
          </cell>
          <cell r="P260" t="str">
            <v>2</v>
          </cell>
          <cell r="Q260">
            <v>206</v>
          </cell>
          <cell r="S260" t="str">
            <v>1</v>
          </cell>
          <cell r="U260" t="str">
            <v>17</v>
          </cell>
          <cell r="V260" t="str">
            <v>541</v>
          </cell>
          <cell r="W260" t="str">
            <v>1</v>
          </cell>
          <cell r="AA260" t="str">
            <v>1</v>
          </cell>
          <cell r="AB260" t="str">
            <v>2</v>
          </cell>
          <cell r="AC260" t="str">
            <v>3</v>
          </cell>
          <cell r="AD260" t="str">
            <v>1</v>
          </cell>
          <cell r="AE260" t="str">
            <v>1</v>
          </cell>
          <cell r="AG260" t="str">
            <v>3</v>
          </cell>
          <cell r="AH260">
            <v>2500</v>
          </cell>
          <cell r="AI260">
            <v>19</v>
          </cell>
          <cell r="AJ260" t="str">
            <v>9</v>
          </cell>
          <cell r="AK260">
            <v>99999999999</v>
          </cell>
          <cell r="AL260">
            <v>1</v>
          </cell>
          <cell r="AM260">
            <v>0</v>
          </cell>
          <cell r="AN260" t="str">
            <v>1</v>
          </cell>
          <cell r="AO260" t="str">
            <v>2</v>
          </cell>
          <cell r="AS260" t="str">
            <v>0</v>
          </cell>
          <cell r="AW260" t="str">
            <v>4</v>
          </cell>
          <cell r="AX260" t="str">
            <v>2</v>
          </cell>
          <cell r="AY260" t="str">
            <v>2</v>
          </cell>
          <cell r="AZ260" t="str">
            <v>P209</v>
          </cell>
          <cell r="BA260" t="str">
            <v>P291</v>
          </cell>
          <cell r="BB260" t="str">
            <v>P369</v>
          </cell>
          <cell r="BE260" t="str">
            <v>405</v>
          </cell>
          <cell r="BF260" t="str">
            <v>405</v>
          </cell>
          <cell r="BG260" t="str">
            <v>P369</v>
          </cell>
          <cell r="BH260" t="str">
            <v>P369</v>
          </cell>
          <cell r="BK260" t="str">
            <v>02</v>
          </cell>
          <cell r="BL260" t="str">
            <v>01</v>
          </cell>
          <cell r="BM260" t="str">
            <v>084</v>
          </cell>
        </row>
        <row r="261">
          <cell r="A261" t="str">
            <v>A890579</v>
          </cell>
          <cell r="B261" t="str">
            <v>09</v>
          </cell>
          <cell r="C261" t="str">
            <v>2001</v>
          </cell>
          <cell r="D261">
            <v>2</v>
          </cell>
          <cell r="E261">
            <v>37146</v>
          </cell>
          <cell r="F261" t="str">
            <v>2</v>
          </cell>
          <cell r="G261" t="str">
            <v>17</v>
          </cell>
          <cell r="H261" t="str">
            <v>541</v>
          </cell>
          <cell r="K261" t="str">
            <v>3</v>
          </cell>
          <cell r="L261" t="str">
            <v>3</v>
          </cell>
          <cell r="P261" t="str">
            <v>4</v>
          </cell>
          <cell r="Q261">
            <v>203</v>
          </cell>
          <cell r="S261" t="str">
            <v>1</v>
          </cell>
          <cell r="U261" t="str">
            <v>17</v>
          </cell>
          <cell r="V261" t="str">
            <v>541</v>
          </cell>
          <cell r="W261" t="str">
            <v>3</v>
          </cell>
          <cell r="AA261" t="str">
            <v>1</v>
          </cell>
          <cell r="AB261" t="str">
            <v>2</v>
          </cell>
          <cell r="AC261" t="str">
            <v>3</v>
          </cell>
          <cell r="AD261" t="str">
            <v>9</v>
          </cell>
          <cell r="AE261" t="str">
            <v>9</v>
          </cell>
          <cell r="AG261" t="str">
            <v>9</v>
          </cell>
          <cell r="AH261">
            <v>9999</v>
          </cell>
          <cell r="AI261">
            <v>99</v>
          </cell>
          <cell r="AJ261" t="str">
            <v>9</v>
          </cell>
          <cell r="AK261">
            <v>99999999999</v>
          </cell>
          <cell r="AL261">
            <v>99</v>
          </cell>
          <cell r="AM261">
            <v>99</v>
          </cell>
          <cell r="AN261" t="str">
            <v>9</v>
          </cell>
          <cell r="AO261" t="str">
            <v>9</v>
          </cell>
          <cell r="AS261" t="str">
            <v>0</v>
          </cell>
          <cell r="AW261" t="str">
            <v>4</v>
          </cell>
          <cell r="AX261" t="str">
            <v>2</v>
          </cell>
          <cell r="AY261" t="str">
            <v>2</v>
          </cell>
          <cell r="AZ261" t="str">
            <v>P969</v>
          </cell>
          <cell r="BE261" t="str">
            <v>406</v>
          </cell>
          <cell r="BF261" t="str">
            <v>407</v>
          </cell>
          <cell r="BG261" t="str">
            <v>P969</v>
          </cell>
          <cell r="BH261" t="str">
            <v>P969</v>
          </cell>
          <cell r="BK261" t="str">
            <v>02</v>
          </cell>
          <cell r="BL261" t="str">
            <v>01</v>
          </cell>
          <cell r="BM261" t="str">
            <v>086</v>
          </cell>
        </row>
        <row r="262">
          <cell r="A262" t="str">
            <v>A890660</v>
          </cell>
          <cell r="B262" t="str">
            <v>03</v>
          </cell>
          <cell r="C262" t="str">
            <v>2001</v>
          </cell>
          <cell r="D262">
            <v>2</v>
          </cell>
          <cell r="E262">
            <v>36956</v>
          </cell>
          <cell r="F262" t="str">
            <v>1</v>
          </cell>
          <cell r="G262" t="str">
            <v>17</v>
          </cell>
          <cell r="H262" t="str">
            <v>777</v>
          </cell>
          <cell r="K262" t="str">
            <v>1</v>
          </cell>
          <cell r="L262" t="str">
            <v>5</v>
          </cell>
          <cell r="P262" t="str">
            <v>2</v>
          </cell>
          <cell r="Q262">
            <v>301</v>
          </cell>
          <cell r="S262" t="str">
            <v>1</v>
          </cell>
          <cell r="U262" t="str">
            <v>17</v>
          </cell>
          <cell r="V262" t="str">
            <v>614</v>
          </cell>
          <cell r="W262" t="str">
            <v>2</v>
          </cell>
          <cell r="X262" t="str">
            <v>006</v>
          </cell>
          <cell r="AA262" t="str">
            <v>1</v>
          </cell>
          <cell r="AB262" t="str">
            <v>1</v>
          </cell>
          <cell r="AC262" t="str">
            <v>3</v>
          </cell>
          <cell r="AD262" t="str">
            <v>1</v>
          </cell>
          <cell r="AE262" t="str">
            <v>1</v>
          </cell>
          <cell r="AG262" t="str">
            <v>3</v>
          </cell>
          <cell r="AH262">
            <v>9999</v>
          </cell>
          <cell r="AI262">
            <v>99</v>
          </cell>
          <cell r="AJ262" t="str">
            <v>9</v>
          </cell>
          <cell r="AK262">
            <v>99999999999</v>
          </cell>
          <cell r="AL262">
            <v>3</v>
          </cell>
          <cell r="AM262">
            <v>0</v>
          </cell>
          <cell r="AN262" t="str">
            <v>2</v>
          </cell>
          <cell r="AO262" t="str">
            <v>2</v>
          </cell>
          <cell r="AS262" t="str">
            <v>0</v>
          </cell>
          <cell r="AW262" t="str">
            <v>2</v>
          </cell>
          <cell r="AX262" t="str">
            <v>1</v>
          </cell>
          <cell r="AY262" t="str">
            <v>2</v>
          </cell>
          <cell r="AZ262" t="str">
            <v>I469</v>
          </cell>
          <cell r="BA262" t="str">
            <v>J960</v>
          </cell>
          <cell r="BB262" t="str">
            <v>J189</v>
          </cell>
          <cell r="BE262" t="str">
            <v>108</v>
          </cell>
          <cell r="BF262" t="str">
            <v>109</v>
          </cell>
          <cell r="BG262" t="str">
            <v>J189</v>
          </cell>
          <cell r="BH262" t="str">
            <v>J189</v>
          </cell>
          <cell r="BK262" t="str">
            <v>05</v>
          </cell>
          <cell r="BL262" t="str">
            <v>01</v>
          </cell>
          <cell r="BM262" t="str">
            <v>059</v>
          </cell>
        </row>
        <row r="263">
          <cell r="A263" t="str">
            <v>A890678</v>
          </cell>
          <cell r="B263" t="str">
            <v>04</v>
          </cell>
          <cell r="C263" t="str">
            <v>2001</v>
          </cell>
          <cell r="D263">
            <v>2</v>
          </cell>
          <cell r="E263">
            <v>36988</v>
          </cell>
          <cell r="F263" t="str">
            <v>1</v>
          </cell>
          <cell r="G263" t="str">
            <v>17</v>
          </cell>
          <cell r="H263" t="str">
            <v>777</v>
          </cell>
          <cell r="K263" t="str">
            <v>3</v>
          </cell>
          <cell r="L263" t="str">
            <v>3</v>
          </cell>
          <cell r="P263" t="str">
            <v>3</v>
          </cell>
          <cell r="Q263">
            <v>311</v>
          </cell>
          <cell r="S263" t="str">
            <v>1</v>
          </cell>
          <cell r="U263" t="str">
            <v>17</v>
          </cell>
          <cell r="V263" t="str">
            <v>777</v>
          </cell>
          <cell r="W263" t="str">
            <v>3</v>
          </cell>
          <cell r="AA263" t="str">
            <v>1</v>
          </cell>
          <cell r="AB263" t="str">
            <v>3</v>
          </cell>
          <cell r="AC263" t="str">
            <v>3</v>
          </cell>
          <cell r="AD263" t="str">
            <v>1</v>
          </cell>
          <cell r="AE263" t="str">
            <v>1</v>
          </cell>
          <cell r="AG263" t="str">
            <v>3</v>
          </cell>
          <cell r="AH263">
            <v>2500</v>
          </cell>
          <cell r="AI263">
            <v>22</v>
          </cell>
          <cell r="AJ263" t="str">
            <v>9</v>
          </cell>
          <cell r="AK263">
            <v>99999999999</v>
          </cell>
          <cell r="AL263">
            <v>2</v>
          </cell>
          <cell r="AM263">
            <v>0</v>
          </cell>
          <cell r="AN263" t="str">
            <v>1</v>
          </cell>
          <cell r="AO263" t="str">
            <v>3</v>
          </cell>
          <cell r="AS263" t="str">
            <v>0</v>
          </cell>
          <cell r="AW263" t="str">
            <v>4</v>
          </cell>
          <cell r="AX263" t="str">
            <v>2</v>
          </cell>
          <cell r="AY263" t="str">
            <v>2</v>
          </cell>
          <cell r="AZ263" t="str">
            <v>J960</v>
          </cell>
          <cell r="BA263" t="str">
            <v>J709</v>
          </cell>
          <cell r="BB263" t="str">
            <v>E45X</v>
          </cell>
          <cell r="BE263" t="str">
            <v>602</v>
          </cell>
          <cell r="BF263" t="str">
            <v>602</v>
          </cell>
          <cell r="BG263" t="str">
            <v>E45X</v>
          </cell>
          <cell r="BH263" t="str">
            <v>E45X</v>
          </cell>
          <cell r="BK263" t="str">
            <v>06</v>
          </cell>
          <cell r="BL263" t="str">
            <v>01</v>
          </cell>
          <cell r="BM263" t="str">
            <v>042</v>
          </cell>
        </row>
        <row r="264">
          <cell r="A264" t="str">
            <v>A890791</v>
          </cell>
          <cell r="B264" t="str">
            <v>06</v>
          </cell>
          <cell r="C264" t="str">
            <v>2001</v>
          </cell>
          <cell r="D264">
            <v>2</v>
          </cell>
          <cell r="E264">
            <v>37061</v>
          </cell>
          <cell r="F264" t="str">
            <v>2</v>
          </cell>
          <cell r="G264" t="str">
            <v>17</v>
          </cell>
          <cell r="H264" t="str">
            <v>513</v>
          </cell>
          <cell r="K264" t="str">
            <v>1</v>
          </cell>
          <cell r="L264" t="str">
            <v>1</v>
          </cell>
          <cell r="M264" t="str">
            <v>1751300012</v>
          </cell>
          <cell r="N264" t="str">
            <v>HOSP. STA. TERESA</v>
          </cell>
          <cell r="P264" t="str">
            <v>3</v>
          </cell>
          <cell r="Q264">
            <v>100</v>
          </cell>
          <cell r="S264" t="str">
            <v>1</v>
          </cell>
          <cell r="U264" t="str">
            <v>17</v>
          </cell>
          <cell r="V264" t="str">
            <v>513</v>
          </cell>
          <cell r="W264" t="str">
            <v>3</v>
          </cell>
          <cell r="AA264" t="str">
            <v>1</v>
          </cell>
          <cell r="AB264" t="str">
            <v>1</v>
          </cell>
          <cell r="AC264" t="str">
            <v>3</v>
          </cell>
          <cell r="AD264" t="str">
            <v>3</v>
          </cell>
          <cell r="AE264" t="str">
            <v>2</v>
          </cell>
          <cell r="AG264" t="str">
            <v>3</v>
          </cell>
          <cell r="AH264">
            <v>2500</v>
          </cell>
          <cell r="AI264">
            <v>30</v>
          </cell>
          <cell r="AJ264" t="str">
            <v>9</v>
          </cell>
          <cell r="AK264">
            <v>99999999999</v>
          </cell>
          <cell r="AL264">
            <v>3</v>
          </cell>
          <cell r="AM264">
            <v>1</v>
          </cell>
          <cell r="AN264" t="str">
            <v>2</v>
          </cell>
          <cell r="AO264" t="str">
            <v>2</v>
          </cell>
          <cell r="AS264" t="str">
            <v>0</v>
          </cell>
          <cell r="AW264" t="str">
            <v>2</v>
          </cell>
          <cell r="AX264" t="str">
            <v>1</v>
          </cell>
          <cell r="AY264" t="str">
            <v>2</v>
          </cell>
          <cell r="AZ264" t="str">
            <v>P209</v>
          </cell>
          <cell r="BA264" t="str">
            <v>P038</v>
          </cell>
          <cell r="BB264" t="str">
            <v>P036</v>
          </cell>
          <cell r="BE264" t="str">
            <v>402</v>
          </cell>
          <cell r="BF264" t="str">
            <v>402</v>
          </cell>
          <cell r="BG264" t="str">
            <v>P036</v>
          </cell>
          <cell r="BH264" t="str">
            <v>P036</v>
          </cell>
          <cell r="BK264" t="str">
            <v>01</v>
          </cell>
          <cell r="BL264" t="str">
            <v>01</v>
          </cell>
          <cell r="BM264" t="str">
            <v>080</v>
          </cell>
        </row>
        <row r="265">
          <cell r="A265" t="str">
            <v>A890841</v>
          </cell>
          <cell r="B265" t="str">
            <v>08</v>
          </cell>
          <cell r="C265" t="str">
            <v>2001</v>
          </cell>
          <cell r="D265">
            <v>2</v>
          </cell>
          <cell r="E265">
            <v>37118</v>
          </cell>
          <cell r="F265" t="str">
            <v>1</v>
          </cell>
          <cell r="G265" t="str">
            <v>17</v>
          </cell>
          <cell r="H265" t="str">
            <v>442</v>
          </cell>
          <cell r="K265" t="str">
            <v>1</v>
          </cell>
          <cell r="L265" t="str">
            <v>1</v>
          </cell>
          <cell r="M265" t="str">
            <v>1744206050</v>
          </cell>
          <cell r="N265" t="str">
            <v>HL SAN ANTONIO</v>
          </cell>
          <cell r="P265" t="str">
            <v>3</v>
          </cell>
          <cell r="Q265">
            <v>203</v>
          </cell>
          <cell r="S265" t="str">
            <v>1</v>
          </cell>
          <cell r="U265" t="str">
            <v>17</v>
          </cell>
          <cell r="V265" t="str">
            <v>442</v>
          </cell>
          <cell r="W265" t="str">
            <v>2</v>
          </cell>
          <cell r="X265" t="str">
            <v>001</v>
          </cell>
          <cell r="AA265" t="str">
            <v>1</v>
          </cell>
          <cell r="AB265" t="str">
            <v>3</v>
          </cell>
          <cell r="AC265" t="str">
            <v>3</v>
          </cell>
          <cell r="AD265" t="str">
            <v>1</v>
          </cell>
          <cell r="AE265" t="str">
            <v>1</v>
          </cell>
          <cell r="AG265" t="str">
            <v>3</v>
          </cell>
          <cell r="AH265">
            <v>1800</v>
          </cell>
          <cell r="AI265">
            <v>17</v>
          </cell>
          <cell r="AJ265" t="str">
            <v>9</v>
          </cell>
          <cell r="AK265">
            <v>99999999999</v>
          </cell>
          <cell r="AL265">
            <v>1</v>
          </cell>
          <cell r="AM265">
            <v>0</v>
          </cell>
          <cell r="AN265" t="str">
            <v>4</v>
          </cell>
          <cell r="AO265" t="str">
            <v>3</v>
          </cell>
          <cell r="AS265" t="str">
            <v>0</v>
          </cell>
          <cell r="AW265" t="str">
            <v>1</v>
          </cell>
          <cell r="AX265" t="str">
            <v>1</v>
          </cell>
          <cell r="AY265" t="str">
            <v>2</v>
          </cell>
          <cell r="AZ265" t="str">
            <v>A09X</v>
          </cell>
          <cell r="BA265" t="str">
            <v>P769</v>
          </cell>
          <cell r="BB265" t="str">
            <v>Q438</v>
          </cell>
          <cell r="BD265" t="str">
            <v>P071</v>
          </cell>
          <cell r="BE265" t="str">
            <v>613</v>
          </cell>
          <cell r="BF265" t="str">
            <v>615</v>
          </cell>
          <cell r="BG265" t="str">
            <v>Q438</v>
          </cell>
          <cell r="BH265" t="str">
            <v>Q438</v>
          </cell>
          <cell r="BK265" t="str">
            <v>02</v>
          </cell>
          <cell r="BL265" t="str">
            <v>01</v>
          </cell>
          <cell r="BM265" t="str">
            <v>088</v>
          </cell>
        </row>
        <row r="266">
          <cell r="A266" t="str">
            <v>A890884</v>
          </cell>
          <cell r="B266" t="str">
            <v>01</v>
          </cell>
          <cell r="C266" t="str">
            <v>2001</v>
          </cell>
          <cell r="D266">
            <v>2</v>
          </cell>
          <cell r="E266">
            <v>36914</v>
          </cell>
          <cell r="F266" t="str">
            <v>2</v>
          </cell>
          <cell r="G266" t="str">
            <v>17</v>
          </cell>
          <cell r="H266" t="str">
            <v>013</v>
          </cell>
          <cell r="K266" t="str">
            <v>1</v>
          </cell>
          <cell r="L266" t="str">
            <v>1</v>
          </cell>
          <cell r="M266" t="str">
            <v>1701300014</v>
          </cell>
          <cell r="N266" t="str">
            <v>HOSP. SAN JOSE</v>
          </cell>
          <cell r="P266" t="str">
            <v>2</v>
          </cell>
          <cell r="Q266">
            <v>100</v>
          </cell>
          <cell r="S266" t="str">
            <v>1</v>
          </cell>
          <cell r="U266" t="str">
            <v>17</v>
          </cell>
          <cell r="V266" t="str">
            <v>013</v>
          </cell>
          <cell r="W266" t="str">
            <v>1</v>
          </cell>
          <cell r="AA266" t="str">
            <v>1</v>
          </cell>
          <cell r="AB266" t="str">
            <v>1</v>
          </cell>
          <cell r="AC266" t="str">
            <v>3</v>
          </cell>
          <cell r="AD266" t="str">
            <v>1</v>
          </cell>
          <cell r="AE266" t="str">
            <v>1</v>
          </cell>
          <cell r="AG266" t="str">
            <v>3</v>
          </cell>
          <cell r="AH266">
            <v>1900</v>
          </cell>
          <cell r="AI266">
            <v>34</v>
          </cell>
          <cell r="AJ266" t="str">
            <v>9</v>
          </cell>
          <cell r="AK266">
            <v>99999999999</v>
          </cell>
          <cell r="AL266">
            <v>3</v>
          </cell>
          <cell r="AM266">
            <v>2</v>
          </cell>
          <cell r="AN266" t="str">
            <v>4</v>
          </cell>
          <cell r="AO266" t="str">
            <v>3</v>
          </cell>
          <cell r="AS266" t="str">
            <v>0</v>
          </cell>
          <cell r="AW266" t="str">
            <v>2</v>
          </cell>
          <cell r="AX266" t="str">
            <v>1</v>
          </cell>
          <cell r="AY266" t="str">
            <v>2</v>
          </cell>
          <cell r="AZ266" t="str">
            <v>P968</v>
          </cell>
          <cell r="BA266" t="str">
            <v>P240</v>
          </cell>
          <cell r="BB266" t="str">
            <v>P012</v>
          </cell>
          <cell r="BE266" t="str">
            <v>404</v>
          </cell>
          <cell r="BF266" t="str">
            <v>404</v>
          </cell>
          <cell r="BG266" t="str">
            <v>P240</v>
          </cell>
          <cell r="BH266" t="str">
            <v>P240</v>
          </cell>
          <cell r="BK266" t="str">
            <v>01</v>
          </cell>
          <cell r="BL266" t="str">
            <v>01</v>
          </cell>
          <cell r="BM266" t="str">
            <v>082</v>
          </cell>
        </row>
        <row r="267">
          <cell r="A267" t="str">
            <v>A890928</v>
          </cell>
          <cell r="B267" t="str">
            <v>04</v>
          </cell>
          <cell r="C267" t="str">
            <v>2001</v>
          </cell>
          <cell r="D267">
            <v>2</v>
          </cell>
          <cell r="E267">
            <v>37000</v>
          </cell>
          <cell r="F267" t="str">
            <v>1</v>
          </cell>
          <cell r="G267" t="str">
            <v>17</v>
          </cell>
          <cell r="H267" t="str">
            <v>013</v>
          </cell>
          <cell r="K267" t="str">
            <v>1</v>
          </cell>
          <cell r="L267" t="str">
            <v>1</v>
          </cell>
          <cell r="M267" t="str">
            <v>1701300014</v>
          </cell>
          <cell r="N267" t="str">
            <v>HOSP. SAN JOSE</v>
          </cell>
          <cell r="P267" t="str">
            <v>2</v>
          </cell>
          <cell r="Q267">
            <v>100</v>
          </cell>
          <cell r="S267" t="str">
            <v>1</v>
          </cell>
          <cell r="U267" t="str">
            <v>17</v>
          </cell>
          <cell r="V267" t="str">
            <v>013</v>
          </cell>
          <cell r="W267" t="str">
            <v>1</v>
          </cell>
          <cell r="AA267" t="str">
            <v>1</v>
          </cell>
          <cell r="AB267" t="str">
            <v>2</v>
          </cell>
          <cell r="AC267" t="str">
            <v>3</v>
          </cell>
          <cell r="AD267" t="str">
            <v>1</v>
          </cell>
          <cell r="AE267" t="str">
            <v>1</v>
          </cell>
          <cell r="AG267" t="str">
            <v>2</v>
          </cell>
          <cell r="AH267">
            <v>800</v>
          </cell>
          <cell r="AI267">
            <v>18</v>
          </cell>
          <cell r="AJ267" t="str">
            <v>9</v>
          </cell>
          <cell r="AK267">
            <v>99999999999</v>
          </cell>
          <cell r="AL267">
            <v>1</v>
          </cell>
          <cell r="AM267">
            <v>0</v>
          </cell>
          <cell r="AN267" t="str">
            <v>1</v>
          </cell>
          <cell r="AO267" t="str">
            <v>4</v>
          </cell>
          <cell r="AS267" t="str">
            <v>0</v>
          </cell>
          <cell r="AW267" t="str">
            <v>2</v>
          </cell>
          <cell r="AX267" t="str">
            <v>1</v>
          </cell>
          <cell r="AY267" t="str">
            <v>2</v>
          </cell>
          <cell r="AZ267" t="str">
            <v>P220</v>
          </cell>
          <cell r="BA267" t="str">
            <v>P523</v>
          </cell>
          <cell r="BB267" t="str">
            <v>P070</v>
          </cell>
          <cell r="BE267" t="str">
            <v>404</v>
          </cell>
          <cell r="BF267" t="str">
            <v>404</v>
          </cell>
          <cell r="BG267" t="str">
            <v>P220</v>
          </cell>
          <cell r="BH267" t="str">
            <v>P220</v>
          </cell>
          <cell r="BK267" t="str">
            <v>01</v>
          </cell>
          <cell r="BL267" t="str">
            <v>01</v>
          </cell>
          <cell r="BM267" t="str">
            <v>082</v>
          </cell>
        </row>
        <row r="268">
          <cell r="A268" t="str">
            <v>A890931</v>
          </cell>
          <cell r="B268" t="str">
            <v>04</v>
          </cell>
          <cell r="C268" t="str">
            <v>2001</v>
          </cell>
          <cell r="D268">
            <v>2</v>
          </cell>
          <cell r="E268">
            <v>37006</v>
          </cell>
          <cell r="F268" t="str">
            <v>2</v>
          </cell>
          <cell r="G268" t="str">
            <v>17</v>
          </cell>
          <cell r="H268" t="str">
            <v>013</v>
          </cell>
          <cell r="K268" t="str">
            <v>3</v>
          </cell>
          <cell r="L268" t="str">
            <v>3</v>
          </cell>
          <cell r="P268" t="str">
            <v>3</v>
          </cell>
          <cell r="Q268">
            <v>303</v>
          </cell>
          <cell r="S268" t="str">
            <v>1</v>
          </cell>
          <cell r="U268" t="str">
            <v>17</v>
          </cell>
          <cell r="V268" t="str">
            <v>013</v>
          </cell>
          <cell r="W268" t="str">
            <v>3</v>
          </cell>
          <cell r="AA268" t="str">
            <v>1</v>
          </cell>
          <cell r="AB268" t="str">
            <v>2</v>
          </cell>
          <cell r="AC268" t="str">
            <v>3</v>
          </cell>
          <cell r="AD268" t="str">
            <v>1</v>
          </cell>
          <cell r="AE268" t="str">
            <v>1</v>
          </cell>
          <cell r="AG268" t="str">
            <v>3</v>
          </cell>
          <cell r="AH268">
            <v>9999</v>
          </cell>
          <cell r="AI268">
            <v>17</v>
          </cell>
          <cell r="AJ268" t="str">
            <v>9</v>
          </cell>
          <cell r="AK268">
            <v>99999999999</v>
          </cell>
          <cell r="AL268">
            <v>1</v>
          </cell>
          <cell r="AM268">
            <v>0</v>
          </cell>
          <cell r="AN268" t="str">
            <v>1</v>
          </cell>
          <cell r="AO268" t="str">
            <v>3</v>
          </cell>
          <cell r="AS268" t="str">
            <v>0</v>
          </cell>
          <cell r="AW268" t="str">
            <v>4</v>
          </cell>
          <cell r="AX268" t="str">
            <v>2</v>
          </cell>
          <cell r="AY268" t="str">
            <v>2</v>
          </cell>
          <cell r="AZ268" t="str">
            <v>R090</v>
          </cell>
          <cell r="BA268" t="str">
            <v>J709</v>
          </cell>
          <cell r="BD268" t="str">
            <v>E45X</v>
          </cell>
          <cell r="BE268" t="str">
            <v>606</v>
          </cell>
          <cell r="BF268" t="str">
            <v>607</v>
          </cell>
          <cell r="BG268" t="str">
            <v>J709</v>
          </cell>
          <cell r="BH268" t="str">
            <v>J709</v>
          </cell>
          <cell r="BK268" t="str">
            <v>05</v>
          </cell>
          <cell r="BL268" t="str">
            <v>01</v>
          </cell>
          <cell r="BM268" t="str">
            <v>061</v>
          </cell>
        </row>
        <row r="269">
          <cell r="A269" t="str">
            <v>A890949</v>
          </cell>
          <cell r="B269" t="str">
            <v>04</v>
          </cell>
          <cell r="C269" t="str">
            <v>2001</v>
          </cell>
          <cell r="D269">
            <v>2</v>
          </cell>
          <cell r="E269">
            <v>36993</v>
          </cell>
          <cell r="F269" t="str">
            <v>2</v>
          </cell>
          <cell r="G269" t="str">
            <v>17</v>
          </cell>
          <cell r="H269" t="str">
            <v>013</v>
          </cell>
          <cell r="K269" t="str">
            <v>1</v>
          </cell>
          <cell r="L269" t="str">
            <v>1</v>
          </cell>
          <cell r="M269" t="str">
            <v>1701300014</v>
          </cell>
          <cell r="N269" t="str">
            <v>HOSP. SAN JOSE</v>
          </cell>
          <cell r="P269" t="str">
            <v>3</v>
          </cell>
          <cell r="Q269">
            <v>214</v>
          </cell>
          <cell r="S269" t="str">
            <v>1</v>
          </cell>
          <cell r="U269" t="str">
            <v>17</v>
          </cell>
          <cell r="V269" t="str">
            <v>013</v>
          </cell>
          <cell r="W269" t="str">
            <v>3</v>
          </cell>
          <cell r="AA269" t="str">
            <v>1</v>
          </cell>
          <cell r="AB269" t="str">
            <v>1</v>
          </cell>
          <cell r="AC269" t="str">
            <v>3</v>
          </cell>
          <cell r="AD269" t="str">
            <v>1</v>
          </cell>
          <cell r="AE269" t="str">
            <v>1</v>
          </cell>
          <cell r="AG269" t="str">
            <v>3</v>
          </cell>
          <cell r="AH269">
            <v>9999</v>
          </cell>
          <cell r="AI269">
            <v>38</v>
          </cell>
          <cell r="AJ269" t="str">
            <v>9</v>
          </cell>
          <cell r="AK269">
            <v>99999999999</v>
          </cell>
          <cell r="AL269">
            <v>8</v>
          </cell>
          <cell r="AM269">
            <v>0</v>
          </cell>
          <cell r="AN269" t="str">
            <v>4</v>
          </cell>
          <cell r="AO269" t="str">
            <v>3</v>
          </cell>
          <cell r="AS269" t="str">
            <v>0</v>
          </cell>
          <cell r="AW269" t="str">
            <v>2</v>
          </cell>
          <cell r="AX269" t="str">
            <v>1</v>
          </cell>
          <cell r="AY269" t="str">
            <v>2</v>
          </cell>
          <cell r="AZ269" t="str">
            <v>Q249</v>
          </cell>
          <cell r="BA269" t="str">
            <v>Q909</v>
          </cell>
          <cell r="BE269" t="str">
            <v>613</v>
          </cell>
          <cell r="BF269" t="str">
            <v>615</v>
          </cell>
          <cell r="BG269" t="str">
            <v>Q249</v>
          </cell>
          <cell r="BH269" t="str">
            <v>Q249</v>
          </cell>
          <cell r="BK269" t="str">
            <v>03</v>
          </cell>
          <cell r="BL269" t="str">
            <v>01</v>
          </cell>
          <cell r="BM269" t="str">
            <v>087</v>
          </cell>
        </row>
        <row r="270">
          <cell r="A270" t="str">
            <v>A891053</v>
          </cell>
          <cell r="B270" t="str">
            <v>04</v>
          </cell>
          <cell r="C270" t="str">
            <v>2001</v>
          </cell>
          <cell r="D270">
            <v>2</v>
          </cell>
          <cell r="E270">
            <v>36999</v>
          </cell>
          <cell r="F270" t="str">
            <v>1</v>
          </cell>
          <cell r="G270" t="str">
            <v>17</v>
          </cell>
          <cell r="H270" t="str">
            <v>174</v>
          </cell>
          <cell r="K270" t="str">
            <v>1</v>
          </cell>
          <cell r="L270" t="str">
            <v>3</v>
          </cell>
          <cell r="P270" t="str">
            <v>2</v>
          </cell>
          <cell r="Q270">
            <v>309</v>
          </cell>
          <cell r="S270" t="str">
            <v>1</v>
          </cell>
          <cell r="U270" t="str">
            <v>17</v>
          </cell>
          <cell r="V270" t="str">
            <v>174</v>
          </cell>
          <cell r="W270" t="str">
            <v>1</v>
          </cell>
          <cell r="AA270" t="str">
            <v>1</v>
          </cell>
          <cell r="AB270" t="str">
            <v>3</v>
          </cell>
          <cell r="AC270" t="str">
            <v>3</v>
          </cell>
          <cell r="AD270" t="str">
            <v>1</v>
          </cell>
          <cell r="AE270" t="str">
            <v>1</v>
          </cell>
          <cell r="AG270" t="str">
            <v>3</v>
          </cell>
          <cell r="AH270">
            <v>3600</v>
          </cell>
          <cell r="AI270">
            <v>24</v>
          </cell>
          <cell r="AJ270" t="str">
            <v>9</v>
          </cell>
          <cell r="AK270">
            <v>99999999999</v>
          </cell>
          <cell r="AL270">
            <v>3</v>
          </cell>
          <cell r="AM270">
            <v>0</v>
          </cell>
          <cell r="AN270" t="str">
            <v>4</v>
          </cell>
          <cell r="AO270" t="str">
            <v>5</v>
          </cell>
          <cell r="AS270" t="str">
            <v>0</v>
          </cell>
          <cell r="AW270" t="str">
            <v>4</v>
          </cell>
          <cell r="AX270" t="str">
            <v>2</v>
          </cell>
          <cell r="AY270" t="str">
            <v>2</v>
          </cell>
          <cell r="AZ270" t="str">
            <v>E278</v>
          </cell>
          <cell r="BE270" t="str">
            <v>614</v>
          </cell>
          <cell r="BF270" t="str">
            <v>616</v>
          </cell>
          <cell r="BG270" t="str">
            <v>E278</v>
          </cell>
          <cell r="BH270" t="str">
            <v>E278</v>
          </cell>
          <cell r="BK270" t="str">
            <v>06</v>
          </cell>
          <cell r="BL270" t="str">
            <v>01</v>
          </cell>
          <cell r="BM270" t="str">
            <v>043</v>
          </cell>
        </row>
        <row r="271">
          <cell r="A271" t="str">
            <v>A891070</v>
          </cell>
          <cell r="B271" t="str">
            <v>05</v>
          </cell>
          <cell r="C271" t="str">
            <v>2001</v>
          </cell>
          <cell r="D271">
            <v>2</v>
          </cell>
          <cell r="E271">
            <v>37016</v>
          </cell>
          <cell r="F271" t="str">
            <v>2</v>
          </cell>
          <cell r="G271" t="str">
            <v>17</v>
          </cell>
          <cell r="H271" t="str">
            <v>174</v>
          </cell>
          <cell r="K271" t="str">
            <v>1</v>
          </cell>
          <cell r="L271" t="str">
            <v>3</v>
          </cell>
          <cell r="P271" t="str">
            <v>3</v>
          </cell>
          <cell r="Q271">
            <v>100</v>
          </cell>
          <cell r="S271" t="str">
            <v>1</v>
          </cell>
          <cell r="U271" t="str">
            <v>17</v>
          </cell>
          <cell r="V271" t="str">
            <v>174</v>
          </cell>
          <cell r="W271" t="str">
            <v>1</v>
          </cell>
          <cell r="AA271" t="str">
            <v>1</v>
          </cell>
          <cell r="AB271" t="str">
            <v>1</v>
          </cell>
          <cell r="AC271" t="str">
            <v>3</v>
          </cell>
          <cell r="AD271" t="str">
            <v>1</v>
          </cell>
          <cell r="AE271" t="str">
            <v>1</v>
          </cell>
          <cell r="AG271" t="str">
            <v>2</v>
          </cell>
          <cell r="AH271">
            <v>1116</v>
          </cell>
          <cell r="AI271">
            <v>20</v>
          </cell>
          <cell r="AJ271" t="str">
            <v>9</v>
          </cell>
          <cell r="AK271">
            <v>99999999999</v>
          </cell>
          <cell r="AL271">
            <v>1</v>
          </cell>
          <cell r="AM271">
            <v>0</v>
          </cell>
          <cell r="AN271" t="str">
            <v>1</v>
          </cell>
          <cell r="AO271" t="str">
            <v>7</v>
          </cell>
          <cell r="AS271" t="str">
            <v>0</v>
          </cell>
          <cell r="AW271" t="str">
            <v>2</v>
          </cell>
          <cell r="AX271" t="str">
            <v>1</v>
          </cell>
          <cell r="AY271" t="str">
            <v>2</v>
          </cell>
          <cell r="AZ271" t="str">
            <v>P220</v>
          </cell>
          <cell r="BA271" t="str">
            <v>P071</v>
          </cell>
          <cell r="BB271" t="str">
            <v>P038</v>
          </cell>
          <cell r="BE271" t="str">
            <v>404</v>
          </cell>
          <cell r="BF271" t="str">
            <v>404</v>
          </cell>
          <cell r="BG271" t="str">
            <v>P220</v>
          </cell>
          <cell r="BH271" t="str">
            <v>P220</v>
          </cell>
          <cell r="BK271" t="str">
            <v>01</v>
          </cell>
          <cell r="BL271" t="str">
            <v>01</v>
          </cell>
          <cell r="BM271" t="str">
            <v>082</v>
          </cell>
        </row>
        <row r="272">
          <cell r="A272" t="str">
            <v>A891124</v>
          </cell>
          <cell r="B272" t="str">
            <v>06</v>
          </cell>
          <cell r="C272" t="str">
            <v>2001</v>
          </cell>
          <cell r="D272">
            <v>2</v>
          </cell>
          <cell r="E272">
            <v>37064</v>
          </cell>
          <cell r="F272" t="str">
            <v>2</v>
          </cell>
          <cell r="G272" t="str">
            <v>17</v>
          </cell>
          <cell r="H272" t="str">
            <v>088</v>
          </cell>
          <cell r="K272" t="str">
            <v>3</v>
          </cell>
          <cell r="L272" t="str">
            <v>5</v>
          </cell>
          <cell r="P272" t="str">
            <v>3</v>
          </cell>
          <cell r="Q272">
            <v>102</v>
          </cell>
          <cell r="S272" t="str">
            <v>1</v>
          </cell>
          <cell r="U272" t="str">
            <v>17</v>
          </cell>
          <cell r="V272" t="str">
            <v>088</v>
          </cell>
          <cell r="W272" t="str">
            <v>1</v>
          </cell>
          <cell r="AA272" t="str">
            <v>1</v>
          </cell>
          <cell r="AB272" t="str">
            <v>1</v>
          </cell>
          <cell r="AC272" t="str">
            <v>3</v>
          </cell>
          <cell r="AD272" t="str">
            <v>1</v>
          </cell>
          <cell r="AE272" t="str">
            <v>1</v>
          </cell>
          <cell r="AG272" t="str">
            <v>3</v>
          </cell>
          <cell r="AH272">
            <v>2600</v>
          </cell>
          <cell r="AI272">
            <v>40</v>
          </cell>
          <cell r="AJ272" t="str">
            <v>9</v>
          </cell>
          <cell r="AK272">
            <v>99999999999</v>
          </cell>
          <cell r="AL272">
            <v>6</v>
          </cell>
          <cell r="AM272">
            <v>0</v>
          </cell>
          <cell r="AN272" t="str">
            <v>2</v>
          </cell>
          <cell r="AO272" t="str">
            <v>3</v>
          </cell>
          <cell r="AS272" t="str">
            <v>0</v>
          </cell>
          <cell r="AW272" t="str">
            <v>2</v>
          </cell>
          <cell r="AX272" t="str">
            <v>1</v>
          </cell>
          <cell r="AY272" t="str">
            <v>2</v>
          </cell>
          <cell r="AZ272" t="str">
            <v>P219</v>
          </cell>
          <cell r="BA272" t="str">
            <v>P240</v>
          </cell>
          <cell r="BB272" t="str">
            <v>P082</v>
          </cell>
          <cell r="BD272" t="str">
            <v>P559</v>
          </cell>
          <cell r="BE272" t="str">
            <v>404</v>
          </cell>
          <cell r="BF272" t="str">
            <v>404</v>
          </cell>
          <cell r="BG272" t="str">
            <v>P240</v>
          </cell>
          <cell r="BH272" t="str">
            <v>P240</v>
          </cell>
          <cell r="BK272" t="str">
            <v>01</v>
          </cell>
          <cell r="BL272" t="str">
            <v>01</v>
          </cell>
          <cell r="BM272" t="str">
            <v>082</v>
          </cell>
        </row>
        <row r="273">
          <cell r="A273" t="str">
            <v>A891139</v>
          </cell>
          <cell r="B273" t="str">
            <v>08</v>
          </cell>
          <cell r="C273" t="str">
            <v>2001</v>
          </cell>
          <cell r="D273">
            <v>2</v>
          </cell>
          <cell r="E273">
            <v>37133</v>
          </cell>
          <cell r="F273" t="str">
            <v>1</v>
          </cell>
          <cell r="G273" t="str">
            <v>17</v>
          </cell>
          <cell r="H273" t="str">
            <v>088</v>
          </cell>
          <cell r="K273" t="str">
            <v>3</v>
          </cell>
          <cell r="L273" t="str">
            <v>3</v>
          </cell>
          <cell r="P273" t="str">
            <v>2</v>
          </cell>
          <cell r="Q273">
            <v>223</v>
          </cell>
          <cell r="S273" t="str">
            <v>1</v>
          </cell>
          <cell r="U273" t="str">
            <v>17</v>
          </cell>
          <cell r="V273" t="str">
            <v>088</v>
          </cell>
          <cell r="W273" t="str">
            <v>3</v>
          </cell>
          <cell r="AA273" t="str">
            <v>1</v>
          </cell>
          <cell r="AB273" t="str">
            <v>3</v>
          </cell>
          <cell r="AC273" t="str">
            <v>3</v>
          </cell>
          <cell r="AD273" t="str">
            <v>1</v>
          </cell>
          <cell r="AE273" t="str">
            <v>1</v>
          </cell>
          <cell r="AG273" t="str">
            <v>3</v>
          </cell>
          <cell r="AH273">
            <v>9999</v>
          </cell>
          <cell r="AI273">
            <v>20</v>
          </cell>
          <cell r="AJ273" t="str">
            <v>9</v>
          </cell>
          <cell r="AK273">
            <v>99999999999</v>
          </cell>
          <cell r="AL273">
            <v>2</v>
          </cell>
          <cell r="AM273">
            <v>0</v>
          </cell>
          <cell r="AN273" t="str">
            <v>4</v>
          </cell>
          <cell r="AO273" t="str">
            <v>3</v>
          </cell>
          <cell r="AS273" t="str">
            <v>0</v>
          </cell>
          <cell r="AW273" t="str">
            <v>4</v>
          </cell>
          <cell r="AX273" t="str">
            <v>2</v>
          </cell>
          <cell r="AY273" t="str">
            <v>2</v>
          </cell>
          <cell r="AZ273" t="str">
            <v>P219</v>
          </cell>
          <cell r="BA273" t="str">
            <v>P249</v>
          </cell>
          <cell r="BD273" t="str">
            <v>A509</v>
          </cell>
          <cell r="BE273" t="str">
            <v>404</v>
          </cell>
          <cell r="BF273" t="str">
            <v>404</v>
          </cell>
          <cell r="BG273" t="str">
            <v>P249</v>
          </cell>
          <cell r="BH273" t="str">
            <v>P249</v>
          </cell>
          <cell r="BK273" t="str">
            <v>03</v>
          </cell>
          <cell r="BL273" t="str">
            <v>01</v>
          </cell>
          <cell r="BM273" t="str">
            <v>082</v>
          </cell>
        </row>
        <row r="274">
          <cell r="A274" t="str">
            <v>A891142</v>
          </cell>
          <cell r="B274" t="str">
            <v>09</v>
          </cell>
          <cell r="C274" t="str">
            <v>2001</v>
          </cell>
          <cell r="D274">
            <v>2</v>
          </cell>
          <cell r="E274">
            <v>37146</v>
          </cell>
          <cell r="F274" t="str">
            <v>2</v>
          </cell>
          <cell r="G274" t="str">
            <v>17</v>
          </cell>
          <cell r="H274" t="str">
            <v>088</v>
          </cell>
          <cell r="I274" t="str">
            <v>007</v>
          </cell>
          <cell r="K274" t="str">
            <v>2</v>
          </cell>
          <cell r="L274" t="str">
            <v>3</v>
          </cell>
          <cell r="P274" t="str">
            <v>3</v>
          </cell>
          <cell r="Q274">
            <v>309</v>
          </cell>
          <cell r="S274" t="str">
            <v>1</v>
          </cell>
          <cell r="U274" t="str">
            <v>17</v>
          </cell>
          <cell r="V274" t="str">
            <v>088</v>
          </cell>
          <cell r="W274" t="str">
            <v>2</v>
          </cell>
          <cell r="X274" t="str">
            <v>007</v>
          </cell>
          <cell r="AA274" t="str">
            <v>1</v>
          </cell>
          <cell r="AB274" t="str">
            <v>2</v>
          </cell>
          <cell r="AC274" t="str">
            <v>3</v>
          </cell>
          <cell r="AD274" t="str">
            <v>4</v>
          </cell>
          <cell r="AE274" t="str">
            <v>1</v>
          </cell>
          <cell r="AG274" t="str">
            <v>4</v>
          </cell>
          <cell r="AH274">
            <v>9999</v>
          </cell>
          <cell r="AI274">
            <v>21</v>
          </cell>
          <cell r="AJ274" t="str">
            <v>9</v>
          </cell>
          <cell r="AK274">
            <v>99999999999</v>
          </cell>
          <cell r="AL274">
            <v>5</v>
          </cell>
          <cell r="AM274">
            <v>0</v>
          </cell>
          <cell r="AN274" t="str">
            <v>2</v>
          </cell>
          <cell r="AO274" t="str">
            <v>3</v>
          </cell>
          <cell r="AS274" t="str">
            <v>0</v>
          </cell>
          <cell r="AW274" t="str">
            <v>4</v>
          </cell>
          <cell r="AX274" t="str">
            <v>2</v>
          </cell>
          <cell r="AY274" t="str">
            <v>2</v>
          </cell>
          <cell r="AZ274" t="str">
            <v>J969</v>
          </cell>
          <cell r="BA274" t="str">
            <v>J189</v>
          </cell>
          <cell r="BB274" t="str">
            <v>E45X</v>
          </cell>
          <cell r="BE274" t="str">
            <v>602</v>
          </cell>
          <cell r="BF274" t="str">
            <v>602</v>
          </cell>
          <cell r="BG274" t="str">
            <v>E45X</v>
          </cell>
          <cell r="BH274" t="str">
            <v>E45X</v>
          </cell>
          <cell r="BK274" t="str">
            <v>06</v>
          </cell>
          <cell r="BL274" t="str">
            <v>01</v>
          </cell>
          <cell r="BM274" t="str">
            <v>042</v>
          </cell>
        </row>
        <row r="275">
          <cell r="A275" t="str">
            <v>A891192</v>
          </cell>
          <cell r="B275" t="str">
            <v>05</v>
          </cell>
          <cell r="C275" t="str">
            <v>2001</v>
          </cell>
          <cell r="D275">
            <v>2</v>
          </cell>
          <cell r="E275">
            <v>37035</v>
          </cell>
          <cell r="F275" t="str">
            <v>2</v>
          </cell>
          <cell r="G275" t="str">
            <v>17</v>
          </cell>
          <cell r="H275" t="str">
            <v>662</v>
          </cell>
          <cell r="K275" t="str">
            <v>1</v>
          </cell>
          <cell r="L275" t="str">
            <v>1</v>
          </cell>
          <cell r="M275" t="str">
            <v>1766200013</v>
          </cell>
          <cell r="N275" t="str">
            <v>HOSP. SAN JOSE</v>
          </cell>
          <cell r="P275" t="str">
            <v>2</v>
          </cell>
          <cell r="Q275">
            <v>311</v>
          </cell>
          <cell r="S275" t="str">
            <v>1</v>
          </cell>
          <cell r="U275" t="str">
            <v>17</v>
          </cell>
          <cell r="V275" t="str">
            <v>662</v>
          </cell>
          <cell r="W275" t="str">
            <v>1</v>
          </cell>
          <cell r="AA275" t="str">
            <v>1</v>
          </cell>
          <cell r="AB275" t="str">
            <v>1</v>
          </cell>
          <cell r="AC275" t="str">
            <v>3</v>
          </cell>
          <cell r="AD275" t="str">
            <v>9</v>
          </cell>
          <cell r="AE275" t="str">
            <v>9</v>
          </cell>
          <cell r="AG275" t="str">
            <v>9</v>
          </cell>
          <cell r="AH275">
            <v>9999</v>
          </cell>
          <cell r="AI275">
            <v>18</v>
          </cell>
          <cell r="AJ275" t="str">
            <v>9</v>
          </cell>
          <cell r="AK275">
            <v>99999999999</v>
          </cell>
          <cell r="AL275">
            <v>1</v>
          </cell>
          <cell r="AM275">
            <v>0</v>
          </cell>
          <cell r="AN275" t="str">
            <v>1</v>
          </cell>
          <cell r="AO275" t="str">
            <v>3</v>
          </cell>
          <cell r="AS275" t="str">
            <v>0</v>
          </cell>
          <cell r="AW275" t="str">
            <v>2</v>
          </cell>
          <cell r="AX275" t="str">
            <v>1</v>
          </cell>
          <cell r="AY275" t="str">
            <v>2</v>
          </cell>
          <cell r="AZ275" t="str">
            <v>J969</v>
          </cell>
          <cell r="BA275" t="str">
            <v>J385</v>
          </cell>
          <cell r="BB275" t="str">
            <v>J050</v>
          </cell>
          <cell r="BE275" t="str">
            <v>108</v>
          </cell>
          <cell r="BF275" t="str">
            <v>109</v>
          </cell>
          <cell r="BG275" t="str">
            <v>J050</v>
          </cell>
          <cell r="BH275" t="str">
            <v>J050</v>
          </cell>
          <cell r="BK275" t="str">
            <v>06</v>
          </cell>
          <cell r="BL275" t="str">
            <v>01</v>
          </cell>
          <cell r="BM275" t="str">
            <v>062</v>
          </cell>
        </row>
        <row r="276">
          <cell r="A276" t="str">
            <v>A891217</v>
          </cell>
          <cell r="B276" t="str">
            <v>09</v>
          </cell>
          <cell r="C276" t="str">
            <v>2001</v>
          </cell>
          <cell r="D276">
            <v>2</v>
          </cell>
          <cell r="E276">
            <v>37137</v>
          </cell>
          <cell r="F276" t="str">
            <v>2</v>
          </cell>
          <cell r="G276" t="str">
            <v>17</v>
          </cell>
          <cell r="H276" t="str">
            <v>662</v>
          </cell>
          <cell r="K276" t="str">
            <v>1</v>
          </cell>
          <cell r="L276" t="str">
            <v>3</v>
          </cell>
          <cell r="P276" t="str">
            <v>2</v>
          </cell>
          <cell r="Q276">
            <v>308</v>
          </cell>
          <cell r="S276" t="str">
            <v>1</v>
          </cell>
          <cell r="U276" t="str">
            <v>17</v>
          </cell>
          <cell r="V276" t="str">
            <v>662</v>
          </cell>
          <cell r="W276" t="str">
            <v>1</v>
          </cell>
          <cell r="AA276" t="str">
            <v>1</v>
          </cell>
          <cell r="AB276" t="str">
            <v>2</v>
          </cell>
          <cell r="AC276" t="str">
            <v>3</v>
          </cell>
          <cell r="AD276" t="str">
            <v>1</v>
          </cell>
          <cell r="AE276" t="str">
            <v>1</v>
          </cell>
          <cell r="AG276" t="str">
            <v>3</v>
          </cell>
          <cell r="AH276">
            <v>9999</v>
          </cell>
          <cell r="AI276">
            <v>99</v>
          </cell>
          <cell r="AJ276" t="str">
            <v>9</v>
          </cell>
          <cell r="AK276">
            <v>99999999999</v>
          </cell>
          <cell r="AL276">
            <v>7</v>
          </cell>
          <cell r="AM276">
            <v>0</v>
          </cell>
          <cell r="AN276" t="str">
            <v>4</v>
          </cell>
          <cell r="AO276" t="str">
            <v>8</v>
          </cell>
          <cell r="AS276" t="str">
            <v>0</v>
          </cell>
          <cell r="AW276" t="str">
            <v>4</v>
          </cell>
          <cell r="AX276" t="str">
            <v>2</v>
          </cell>
          <cell r="AY276" t="str">
            <v>2</v>
          </cell>
          <cell r="AZ276" t="str">
            <v>J22X</v>
          </cell>
          <cell r="BA276" t="str">
            <v>E45X</v>
          </cell>
          <cell r="BE276" t="str">
            <v>602</v>
          </cell>
          <cell r="BF276" t="str">
            <v>602</v>
          </cell>
          <cell r="BG276" t="str">
            <v>E45X</v>
          </cell>
          <cell r="BH276" t="str">
            <v>E45X</v>
          </cell>
          <cell r="BK276" t="str">
            <v>06</v>
          </cell>
          <cell r="BL276" t="str">
            <v>01</v>
          </cell>
          <cell r="BM276" t="str">
            <v>042</v>
          </cell>
        </row>
        <row r="277">
          <cell r="A277" t="str">
            <v>A891219</v>
          </cell>
          <cell r="B277" t="str">
            <v>10</v>
          </cell>
          <cell r="C277" t="str">
            <v>2001</v>
          </cell>
          <cell r="D277">
            <v>2</v>
          </cell>
          <cell r="E277">
            <v>37168</v>
          </cell>
          <cell r="F277" t="str">
            <v>2</v>
          </cell>
          <cell r="G277" t="str">
            <v>17</v>
          </cell>
          <cell r="H277" t="str">
            <v>662</v>
          </cell>
          <cell r="K277" t="str">
            <v>3</v>
          </cell>
          <cell r="L277" t="str">
            <v>3</v>
          </cell>
          <cell r="P277" t="str">
            <v>3</v>
          </cell>
          <cell r="Q277">
            <v>220</v>
          </cell>
          <cell r="S277" t="str">
            <v>1</v>
          </cell>
          <cell r="U277" t="str">
            <v>17</v>
          </cell>
          <cell r="V277" t="str">
            <v>662</v>
          </cell>
          <cell r="W277" t="str">
            <v>3</v>
          </cell>
          <cell r="AA277" t="str">
            <v>1</v>
          </cell>
          <cell r="AB277" t="str">
            <v>1</v>
          </cell>
          <cell r="AC277" t="str">
            <v>3</v>
          </cell>
          <cell r="AD277" t="str">
            <v>1</v>
          </cell>
          <cell r="AE277" t="str">
            <v>1</v>
          </cell>
          <cell r="AG277" t="str">
            <v>3</v>
          </cell>
          <cell r="AH277">
            <v>3000</v>
          </cell>
          <cell r="AI277">
            <v>18</v>
          </cell>
          <cell r="AJ277" t="str">
            <v>9</v>
          </cell>
          <cell r="AK277">
            <v>99999999999</v>
          </cell>
          <cell r="AL277">
            <v>1</v>
          </cell>
          <cell r="AM277">
            <v>0</v>
          </cell>
          <cell r="AN277" t="str">
            <v>4</v>
          </cell>
          <cell r="AO277" t="str">
            <v>3</v>
          </cell>
          <cell r="AS277" t="str">
            <v>0</v>
          </cell>
          <cell r="AW277" t="str">
            <v>4</v>
          </cell>
          <cell r="AX277" t="str">
            <v>1</v>
          </cell>
          <cell r="AY277" t="str">
            <v>2</v>
          </cell>
          <cell r="AZ277" t="str">
            <v>I469</v>
          </cell>
          <cell r="BE277" t="str">
            <v>000</v>
          </cell>
          <cell r="BF277" t="str">
            <v>700</v>
          </cell>
          <cell r="BG277" t="str">
            <v>R95X</v>
          </cell>
          <cell r="BH277" t="str">
            <v>R95X</v>
          </cell>
          <cell r="BK277" t="str">
            <v>03</v>
          </cell>
          <cell r="BL277" t="str">
            <v>01</v>
          </cell>
          <cell r="BM277" t="str">
            <v>089</v>
          </cell>
        </row>
        <row r="278">
          <cell r="A278" t="str">
            <v>A891248</v>
          </cell>
          <cell r="B278" t="str">
            <v>11</v>
          </cell>
          <cell r="C278" t="str">
            <v>2001</v>
          </cell>
          <cell r="D278">
            <v>2</v>
          </cell>
          <cell r="E278">
            <v>37219</v>
          </cell>
          <cell r="F278" t="str">
            <v>1</v>
          </cell>
          <cell r="G278" t="str">
            <v>17</v>
          </cell>
          <cell r="H278" t="str">
            <v>662</v>
          </cell>
          <cell r="K278" t="str">
            <v>1</v>
          </cell>
          <cell r="L278" t="str">
            <v>1</v>
          </cell>
          <cell r="M278" t="str">
            <v>1766200013</v>
          </cell>
          <cell r="N278" t="str">
            <v>HOSP. SAN JOSE</v>
          </cell>
          <cell r="P278" t="str">
            <v>3</v>
          </cell>
          <cell r="Q278">
            <v>203</v>
          </cell>
          <cell r="S278" t="str">
            <v>1</v>
          </cell>
          <cell r="U278" t="str">
            <v>17</v>
          </cell>
          <cell r="V278" t="str">
            <v>662</v>
          </cell>
          <cell r="W278" t="str">
            <v>3</v>
          </cell>
          <cell r="AA278" t="str">
            <v>1</v>
          </cell>
          <cell r="AB278" t="str">
            <v>2</v>
          </cell>
          <cell r="AC278" t="str">
            <v>3</v>
          </cell>
          <cell r="AD278" t="str">
            <v>1</v>
          </cell>
          <cell r="AE278" t="str">
            <v>1</v>
          </cell>
          <cell r="AG278" t="str">
            <v>3</v>
          </cell>
          <cell r="AH278">
            <v>9999</v>
          </cell>
          <cell r="AI278">
            <v>20</v>
          </cell>
          <cell r="AJ278" t="str">
            <v>9</v>
          </cell>
          <cell r="AK278">
            <v>99999999999</v>
          </cell>
          <cell r="AL278">
            <v>2</v>
          </cell>
          <cell r="AM278">
            <v>0</v>
          </cell>
          <cell r="AN278" t="str">
            <v>4</v>
          </cell>
          <cell r="AO278" t="str">
            <v>3</v>
          </cell>
          <cell r="AS278" t="str">
            <v>0</v>
          </cell>
          <cell r="AW278" t="str">
            <v>2</v>
          </cell>
          <cell r="AX278" t="str">
            <v>1</v>
          </cell>
          <cell r="AY278" t="str">
            <v>2</v>
          </cell>
          <cell r="AZ278" t="str">
            <v>Q249</v>
          </cell>
          <cell r="BE278" t="str">
            <v>613</v>
          </cell>
          <cell r="BF278" t="str">
            <v>615</v>
          </cell>
          <cell r="BG278" t="str">
            <v>Q249</v>
          </cell>
          <cell r="BH278" t="str">
            <v>Q249</v>
          </cell>
          <cell r="BK278" t="str">
            <v>02</v>
          </cell>
          <cell r="BL278" t="str">
            <v>01</v>
          </cell>
          <cell r="BM278" t="str">
            <v>087</v>
          </cell>
        </row>
        <row r="279">
          <cell r="A279" t="str">
            <v>A891268</v>
          </cell>
          <cell r="B279" t="str">
            <v>09</v>
          </cell>
          <cell r="C279" t="str">
            <v>2001</v>
          </cell>
          <cell r="D279">
            <v>2</v>
          </cell>
          <cell r="E279">
            <v>37149</v>
          </cell>
          <cell r="F279" t="str">
            <v>2</v>
          </cell>
          <cell r="G279" t="str">
            <v>17</v>
          </cell>
          <cell r="H279" t="str">
            <v>433</v>
          </cell>
          <cell r="K279" t="str">
            <v>1</v>
          </cell>
          <cell r="L279" t="str">
            <v>1</v>
          </cell>
          <cell r="M279" t="str">
            <v>1743300018</v>
          </cell>
          <cell r="N279" t="str">
            <v>HOSP. SAN ANTONIO</v>
          </cell>
          <cell r="P279" t="str">
            <v>1</v>
          </cell>
          <cell r="Q279">
            <v>301</v>
          </cell>
          <cell r="S279" t="str">
            <v>1</v>
          </cell>
          <cell r="U279" t="str">
            <v>17</v>
          </cell>
          <cell r="V279" t="str">
            <v>433</v>
          </cell>
          <cell r="W279" t="str">
            <v>1</v>
          </cell>
          <cell r="AA279" t="str">
            <v>2</v>
          </cell>
          <cell r="AB279" t="str">
            <v>1</v>
          </cell>
          <cell r="AC279" t="str">
            <v>3</v>
          </cell>
          <cell r="AD279" t="str">
            <v>1</v>
          </cell>
          <cell r="AE279" t="str">
            <v>1</v>
          </cell>
          <cell r="AG279" t="str">
            <v>2</v>
          </cell>
          <cell r="AH279">
            <v>9999</v>
          </cell>
          <cell r="AI279">
            <v>99</v>
          </cell>
          <cell r="AJ279" t="str">
            <v>9</v>
          </cell>
          <cell r="AK279">
            <v>99999999999</v>
          </cell>
          <cell r="AL279">
            <v>99</v>
          </cell>
          <cell r="AM279">
            <v>99</v>
          </cell>
          <cell r="AN279" t="str">
            <v>9</v>
          </cell>
          <cell r="AO279" t="str">
            <v>9</v>
          </cell>
          <cell r="AS279" t="str">
            <v>4</v>
          </cell>
          <cell r="AT279" t="str">
            <v>01</v>
          </cell>
          <cell r="AU279" t="str">
            <v>999</v>
          </cell>
          <cell r="AW279" t="str">
            <v>2</v>
          </cell>
          <cell r="AX279" t="str">
            <v>1</v>
          </cell>
          <cell r="AY279" t="str">
            <v>2</v>
          </cell>
          <cell r="AZ279" t="str">
            <v>G931</v>
          </cell>
          <cell r="BA279" t="str">
            <v>T179</v>
          </cell>
          <cell r="BB279" t="str">
            <v>J180</v>
          </cell>
          <cell r="BE279" t="str">
            <v>506</v>
          </cell>
          <cell r="BF279" t="str">
            <v>510</v>
          </cell>
          <cell r="BG279" t="str">
            <v>W849</v>
          </cell>
          <cell r="BH279" t="str">
            <v>W849</v>
          </cell>
          <cell r="BK279" t="str">
            <v>05</v>
          </cell>
          <cell r="BL279" t="str">
            <v>01</v>
          </cell>
          <cell r="BM279" t="str">
            <v>096</v>
          </cell>
        </row>
        <row r="280">
          <cell r="A280" t="str">
            <v>A891307</v>
          </cell>
          <cell r="B280" t="str">
            <v>12</v>
          </cell>
          <cell r="C280" t="str">
            <v>2001</v>
          </cell>
          <cell r="D280">
            <v>2</v>
          </cell>
          <cell r="E280">
            <v>37233</v>
          </cell>
          <cell r="F280" t="str">
            <v>2</v>
          </cell>
          <cell r="G280" t="str">
            <v>17</v>
          </cell>
          <cell r="H280" t="str">
            <v>433</v>
          </cell>
          <cell r="K280" t="str">
            <v>1</v>
          </cell>
          <cell r="L280" t="str">
            <v>3</v>
          </cell>
          <cell r="P280" t="str">
            <v>3</v>
          </cell>
          <cell r="Q280">
            <v>301</v>
          </cell>
          <cell r="S280" t="str">
            <v>1</v>
          </cell>
          <cell r="U280" t="str">
            <v>17</v>
          </cell>
          <cell r="V280" t="str">
            <v>433</v>
          </cell>
          <cell r="W280" t="str">
            <v>1</v>
          </cell>
          <cell r="AA280" t="str">
            <v>2</v>
          </cell>
          <cell r="AB280" t="str">
            <v>1</v>
          </cell>
          <cell r="AC280" t="str">
            <v>3</v>
          </cell>
          <cell r="AD280" t="str">
            <v>1</v>
          </cell>
          <cell r="AE280" t="str">
            <v>1</v>
          </cell>
          <cell r="AG280" t="str">
            <v>2</v>
          </cell>
          <cell r="AH280">
            <v>9999</v>
          </cell>
          <cell r="AI280">
            <v>99</v>
          </cell>
          <cell r="AJ280" t="str">
            <v>9</v>
          </cell>
          <cell r="AK280">
            <v>99999999999</v>
          </cell>
          <cell r="AL280">
            <v>99</v>
          </cell>
          <cell r="AM280">
            <v>99</v>
          </cell>
          <cell r="AN280" t="str">
            <v>9</v>
          </cell>
          <cell r="AO280" t="str">
            <v>9</v>
          </cell>
          <cell r="AS280" t="str">
            <v>4</v>
          </cell>
          <cell r="AT280" t="str">
            <v>01</v>
          </cell>
          <cell r="AU280" t="str">
            <v>999</v>
          </cell>
          <cell r="AW280" t="str">
            <v>2</v>
          </cell>
          <cell r="AX280" t="str">
            <v>1</v>
          </cell>
          <cell r="AY280" t="str">
            <v>2</v>
          </cell>
          <cell r="AZ280" t="str">
            <v>J969</v>
          </cell>
          <cell r="BA280" t="str">
            <v>J690</v>
          </cell>
          <cell r="BB280" t="str">
            <v>P072</v>
          </cell>
          <cell r="BE280" t="str">
            <v>506</v>
          </cell>
          <cell r="BF280" t="str">
            <v>510</v>
          </cell>
          <cell r="BG280" t="str">
            <v>W849</v>
          </cell>
          <cell r="BH280" t="str">
            <v>W849</v>
          </cell>
          <cell r="BK280" t="str">
            <v>05</v>
          </cell>
          <cell r="BL280" t="str">
            <v>01</v>
          </cell>
          <cell r="BM280" t="str">
            <v>096</v>
          </cell>
        </row>
        <row r="281">
          <cell r="A281" t="str">
            <v>A891503</v>
          </cell>
          <cell r="B281" t="str">
            <v>06</v>
          </cell>
          <cell r="C281" t="str">
            <v>2001</v>
          </cell>
          <cell r="D281">
            <v>2</v>
          </cell>
          <cell r="E281">
            <v>37067</v>
          </cell>
          <cell r="F281" t="str">
            <v>1</v>
          </cell>
          <cell r="G281" t="str">
            <v>17</v>
          </cell>
          <cell r="H281" t="str">
            <v>614</v>
          </cell>
          <cell r="I281" t="str">
            <v>006</v>
          </cell>
          <cell r="K281" t="str">
            <v>2</v>
          </cell>
          <cell r="L281" t="str">
            <v>3</v>
          </cell>
          <cell r="P281" t="str">
            <v>3</v>
          </cell>
          <cell r="Q281">
            <v>101</v>
          </cell>
          <cell r="S281" t="str">
            <v>1</v>
          </cell>
          <cell r="U281" t="str">
            <v>17</v>
          </cell>
          <cell r="V281" t="str">
            <v>614</v>
          </cell>
          <cell r="W281" t="str">
            <v>3</v>
          </cell>
          <cell r="AA281" t="str">
            <v>1</v>
          </cell>
          <cell r="AB281" t="str">
            <v>2</v>
          </cell>
          <cell r="AC281" t="str">
            <v>3</v>
          </cell>
          <cell r="AD281" t="str">
            <v>1</v>
          </cell>
          <cell r="AE281" t="str">
            <v>1</v>
          </cell>
          <cell r="AG281" t="str">
            <v>3</v>
          </cell>
          <cell r="AH281">
            <v>2700</v>
          </cell>
          <cell r="AI281">
            <v>30</v>
          </cell>
          <cell r="AJ281" t="str">
            <v>9</v>
          </cell>
          <cell r="AK281">
            <v>99999999999</v>
          </cell>
          <cell r="AL281">
            <v>4</v>
          </cell>
          <cell r="AM281">
            <v>0</v>
          </cell>
          <cell r="AN281" t="str">
            <v>2</v>
          </cell>
          <cell r="AO281" t="str">
            <v>3</v>
          </cell>
          <cell r="AS281" t="str">
            <v>0</v>
          </cell>
          <cell r="AW281" t="str">
            <v>2</v>
          </cell>
          <cell r="AX281" t="str">
            <v>1</v>
          </cell>
          <cell r="AY281" t="str">
            <v>2</v>
          </cell>
          <cell r="AZ281" t="str">
            <v>P209</v>
          </cell>
          <cell r="BA281" t="str">
            <v>P031</v>
          </cell>
          <cell r="BE281" t="str">
            <v>402</v>
          </cell>
          <cell r="BF281" t="str">
            <v>402</v>
          </cell>
          <cell r="BG281" t="str">
            <v>P031</v>
          </cell>
          <cell r="BH281" t="str">
            <v>P031</v>
          </cell>
          <cell r="BK281" t="str">
            <v>01</v>
          </cell>
          <cell r="BL281" t="str">
            <v>01</v>
          </cell>
          <cell r="BM281" t="str">
            <v>080</v>
          </cell>
        </row>
        <row r="282">
          <cell r="A282" t="str">
            <v>A891515</v>
          </cell>
          <cell r="B282" t="str">
            <v>07</v>
          </cell>
          <cell r="C282" t="str">
            <v>2001</v>
          </cell>
          <cell r="D282">
            <v>2</v>
          </cell>
          <cell r="E282">
            <v>37091</v>
          </cell>
          <cell r="F282" t="str">
            <v>1</v>
          </cell>
          <cell r="G282" t="str">
            <v>17</v>
          </cell>
          <cell r="H282" t="str">
            <v>614</v>
          </cell>
          <cell r="K282" t="str">
            <v>3</v>
          </cell>
          <cell r="L282" t="str">
            <v>3</v>
          </cell>
          <cell r="P282" t="str">
            <v>3</v>
          </cell>
          <cell r="Q282">
            <v>120</v>
          </cell>
          <cell r="S282" t="str">
            <v>1</v>
          </cell>
          <cell r="U282" t="str">
            <v>17</v>
          </cell>
          <cell r="V282" t="str">
            <v>614</v>
          </cell>
          <cell r="W282" t="str">
            <v>3</v>
          </cell>
          <cell r="AA282" t="str">
            <v>1</v>
          </cell>
          <cell r="AB282" t="str">
            <v>3</v>
          </cell>
          <cell r="AC282" t="str">
            <v>3</v>
          </cell>
          <cell r="AD282" t="str">
            <v>1</v>
          </cell>
          <cell r="AE282" t="str">
            <v>1</v>
          </cell>
          <cell r="AG282" t="str">
            <v>3</v>
          </cell>
          <cell r="AH282">
            <v>4000</v>
          </cell>
          <cell r="AI282">
            <v>28</v>
          </cell>
          <cell r="AJ282" t="str">
            <v>9</v>
          </cell>
          <cell r="AK282">
            <v>99999999999</v>
          </cell>
          <cell r="AL282">
            <v>3</v>
          </cell>
          <cell r="AM282">
            <v>0</v>
          </cell>
          <cell r="AN282" t="str">
            <v>4</v>
          </cell>
          <cell r="AO282" t="str">
            <v>3</v>
          </cell>
          <cell r="AS282" t="str">
            <v>0</v>
          </cell>
          <cell r="AW282" t="str">
            <v>1</v>
          </cell>
          <cell r="AX282" t="str">
            <v>1</v>
          </cell>
          <cell r="AY282" t="str">
            <v>2</v>
          </cell>
          <cell r="AZ282" t="str">
            <v>P285</v>
          </cell>
          <cell r="BA282" t="str">
            <v>P290</v>
          </cell>
          <cell r="BB282" t="str">
            <v>Q249</v>
          </cell>
          <cell r="BE282" t="str">
            <v>613</v>
          </cell>
          <cell r="BF282" t="str">
            <v>615</v>
          </cell>
          <cell r="BG282" t="str">
            <v>Q249</v>
          </cell>
          <cell r="BH282" t="str">
            <v>Q249</v>
          </cell>
          <cell r="BK282" t="str">
            <v>01</v>
          </cell>
          <cell r="BL282" t="str">
            <v>01</v>
          </cell>
          <cell r="BM282" t="str">
            <v>087</v>
          </cell>
        </row>
        <row r="283">
          <cell r="A283" t="str">
            <v>A891543</v>
          </cell>
          <cell r="B283" t="str">
            <v>08</v>
          </cell>
          <cell r="C283" t="str">
            <v>2001</v>
          </cell>
          <cell r="D283">
            <v>2</v>
          </cell>
          <cell r="E283">
            <v>37120</v>
          </cell>
          <cell r="F283" t="str">
            <v>1</v>
          </cell>
          <cell r="G283" t="str">
            <v>17</v>
          </cell>
          <cell r="H283" t="str">
            <v>614</v>
          </cell>
          <cell r="K283" t="str">
            <v>3</v>
          </cell>
          <cell r="L283" t="str">
            <v>3</v>
          </cell>
          <cell r="P283" t="str">
            <v>3</v>
          </cell>
          <cell r="Q283">
            <v>304</v>
          </cell>
          <cell r="S283" t="str">
            <v>1</v>
          </cell>
          <cell r="U283" t="str">
            <v>17</v>
          </cell>
          <cell r="V283" t="str">
            <v>614</v>
          </cell>
          <cell r="W283" t="str">
            <v>3</v>
          </cell>
          <cell r="AA283" t="str">
            <v>1</v>
          </cell>
          <cell r="AB283" t="str">
            <v>2</v>
          </cell>
          <cell r="AC283" t="str">
            <v>3</v>
          </cell>
          <cell r="AD283" t="str">
            <v>1</v>
          </cell>
          <cell r="AE283" t="str">
            <v>1</v>
          </cell>
          <cell r="AG283" t="str">
            <v>3</v>
          </cell>
          <cell r="AH283">
            <v>9999</v>
          </cell>
          <cell r="AI283">
            <v>23</v>
          </cell>
          <cell r="AJ283" t="str">
            <v>9</v>
          </cell>
          <cell r="AK283">
            <v>99999999999</v>
          </cell>
          <cell r="AL283">
            <v>4</v>
          </cell>
          <cell r="AM283">
            <v>0</v>
          </cell>
          <cell r="AN283" t="str">
            <v>2</v>
          </cell>
          <cell r="AO283" t="str">
            <v>3</v>
          </cell>
          <cell r="AS283" t="str">
            <v>0</v>
          </cell>
          <cell r="AW283" t="str">
            <v>2</v>
          </cell>
          <cell r="AX283" t="str">
            <v>1</v>
          </cell>
          <cell r="AY283" t="str">
            <v>2</v>
          </cell>
          <cell r="AZ283" t="str">
            <v>J969</v>
          </cell>
          <cell r="BA283" t="str">
            <v>J181</v>
          </cell>
          <cell r="BE283" t="str">
            <v>108</v>
          </cell>
          <cell r="BF283" t="str">
            <v>109</v>
          </cell>
          <cell r="BG283" t="str">
            <v>J181</v>
          </cell>
          <cell r="BH283" t="str">
            <v>J181</v>
          </cell>
          <cell r="BK283" t="str">
            <v>05</v>
          </cell>
          <cell r="BL283" t="str">
            <v>01</v>
          </cell>
          <cell r="BM283" t="str">
            <v>059</v>
          </cell>
        </row>
        <row r="284">
          <cell r="A284" t="str">
            <v>A891602</v>
          </cell>
          <cell r="B284" t="str">
            <v>09</v>
          </cell>
          <cell r="C284" t="str">
            <v>2001</v>
          </cell>
          <cell r="D284">
            <v>2</v>
          </cell>
          <cell r="E284">
            <v>37163</v>
          </cell>
          <cell r="F284" t="str">
            <v>1</v>
          </cell>
          <cell r="G284" t="str">
            <v>17</v>
          </cell>
          <cell r="H284" t="str">
            <v>653</v>
          </cell>
          <cell r="K284" t="str">
            <v>1</v>
          </cell>
          <cell r="L284" t="str">
            <v>6</v>
          </cell>
          <cell r="P284" t="str">
            <v>3</v>
          </cell>
          <cell r="Q284">
            <v>310</v>
          </cell>
          <cell r="S284" t="str">
            <v>1</v>
          </cell>
          <cell r="U284" t="str">
            <v>17</v>
          </cell>
          <cell r="V284" t="str">
            <v>653</v>
          </cell>
          <cell r="W284" t="str">
            <v>3</v>
          </cell>
          <cell r="AA284" t="str">
            <v>1</v>
          </cell>
          <cell r="AB284" t="str">
            <v>2</v>
          </cell>
          <cell r="AC284" t="str">
            <v>3</v>
          </cell>
          <cell r="AD284" t="str">
            <v>1</v>
          </cell>
          <cell r="AE284" t="str">
            <v>1</v>
          </cell>
          <cell r="AG284" t="str">
            <v>4</v>
          </cell>
          <cell r="AH284">
            <v>1900</v>
          </cell>
          <cell r="AI284">
            <v>21</v>
          </cell>
          <cell r="AJ284" t="str">
            <v>9</v>
          </cell>
          <cell r="AK284">
            <v>99999999999</v>
          </cell>
          <cell r="AL284">
            <v>4</v>
          </cell>
          <cell r="AM284">
            <v>0</v>
          </cell>
          <cell r="AN284" t="str">
            <v>1</v>
          </cell>
          <cell r="AO284" t="str">
            <v>8</v>
          </cell>
          <cell r="AS284" t="str">
            <v>0</v>
          </cell>
          <cell r="AW284" t="str">
            <v>4</v>
          </cell>
          <cell r="AX284" t="str">
            <v>2</v>
          </cell>
          <cell r="AY284" t="str">
            <v>1</v>
          </cell>
          <cell r="AZ284" t="str">
            <v>G931</v>
          </cell>
          <cell r="BA284" t="str">
            <v>J969</v>
          </cell>
          <cell r="BB284" t="str">
            <v>J980</v>
          </cell>
          <cell r="BD284" t="str">
            <v>J988</v>
          </cell>
          <cell r="BE284" t="str">
            <v>606</v>
          </cell>
          <cell r="BF284" t="str">
            <v>608</v>
          </cell>
          <cell r="BG284" t="str">
            <v>J980</v>
          </cell>
          <cell r="BH284" t="str">
            <v>J980</v>
          </cell>
          <cell r="BK284" t="str">
            <v>06</v>
          </cell>
          <cell r="BL284" t="str">
            <v>01</v>
          </cell>
          <cell r="BM284" t="str">
            <v>062</v>
          </cell>
        </row>
        <row r="285">
          <cell r="A285" t="str">
            <v>A891603</v>
          </cell>
          <cell r="B285" t="str">
            <v>10</v>
          </cell>
          <cell r="C285" t="str">
            <v>2001</v>
          </cell>
          <cell r="D285">
            <v>2</v>
          </cell>
          <cell r="E285">
            <v>37165</v>
          </cell>
          <cell r="F285" t="str">
            <v>1</v>
          </cell>
          <cell r="G285" t="str">
            <v>17</v>
          </cell>
          <cell r="H285" t="str">
            <v>653</v>
          </cell>
          <cell r="K285" t="str">
            <v>1</v>
          </cell>
          <cell r="L285" t="str">
            <v>3</v>
          </cell>
          <cell r="P285" t="str">
            <v>3</v>
          </cell>
          <cell r="Q285">
            <v>206</v>
          </cell>
          <cell r="S285" t="str">
            <v>1</v>
          </cell>
          <cell r="U285" t="str">
            <v>17</v>
          </cell>
          <cell r="V285" t="str">
            <v>653</v>
          </cell>
          <cell r="W285" t="str">
            <v>1</v>
          </cell>
          <cell r="AA285" t="str">
            <v>1</v>
          </cell>
          <cell r="AB285" t="str">
            <v>3</v>
          </cell>
          <cell r="AC285" t="str">
            <v>3</v>
          </cell>
          <cell r="AD285" t="str">
            <v>1</v>
          </cell>
          <cell r="AE285" t="str">
            <v>1</v>
          </cell>
          <cell r="AG285" t="str">
            <v>3</v>
          </cell>
          <cell r="AH285">
            <v>2900</v>
          </cell>
          <cell r="AI285">
            <v>22</v>
          </cell>
          <cell r="AJ285" t="str">
            <v>9</v>
          </cell>
          <cell r="AK285">
            <v>99999999999</v>
          </cell>
          <cell r="AL285">
            <v>3</v>
          </cell>
          <cell r="AM285">
            <v>0</v>
          </cell>
          <cell r="AN285" t="str">
            <v>4</v>
          </cell>
          <cell r="AO285" t="str">
            <v>2</v>
          </cell>
          <cell r="AS285" t="str">
            <v>0</v>
          </cell>
          <cell r="AW285" t="str">
            <v>1</v>
          </cell>
          <cell r="AX285" t="str">
            <v>2</v>
          </cell>
          <cell r="AY285" t="str">
            <v>1</v>
          </cell>
          <cell r="AZ285" t="str">
            <v>P969</v>
          </cell>
          <cell r="BE285" t="str">
            <v>406</v>
          </cell>
          <cell r="BF285" t="str">
            <v>407</v>
          </cell>
          <cell r="BG285" t="str">
            <v>P969</v>
          </cell>
          <cell r="BH285" t="str">
            <v>P969</v>
          </cell>
          <cell r="BK285" t="str">
            <v>02</v>
          </cell>
          <cell r="BL285" t="str">
            <v>01</v>
          </cell>
          <cell r="BM285" t="str">
            <v>086</v>
          </cell>
        </row>
        <row r="286">
          <cell r="A286" t="str">
            <v>A891708</v>
          </cell>
          <cell r="B286" t="str">
            <v>05</v>
          </cell>
          <cell r="C286" t="str">
            <v>2001</v>
          </cell>
          <cell r="D286">
            <v>2</v>
          </cell>
          <cell r="E286">
            <v>37033</v>
          </cell>
          <cell r="F286" t="str">
            <v>2</v>
          </cell>
          <cell r="G286" t="str">
            <v>17</v>
          </cell>
          <cell r="H286" t="str">
            <v>380</v>
          </cell>
          <cell r="K286" t="str">
            <v>3</v>
          </cell>
          <cell r="L286" t="str">
            <v>3</v>
          </cell>
          <cell r="P286" t="str">
            <v>3</v>
          </cell>
          <cell r="Q286">
            <v>307</v>
          </cell>
          <cell r="S286" t="str">
            <v>1</v>
          </cell>
          <cell r="U286" t="str">
            <v>17</v>
          </cell>
          <cell r="V286" t="str">
            <v>380</v>
          </cell>
          <cell r="W286" t="str">
            <v>2</v>
          </cell>
          <cell r="X286" t="str">
            <v>009</v>
          </cell>
          <cell r="AA286" t="str">
            <v>1</v>
          </cell>
          <cell r="AB286" t="str">
            <v>1</v>
          </cell>
          <cell r="AC286" t="str">
            <v>3</v>
          </cell>
          <cell r="AD286" t="str">
            <v>9</v>
          </cell>
          <cell r="AE286" t="str">
            <v>9</v>
          </cell>
          <cell r="AG286" t="str">
            <v>9</v>
          </cell>
          <cell r="AH286">
            <v>9999</v>
          </cell>
          <cell r="AI286">
            <v>99</v>
          </cell>
          <cell r="AJ286" t="str">
            <v>9</v>
          </cell>
          <cell r="AK286">
            <v>99999999999</v>
          </cell>
          <cell r="AL286">
            <v>99</v>
          </cell>
          <cell r="AM286">
            <v>99</v>
          </cell>
          <cell r="AN286" t="str">
            <v>9</v>
          </cell>
          <cell r="AO286" t="str">
            <v>9</v>
          </cell>
          <cell r="AS286" t="str">
            <v>0</v>
          </cell>
          <cell r="AW286" t="str">
            <v>2</v>
          </cell>
          <cell r="AX286" t="str">
            <v>1</v>
          </cell>
          <cell r="AY286" t="str">
            <v>1</v>
          </cell>
          <cell r="AZ286" t="str">
            <v>E878</v>
          </cell>
          <cell r="BA286" t="str">
            <v>E86X</v>
          </cell>
          <cell r="BB286" t="str">
            <v>A09X</v>
          </cell>
          <cell r="BD286" t="str">
            <v>E45X</v>
          </cell>
          <cell r="BE286" t="str">
            <v>101</v>
          </cell>
          <cell r="BF286" t="str">
            <v>101</v>
          </cell>
          <cell r="BG286" t="str">
            <v>A09X</v>
          </cell>
          <cell r="BH286" t="str">
            <v>A09X</v>
          </cell>
          <cell r="BK286" t="str">
            <v>06</v>
          </cell>
          <cell r="BL286" t="str">
            <v>01</v>
          </cell>
          <cell r="BM286" t="str">
            <v>001</v>
          </cell>
        </row>
        <row r="287">
          <cell r="A287" t="str">
            <v>A891716</v>
          </cell>
          <cell r="B287" t="str">
            <v>05</v>
          </cell>
          <cell r="C287" t="str">
            <v>2001</v>
          </cell>
          <cell r="D287">
            <v>2</v>
          </cell>
          <cell r="E287">
            <v>37041</v>
          </cell>
          <cell r="F287" t="str">
            <v>1</v>
          </cell>
          <cell r="G287" t="str">
            <v>17</v>
          </cell>
          <cell r="H287" t="str">
            <v>380</v>
          </cell>
          <cell r="K287" t="str">
            <v>1</v>
          </cell>
          <cell r="L287" t="str">
            <v>1</v>
          </cell>
          <cell r="M287" t="str">
            <v>1738000029</v>
          </cell>
          <cell r="N287" t="str">
            <v>HOSP. SAN FELIX</v>
          </cell>
          <cell r="P287" t="str">
            <v>3</v>
          </cell>
          <cell r="Q287">
            <v>202</v>
          </cell>
          <cell r="S287" t="str">
            <v>1</v>
          </cell>
          <cell r="U287" t="str">
            <v>17</v>
          </cell>
          <cell r="V287" t="str">
            <v>380</v>
          </cell>
          <cell r="W287" t="str">
            <v>1</v>
          </cell>
          <cell r="AA287" t="str">
            <v>1</v>
          </cell>
          <cell r="AB287" t="str">
            <v>1</v>
          </cell>
          <cell r="AC287" t="str">
            <v>3</v>
          </cell>
          <cell r="AD287" t="str">
            <v>2</v>
          </cell>
          <cell r="AE287" t="str">
            <v>1</v>
          </cell>
          <cell r="AG287" t="str">
            <v>3</v>
          </cell>
          <cell r="AH287">
            <v>1500</v>
          </cell>
          <cell r="AI287">
            <v>40</v>
          </cell>
          <cell r="AJ287" t="str">
            <v>9</v>
          </cell>
          <cell r="AK287">
            <v>99999999999</v>
          </cell>
          <cell r="AL287">
            <v>1</v>
          </cell>
          <cell r="AM287">
            <v>0</v>
          </cell>
          <cell r="AN287" t="str">
            <v>1</v>
          </cell>
          <cell r="AO287" t="str">
            <v>2</v>
          </cell>
          <cell r="AS287" t="str">
            <v>0</v>
          </cell>
          <cell r="AW287" t="str">
            <v>2</v>
          </cell>
          <cell r="AX287" t="str">
            <v>1</v>
          </cell>
          <cell r="AY287" t="str">
            <v>2</v>
          </cell>
          <cell r="AZ287" t="str">
            <v>P284</v>
          </cell>
          <cell r="BE287" t="str">
            <v>404</v>
          </cell>
          <cell r="BF287" t="str">
            <v>404</v>
          </cell>
          <cell r="BG287" t="str">
            <v>P284</v>
          </cell>
          <cell r="BH287" t="str">
            <v>P284</v>
          </cell>
          <cell r="BK287" t="str">
            <v>02</v>
          </cell>
          <cell r="BL287" t="str">
            <v>01</v>
          </cell>
          <cell r="BM287" t="str">
            <v>082</v>
          </cell>
        </row>
        <row r="288">
          <cell r="A288" t="str">
            <v>A891750</v>
          </cell>
          <cell r="B288" t="str">
            <v>06</v>
          </cell>
          <cell r="C288" t="str">
            <v>2001</v>
          </cell>
          <cell r="D288">
            <v>2</v>
          </cell>
          <cell r="E288">
            <v>37064</v>
          </cell>
          <cell r="F288" t="str">
            <v>2</v>
          </cell>
          <cell r="G288" t="str">
            <v>17</v>
          </cell>
          <cell r="H288" t="str">
            <v>380</v>
          </cell>
          <cell r="K288" t="str">
            <v>1</v>
          </cell>
          <cell r="L288" t="str">
            <v>3</v>
          </cell>
          <cell r="P288" t="str">
            <v>2</v>
          </cell>
          <cell r="Q288">
            <v>303</v>
          </cell>
          <cell r="S288" t="str">
            <v>1</v>
          </cell>
          <cell r="U288" t="str">
            <v>17</v>
          </cell>
          <cell r="V288" t="str">
            <v>380</v>
          </cell>
          <cell r="W288" t="str">
            <v>1</v>
          </cell>
          <cell r="AA288" t="str">
            <v>1</v>
          </cell>
          <cell r="AB288" t="str">
            <v>2</v>
          </cell>
          <cell r="AC288" t="str">
            <v>3</v>
          </cell>
          <cell r="AD288" t="str">
            <v>1</v>
          </cell>
          <cell r="AE288" t="str">
            <v>1</v>
          </cell>
          <cell r="AG288" t="str">
            <v>3</v>
          </cell>
          <cell r="AH288">
            <v>1800</v>
          </cell>
          <cell r="AI288">
            <v>37</v>
          </cell>
          <cell r="AJ288" t="str">
            <v>9</v>
          </cell>
          <cell r="AK288">
            <v>99999999999</v>
          </cell>
          <cell r="AL288">
            <v>5</v>
          </cell>
          <cell r="AM288">
            <v>0</v>
          </cell>
          <cell r="AN288" t="str">
            <v>4</v>
          </cell>
          <cell r="AO288" t="str">
            <v>8</v>
          </cell>
          <cell r="AS288" t="str">
            <v>0</v>
          </cell>
          <cell r="AW288" t="str">
            <v>2</v>
          </cell>
          <cell r="AX288" t="str">
            <v>1</v>
          </cell>
          <cell r="AY288" t="str">
            <v>1</v>
          </cell>
          <cell r="AZ288" t="str">
            <v>I469</v>
          </cell>
          <cell r="BA288" t="str">
            <v>J22X</v>
          </cell>
          <cell r="BB288" t="str">
            <v>E45X</v>
          </cell>
          <cell r="BE288" t="str">
            <v>602</v>
          </cell>
          <cell r="BF288" t="str">
            <v>602</v>
          </cell>
          <cell r="BG288" t="str">
            <v>E45X</v>
          </cell>
          <cell r="BH288" t="str">
            <v>E45X</v>
          </cell>
          <cell r="BK288" t="str">
            <v>05</v>
          </cell>
          <cell r="BL288" t="str">
            <v>01</v>
          </cell>
          <cell r="BM288" t="str">
            <v>042</v>
          </cell>
        </row>
        <row r="289">
          <cell r="A289" t="str">
            <v>A891802</v>
          </cell>
          <cell r="B289" t="str">
            <v>07</v>
          </cell>
          <cell r="C289" t="str">
            <v>2001</v>
          </cell>
          <cell r="D289">
            <v>2</v>
          </cell>
          <cell r="E289">
            <v>37096</v>
          </cell>
          <cell r="F289" t="str">
            <v>1</v>
          </cell>
          <cell r="G289" t="str">
            <v>17</v>
          </cell>
          <cell r="H289" t="str">
            <v>380</v>
          </cell>
          <cell r="K289" t="str">
            <v>1</v>
          </cell>
          <cell r="L289" t="str">
            <v>1</v>
          </cell>
          <cell r="M289" t="str">
            <v>1738000029</v>
          </cell>
          <cell r="N289" t="str">
            <v>HOSP. SAN FELIX</v>
          </cell>
          <cell r="P289" t="str">
            <v>3</v>
          </cell>
          <cell r="Q289">
            <v>100</v>
          </cell>
          <cell r="S289" t="str">
            <v>1</v>
          </cell>
          <cell r="U289" t="str">
            <v>17</v>
          </cell>
          <cell r="V289" t="str">
            <v>380</v>
          </cell>
          <cell r="W289" t="str">
            <v>2</v>
          </cell>
          <cell r="X289" t="str">
            <v>001</v>
          </cell>
          <cell r="AA289" t="str">
            <v>1</v>
          </cell>
          <cell r="AB289" t="str">
            <v>1</v>
          </cell>
          <cell r="AC289" t="str">
            <v>3</v>
          </cell>
          <cell r="AD289" t="str">
            <v>2</v>
          </cell>
          <cell r="AE289" t="str">
            <v>1</v>
          </cell>
          <cell r="AG289" t="str">
            <v>3</v>
          </cell>
          <cell r="AH289">
            <v>1600</v>
          </cell>
          <cell r="AI289">
            <v>30</v>
          </cell>
          <cell r="AJ289" t="str">
            <v>9</v>
          </cell>
          <cell r="AK289">
            <v>99999999999</v>
          </cell>
          <cell r="AL289">
            <v>3</v>
          </cell>
          <cell r="AM289">
            <v>0</v>
          </cell>
          <cell r="AN289" t="str">
            <v>4</v>
          </cell>
          <cell r="AO289" t="str">
            <v>4</v>
          </cell>
          <cell r="AS289" t="str">
            <v>0</v>
          </cell>
          <cell r="AW289" t="str">
            <v>2</v>
          </cell>
          <cell r="AX289" t="str">
            <v>1</v>
          </cell>
          <cell r="AY289" t="str">
            <v>2</v>
          </cell>
          <cell r="AZ289" t="str">
            <v>P209</v>
          </cell>
          <cell r="BA289" t="str">
            <v>P071</v>
          </cell>
          <cell r="BB289" t="str">
            <v>Q897</v>
          </cell>
          <cell r="BE289" t="str">
            <v>613</v>
          </cell>
          <cell r="BF289" t="str">
            <v>615</v>
          </cell>
          <cell r="BG289" t="str">
            <v>Q897</v>
          </cell>
          <cell r="BH289" t="str">
            <v>Q897</v>
          </cell>
          <cell r="BK289" t="str">
            <v>01</v>
          </cell>
          <cell r="BL289" t="str">
            <v>01</v>
          </cell>
          <cell r="BM289" t="str">
            <v>088</v>
          </cell>
        </row>
        <row r="290">
          <cell r="A290" t="str">
            <v>A891841</v>
          </cell>
          <cell r="B290" t="str">
            <v>08</v>
          </cell>
          <cell r="C290" t="str">
            <v>2001</v>
          </cell>
          <cell r="D290">
            <v>2</v>
          </cell>
          <cell r="E290">
            <v>37114</v>
          </cell>
          <cell r="F290" t="str">
            <v>1</v>
          </cell>
          <cell r="G290" t="str">
            <v>17</v>
          </cell>
          <cell r="H290" t="str">
            <v>380</v>
          </cell>
          <cell r="K290" t="str">
            <v>1</v>
          </cell>
          <cell r="L290" t="str">
            <v>1</v>
          </cell>
          <cell r="M290" t="str">
            <v>1738000029</v>
          </cell>
          <cell r="N290" t="str">
            <v>HOSP. SAN FELIX</v>
          </cell>
          <cell r="P290" t="str">
            <v>2</v>
          </cell>
          <cell r="Q290">
            <v>221</v>
          </cell>
          <cell r="S290" t="str">
            <v>1</v>
          </cell>
          <cell r="U290" t="str">
            <v>17</v>
          </cell>
          <cell r="V290" t="str">
            <v>380</v>
          </cell>
          <cell r="W290" t="str">
            <v>1</v>
          </cell>
          <cell r="AA290" t="str">
            <v>1</v>
          </cell>
          <cell r="AB290" t="str">
            <v>1</v>
          </cell>
          <cell r="AC290" t="str">
            <v>3</v>
          </cell>
          <cell r="AD290" t="str">
            <v>1</v>
          </cell>
          <cell r="AE290" t="str">
            <v>1</v>
          </cell>
          <cell r="AG290" t="str">
            <v>3</v>
          </cell>
          <cell r="AH290">
            <v>3300</v>
          </cell>
          <cell r="AI290">
            <v>17</v>
          </cell>
          <cell r="AJ290" t="str">
            <v>9</v>
          </cell>
          <cell r="AK290">
            <v>99999999999</v>
          </cell>
          <cell r="AL290">
            <v>1</v>
          </cell>
          <cell r="AM290">
            <v>0</v>
          </cell>
          <cell r="AN290" t="str">
            <v>4</v>
          </cell>
          <cell r="AO290" t="str">
            <v>2</v>
          </cell>
          <cell r="AS290" t="str">
            <v>0</v>
          </cell>
          <cell r="AW290" t="str">
            <v>2</v>
          </cell>
          <cell r="AX290" t="str">
            <v>1</v>
          </cell>
          <cell r="AY290" t="str">
            <v>2</v>
          </cell>
          <cell r="AZ290" t="str">
            <v>P369</v>
          </cell>
          <cell r="BA290" t="str">
            <v>J189</v>
          </cell>
          <cell r="BE290" t="str">
            <v>108</v>
          </cell>
          <cell r="BF290" t="str">
            <v>109</v>
          </cell>
          <cell r="BG290" t="str">
            <v>J189</v>
          </cell>
          <cell r="BH290" t="str">
            <v>J189</v>
          </cell>
          <cell r="BK290" t="str">
            <v>03</v>
          </cell>
          <cell r="BL290" t="str">
            <v>01</v>
          </cell>
          <cell r="BM290" t="str">
            <v>059</v>
          </cell>
        </row>
        <row r="291">
          <cell r="A291" t="str">
            <v>A891868</v>
          </cell>
          <cell r="B291" t="str">
            <v>11</v>
          </cell>
          <cell r="C291" t="str">
            <v>2001</v>
          </cell>
          <cell r="D291">
            <v>2</v>
          </cell>
          <cell r="E291">
            <v>37224</v>
          </cell>
          <cell r="F291" t="str">
            <v>1</v>
          </cell>
          <cell r="G291" t="str">
            <v>17</v>
          </cell>
          <cell r="H291" t="str">
            <v>388</v>
          </cell>
          <cell r="I291" t="str">
            <v>001</v>
          </cell>
          <cell r="K291" t="str">
            <v>2</v>
          </cell>
          <cell r="L291" t="str">
            <v>3</v>
          </cell>
          <cell r="P291" t="str">
            <v>2</v>
          </cell>
          <cell r="Q291">
            <v>301</v>
          </cell>
          <cell r="S291" t="str">
            <v>1</v>
          </cell>
          <cell r="U291" t="str">
            <v>17</v>
          </cell>
          <cell r="V291" t="str">
            <v>388</v>
          </cell>
          <cell r="W291" t="str">
            <v>2</v>
          </cell>
          <cell r="X291" t="str">
            <v>001</v>
          </cell>
          <cell r="AA291" t="str">
            <v>1</v>
          </cell>
          <cell r="AB291" t="str">
            <v>1</v>
          </cell>
          <cell r="AC291" t="str">
            <v>3</v>
          </cell>
          <cell r="AD291" t="str">
            <v>4</v>
          </cell>
          <cell r="AE291" t="str">
            <v>1</v>
          </cell>
          <cell r="AG291" t="str">
            <v>4</v>
          </cell>
          <cell r="AH291">
            <v>3200</v>
          </cell>
          <cell r="AI291">
            <v>35</v>
          </cell>
          <cell r="AJ291" t="str">
            <v>9</v>
          </cell>
          <cell r="AK291">
            <v>99999999999</v>
          </cell>
          <cell r="AL291">
            <v>4</v>
          </cell>
          <cell r="AM291">
            <v>1</v>
          </cell>
          <cell r="AN291" t="str">
            <v>4</v>
          </cell>
          <cell r="AO291" t="str">
            <v>3</v>
          </cell>
          <cell r="AS291" t="str">
            <v>0</v>
          </cell>
          <cell r="AW291" t="str">
            <v>2</v>
          </cell>
          <cell r="AX291" t="str">
            <v>1</v>
          </cell>
          <cell r="AY291" t="str">
            <v>2</v>
          </cell>
          <cell r="AZ291" t="str">
            <v>E46X</v>
          </cell>
          <cell r="BE291" t="str">
            <v>602</v>
          </cell>
          <cell r="BF291" t="str">
            <v>602</v>
          </cell>
          <cell r="BG291" t="str">
            <v>E46X</v>
          </cell>
          <cell r="BH291" t="str">
            <v>E46X</v>
          </cell>
          <cell r="BK291" t="str">
            <v>05</v>
          </cell>
          <cell r="BL291" t="str">
            <v>01</v>
          </cell>
          <cell r="BM291" t="str">
            <v>042</v>
          </cell>
        </row>
        <row r="292">
          <cell r="A292" t="str">
            <v>A895135</v>
          </cell>
          <cell r="B292" t="str">
            <v>01</v>
          </cell>
          <cell r="C292" t="str">
            <v>2001</v>
          </cell>
          <cell r="D292">
            <v>2</v>
          </cell>
          <cell r="E292">
            <v>36894</v>
          </cell>
          <cell r="F292" t="str">
            <v>1</v>
          </cell>
          <cell r="G292" t="str">
            <v>17</v>
          </cell>
          <cell r="H292" t="str">
            <v>001</v>
          </cell>
          <cell r="K292" t="str">
            <v>1</v>
          </cell>
          <cell r="L292" t="str">
            <v>1</v>
          </cell>
          <cell r="M292" t="str">
            <v>1700100884</v>
          </cell>
          <cell r="N292" t="str">
            <v>CL AMAN</v>
          </cell>
          <cell r="P292" t="str">
            <v>1</v>
          </cell>
          <cell r="Q292">
            <v>100</v>
          </cell>
          <cell r="S292" t="str">
            <v>1</v>
          </cell>
          <cell r="U292" t="str">
            <v>17</v>
          </cell>
          <cell r="V292" t="str">
            <v>001</v>
          </cell>
          <cell r="W292" t="str">
            <v>9</v>
          </cell>
          <cell r="AA292" t="str">
            <v>1</v>
          </cell>
          <cell r="AB292" t="str">
            <v>1</v>
          </cell>
          <cell r="AC292" t="str">
            <v>3</v>
          </cell>
          <cell r="AD292" t="str">
            <v>1</v>
          </cell>
          <cell r="AE292" t="str">
            <v>1</v>
          </cell>
          <cell r="AG292" t="str">
            <v>2</v>
          </cell>
          <cell r="AH292">
            <v>9999</v>
          </cell>
          <cell r="AI292">
            <v>99</v>
          </cell>
          <cell r="AJ292" t="str">
            <v>9</v>
          </cell>
          <cell r="AK292">
            <v>99999999999</v>
          </cell>
          <cell r="AL292">
            <v>1</v>
          </cell>
          <cell r="AM292">
            <v>1</v>
          </cell>
          <cell r="AN292" t="str">
            <v>2</v>
          </cell>
          <cell r="AO292" t="str">
            <v>4</v>
          </cell>
          <cell r="AS292" t="str">
            <v>0</v>
          </cell>
          <cell r="AW292" t="str">
            <v>2</v>
          </cell>
          <cell r="AX292" t="str">
            <v>1</v>
          </cell>
          <cell r="AY292" t="str">
            <v>2</v>
          </cell>
          <cell r="AZ292" t="str">
            <v>P072</v>
          </cell>
          <cell r="BA292" t="str">
            <v>P001</v>
          </cell>
          <cell r="BB292" t="str">
            <v>P011</v>
          </cell>
          <cell r="BE292" t="str">
            <v>402</v>
          </cell>
          <cell r="BF292" t="str">
            <v>402</v>
          </cell>
          <cell r="BG292" t="str">
            <v>P011</v>
          </cell>
          <cell r="BH292" t="str">
            <v>P011</v>
          </cell>
          <cell r="BK292" t="str">
            <v>01</v>
          </cell>
          <cell r="BL292" t="str">
            <v>01</v>
          </cell>
          <cell r="BM292" t="str">
            <v>080</v>
          </cell>
        </row>
        <row r="293">
          <cell r="A293" t="str">
            <v>A895479</v>
          </cell>
          <cell r="B293" t="str">
            <v>01</v>
          </cell>
          <cell r="C293" t="str">
            <v>2001</v>
          </cell>
          <cell r="D293">
            <v>2</v>
          </cell>
          <cell r="E293">
            <v>36912</v>
          </cell>
          <cell r="F293" t="str">
            <v>1</v>
          </cell>
          <cell r="G293" t="str">
            <v>17</v>
          </cell>
          <cell r="H293" t="str">
            <v>001</v>
          </cell>
          <cell r="K293" t="str">
            <v>1</v>
          </cell>
          <cell r="L293" t="str">
            <v>1</v>
          </cell>
          <cell r="M293" t="str">
            <v>1700100060</v>
          </cell>
          <cell r="N293" t="str">
            <v>H INFANTIL</v>
          </cell>
          <cell r="P293" t="str">
            <v>1</v>
          </cell>
          <cell r="Q293">
            <v>303</v>
          </cell>
          <cell r="S293" t="str">
            <v>1</v>
          </cell>
          <cell r="U293" t="str">
            <v>17</v>
          </cell>
          <cell r="V293" t="str">
            <v>001</v>
          </cell>
          <cell r="W293" t="str">
            <v>1</v>
          </cell>
          <cell r="Y293" t="str">
            <v>0</v>
          </cell>
          <cell r="Z293" t="str">
            <v>0207</v>
          </cell>
          <cell r="AA293" t="str">
            <v>1</v>
          </cell>
          <cell r="AB293" t="str">
            <v>1</v>
          </cell>
          <cell r="AC293" t="str">
            <v>3</v>
          </cell>
          <cell r="AD293" t="str">
            <v>2</v>
          </cell>
          <cell r="AE293" t="str">
            <v>1</v>
          </cell>
          <cell r="AG293" t="str">
            <v>3</v>
          </cell>
          <cell r="AH293">
            <v>3800</v>
          </cell>
          <cell r="AI293">
            <v>31</v>
          </cell>
          <cell r="AJ293" t="str">
            <v>9</v>
          </cell>
          <cell r="AK293">
            <v>99999999999</v>
          </cell>
          <cell r="AL293">
            <v>2</v>
          </cell>
          <cell r="AM293">
            <v>0</v>
          </cell>
          <cell r="AN293" t="str">
            <v>2</v>
          </cell>
          <cell r="AO293" t="str">
            <v>9</v>
          </cell>
          <cell r="AS293" t="str">
            <v>0</v>
          </cell>
          <cell r="AW293" t="str">
            <v>2</v>
          </cell>
          <cell r="AX293" t="str">
            <v>1</v>
          </cell>
          <cell r="AY293" t="str">
            <v>1</v>
          </cell>
          <cell r="AZ293" t="str">
            <v>J189</v>
          </cell>
          <cell r="BA293" t="str">
            <v>J969</v>
          </cell>
          <cell r="BB293" t="str">
            <v>I509</v>
          </cell>
          <cell r="BE293" t="str">
            <v>108</v>
          </cell>
          <cell r="BF293" t="str">
            <v>109</v>
          </cell>
          <cell r="BG293" t="str">
            <v>J189</v>
          </cell>
          <cell r="BH293" t="str">
            <v>J189</v>
          </cell>
          <cell r="BK293" t="str">
            <v>05</v>
          </cell>
          <cell r="BL293" t="str">
            <v>01</v>
          </cell>
          <cell r="BM293" t="str">
            <v>059</v>
          </cell>
        </row>
        <row r="294">
          <cell r="A294" t="str">
            <v>A901615</v>
          </cell>
          <cell r="B294" t="str">
            <v>05</v>
          </cell>
          <cell r="C294" t="str">
            <v>2001</v>
          </cell>
          <cell r="D294">
            <v>2</v>
          </cell>
          <cell r="E294">
            <v>37036</v>
          </cell>
          <cell r="F294" t="str">
            <v>1</v>
          </cell>
          <cell r="G294" t="str">
            <v>73</v>
          </cell>
          <cell r="H294" t="str">
            <v>055</v>
          </cell>
          <cell r="K294" t="str">
            <v>1</v>
          </cell>
          <cell r="L294" t="str">
            <v>6</v>
          </cell>
          <cell r="P294" t="str">
            <v>3</v>
          </cell>
          <cell r="Q294">
            <v>306</v>
          </cell>
          <cell r="S294" t="str">
            <v>1</v>
          </cell>
          <cell r="U294" t="str">
            <v>17</v>
          </cell>
          <cell r="V294" t="str">
            <v>380</v>
          </cell>
          <cell r="W294" t="str">
            <v>3</v>
          </cell>
          <cell r="AA294" t="str">
            <v>1</v>
          </cell>
          <cell r="AB294" t="str">
            <v>2</v>
          </cell>
          <cell r="AC294" t="str">
            <v>3</v>
          </cell>
          <cell r="AD294" t="str">
            <v>1</v>
          </cell>
          <cell r="AE294" t="str">
            <v>1</v>
          </cell>
          <cell r="AG294" t="str">
            <v>4</v>
          </cell>
          <cell r="AH294">
            <v>4250</v>
          </cell>
          <cell r="AI294">
            <v>24</v>
          </cell>
          <cell r="AJ294" t="str">
            <v>9</v>
          </cell>
          <cell r="AK294">
            <v>99999999999</v>
          </cell>
          <cell r="AL294">
            <v>2</v>
          </cell>
          <cell r="AM294">
            <v>99</v>
          </cell>
          <cell r="AN294" t="str">
            <v>4</v>
          </cell>
          <cell r="AO294" t="str">
            <v>2</v>
          </cell>
          <cell r="AS294" t="str">
            <v>0</v>
          </cell>
          <cell r="AW294" t="str">
            <v>4</v>
          </cell>
          <cell r="AX294" t="str">
            <v>2</v>
          </cell>
          <cell r="AY294" t="str">
            <v>1</v>
          </cell>
          <cell r="AZ294" t="str">
            <v>J180</v>
          </cell>
          <cell r="BA294" t="str">
            <v>E86X</v>
          </cell>
          <cell r="BB294" t="str">
            <v>A09X</v>
          </cell>
          <cell r="BD294" t="str">
            <v>J219</v>
          </cell>
          <cell r="BE294" t="str">
            <v>101</v>
          </cell>
          <cell r="BF294" t="str">
            <v>101</v>
          </cell>
          <cell r="BG294" t="str">
            <v>A09X</v>
          </cell>
          <cell r="BH294" t="str">
            <v>A09X</v>
          </cell>
          <cell r="BK294" t="str">
            <v>06</v>
          </cell>
          <cell r="BL294" t="str">
            <v>01</v>
          </cell>
          <cell r="BM294" t="str">
            <v>001</v>
          </cell>
        </row>
        <row r="295">
          <cell r="A295" t="str">
            <v>A905062</v>
          </cell>
          <cell r="B295" t="str">
            <v>11</v>
          </cell>
          <cell r="C295" t="str">
            <v>2001</v>
          </cell>
          <cell r="D295">
            <v>2</v>
          </cell>
          <cell r="E295">
            <v>37213</v>
          </cell>
          <cell r="F295" t="str">
            <v>1</v>
          </cell>
          <cell r="G295" t="str">
            <v>17</v>
          </cell>
          <cell r="H295" t="str">
            <v>001</v>
          </cell>
          <cell r="K295" t="str">
            <v>3</v>
          </cell>
          <cell r="L295" t="str">
            <v>6</v>
          </cell>
          <cell r="P295" t="str">
            <v>1</v>
          </cell>
          <cell r="Q295">
            <v>215</v>
          </cell>
          <cell r="S295" t="str">
            <v>1</v>
          </cell>
          <cell r="U295" t="str">
            <v>17</v>
          </cell>
          <cell r="V295" t="str">
            <v>662</v>
          </cell>
          <cell r="W295" t="str">
            <v>1</v>
          </cell>
          <cell r="AA295" t="str">
            <v>1</v>
          </cell>
          <cell r="AB295" t="str">
            <v>3</v>
          </cell>
          <cell r="AC295" t="str">
            <v>3</v>
          </cell>
          <cell r="AD295" t="str">
            <v>1</v>
          </cell>
          <cell r="AE295" t="str">
            <v>1</v>
          </cell>
          <cell r="AG295" t="str">
            <v>3</v>
          </cell>
          <cell r="AH295">
            <v>3000</v>
          </cell>
          <cell r="AI295">
            <v>20</v>
          </cell>
          <cell r="AJ295" t="str">
            <v>9</v>
          </cell>
          <cell r="AK295">
            <v>99999999999</v>
          </cell>
          <cell r="AL295">
            <v>1</v>
          </cell>
          <cell r="AM295">
            <v>99</v>
          </cell>
          <cell r="AN295" t="str">
            <v>4</v>
          </cell>
          <cell r="AO295" t="str">
            <v>4</v>
          </cell>
          <cell r="AS295" t="str">
            <v>0</v>
          </cell>
          <cell r="AW295" t="str">
            <v>2</v>
          </cell>
          <cell r="AX295" t="str">
            <v>1</v>
          </cell>
          <cell r="AY295" t="str">
            <v>2</v>
          </cell>
          <cell r="AZ295" t="str">
            <v>R570</v>
          </cell>
          <cell r="BA295" t="str">
            <v>Q249</v>
          </cell>
          <cell r="BE295" t="str">
            <v>613</v>
          </cell>
          <cell r="BF295" t="str">
            <v>615</v>
          </cell>
          <cell r="BG295" t="str">
            <v>Q249</v>
          </cell>
          <cell r="BH295" t="str">
            <v>Q249</v>
          </cell>
          <cell r="BK295" t="str">
            <v>03</v>
          </cell>
          <cell r="BL295" t="str">
            <v>01</v>
          </cell>
          <cell r="BM295" t="str">
            <v>087</v>
          </cell>
        </row>
        <row r="296">
          <cell r="A296" t="str">
            <v>A906211</v>
          </cell>
          <cell r="B296" t="str">
            <v>02</v>
          </cell>
          <cell r="C296" t="str">
            <v>2001</v>
          </cell>
          <cell r="D296">
            <v>2</v>
          </cell>
          <cell r="E296">
            <v>36946</v>
          </cell>
          <cell r="F296" t="str">
            <v>2</v>
          </cell>
          <cell r="G296" t="str">
            <v>17</v>
          </cell>
          <cell r="H296" t="str">
            <v>653</v>
          </cell>
          <cell r="K296" t="str">
            <v>1</v>
          </cell>
          <cell r="L296" t="str">
            <v>1</v>
          </cell>
          <cell r="M296" t="str">
            <v>1765300014</v>
          </cell>
          <cell r="N296" t="str">
            <v>H. FELIPE SUAREZ</v>
          </cell>
          <cell r="P296" t="str">
            <v>3</v>
          </cell>
          <cell r="Q296">
            <v>100</v>
          </cell>
          <cell r="S296" t="str">
            <v>1</v>
          </cell>
          <cell r="U296" t="str">
            <v>17</v>
          </cell>
          <cell r="V296" t="str">
            <v>653</v>
          </cell>
          <cell r="W296" t="str">
            <v>2</v>
          </cell>
          <cell r="X296" t="str">
            <v>007</v>
          </cell>
          <cell r="AA296" t="str">
            <v>1</v>
          </cell>
          <cell r="AB296" t="str">
            <v>1</v>
          </cell>
          <cell r="AC296" t="str">
            <v>3</v>
          </cell>
          <cell r="AD296" t="str">
            <v>2</v>
          </cell>
          <cell r="AE296" t="str">
            <v>1</v>
          </cell>
          <cell r="AG296" t="str">
            <v>3</v>
          </cell>
          <cell r="AH296">
            <v>1700</v>
          </cell>
          <cell r="AI296">
            <v>22</v>
          </cell>
          <cell r="AJ296" t="str">
            <v>9</v>
          </cell>
          <cell r="AK296">
            <v>99999999999</v>
          </cell>
          <cell r="AL296">
            <v>3</v>
          </cell>
          <cell r="AM296">
            <v>0</v>
          </cell>
          <cell r="AN296" t="str">
            <v>2</v>
          </cell>
          <cell r="AO296" t="str">
            <v>8</v>
          </cell>
          <cell r="AS296" t="str">
            <v>0</v>
          </cell>
          <cell r="AW296" t="str">
            <v>2</v>
          </cell>
          <cell r="AX296" t="str">
            <v>1</v>
          </cell>
          <cell r="AY296" t="str">
            <v>1</v>
          </cell>
          <cell r="AZ296" t="str">
            <v>P200</v>
          </cell>
          <cell r="BA296" t="str">
            <v>P022</v>
          </cell>
          <cell r="BD296" t="str">
            <v>P000</v>
          </cell>
          <cell r="BE296" t="str">
            <v>401</v>
          </cell>
          <cell r="BF296" t="str">
            <v>401</v>
          </cell>
          <cell r="BG296" t="str">
            <v>P000</v>
          </cell>
          <cell r="BH296" t="str">
            <v>P000</v>
          </cell>
          <cell r="BK296" t="str">
            <v>01</v>
          </cell>
          <cell r="BL296" t="str">
            <v>01</v>
          </cell>
          <cell r="BM296" t="str">
            <v>079</v>
          </cell>
        </row>
        <row r="297">
          <cell r="A297" t="str">
            <v>A906484</v>
          </cell>
          <cell r="B297" t="str">
            <v>06</v>
          </cell>
          <cell r="C297" t="str">
            <v>2001</v>
          </cell>
          <cell r="D297">
            <v>2</v>
          </cell>
          <cell r="E297">
            <v>37069</v>
          </cell>
          <cell r="F297" t="str">
            <v>2</v>
          </cell>
          <cell r="G297" t="str">
            <v>17</v>
          </cell>
          <cell r="H297" t="str">
            <v>433</v>
          </cell>
          <cell r="K297" t="str">
            <v>1</v>
          </cell>
          <cell r="L297" t="str">
            <v>3</v>
          </cell>
          <cell r="P297" t="str">
            <v>2</v>
          </cell>
          <cell r="Q297">
            <v>301</v>
          </cell>
          <cell r="S297" t="str">
            <v>1</v>
          </cell>
          <cell r="U297" t="str">
            <v>17</v>
          </cell>
          <cell r="V297" t="str">
            <v>433</v>
          </cell>
          <cell r="W297" t="str">
            <v>1</v>
          </cell>
          <cell r="AA297" t="str">
            <v>1</v>
          </cell>
          <cell r="AB297" t="str">
            <v>1</v>
          </cell>
          <cell r="AC297" t="str">
            <v>3</v>
          </cell>
          <cell r="AD297" t="str">
            <v>1</v>
          </cell>
          <cell r="AE297" t="str">
            <v>1</v>
          </cell>
          <cell r="AG297" t="str">
            <v>3</v>
          </cell>
          <cell r="AH297">
            <v>3400</v>
          </cell>
          <cell r="AI297">
            <v>25</v>
          </cell>
          <cell r="AJ297" t="str">
            <v>9</v>
          </cell>
          <cell r="AK297">
            <v>99999999999</v>
          </cell>
          <cell r="AL297">
            <v>4</v>
          </cell>
          <cell r="AM297">
            <v>0</v>
          </cell>
          <cell r="AN297" t="str">
            <v>4</v>
          </cell>
          <cell r="AO297" t="str">
            <v>5</v>
          </cell>
          <cell r="AS297" t="str">
            <v>0</v>
          </cell>
          <cell r="AW297" t="str">
            <v>2</v>
          </cell>
          <cell r="AX297" t="str">
            <v>1</v>
          </cell>
          <cell r="AY297" t="str">
            <v>1</v>
          </cell>
          <cell r="AZ297" t="str">
            <v>E162</v>
          </cell>
          <cell r="BA297" t="str">
            <v>G938</v>
          </cell>
          <cell r="BD297" t="str">
            <v>A419</v>
          </cell>
          <cell r="BE297" t="str">
            <v>604</v>
          </cell>
          <cell r="BF297" t="str">
            <v>604</v>
          </cell>
          <cell r="BG297" t="str">
            <v>G938</v>
          </cell>
          <cell r="BH297" t="str">
            <v>G938</v>
          </cell>
          <cell r="BK297" t="str">
            <v>05</v>
          </cell>
          <cell r="BL297" t="str">
            <v>01</v>
          </cell>
          <cell r="BM297" t="str">
            <v>047</v>
          </cell>
        </row>
        <row r="298">
          <cell r="A298" t="str">
            <v>A906561</v>
          </cell>
          <cell r="B298" t="str">
            <v>07</v>
          </cell>
          <cell r="C298" t="str">
            <v>2001</v>
          </cell>
          <cell r="D298">
            <v>2</v>
          </cell>
          <cell r="E298">
            <v>37095</v>
          </cell>
          <cell r="F298" t="str">
            <v>1</v>
          </cell>
          <cell r="G298" t="str">
            <v>17</v>
          </cell>
          <cell r="H298" t="str">
            <v>050</v>
          </cell>
          <cell r="K298" t="str">
            <v>1</v>
          </cell>
          <cell r="L298" t="str">
            <v>1</v>
          </cell>
          <cell r="M298" t="str">
            <v>1705000016</v>
          </cell>
          <cell r="N298" t="str">
            <v>H. SAN VICENTE DE PAUL</v>
          </cell>
          <cell r="P298" t="str">
            <v>3</v>
          </cell>
          <cell r="Q298">
            <v>202</v>
          </cell>
          <cell r="S298" t="str">
            <v>1</v>
          </cell>
          <cell r="U298" t="str">
            <v>17</v>
          </cell>
          <cell r="V298" t="str">
            <v>050</v>
          </cell>
          <cell r="W298" t="str">
            <v>3</v>
          </cell>
          <cell r="AA298" t="str">
            <v>1</v>
          </cell>
          <cell r="AB298" t="str">
            <v>1</v>
          </cell>
          <cell r="AC298" t="str">
            <v>3</v>
          </cell>
          <cell r="AD298" t="str">
            <v>1</v>
          </cell>
          <cell r="AE298" t="str">
            <v>1</v>
          </cell>
          <cell r="AG298" t="str">
            <v>3</v>
          </cell>
          <cell r="AH298">
            <v>2500</v>
          </cell>
          <cell r="AI298">
            <v>25</v>
          </cell>
          <cell r="AJ298" t="str">
            <v>9</v>
          </cell>
          <cell r="AK298">
            <v>99999999999</v>
          </cell>
          <cell r="AL298">
            <v>2</v>
          </cell>
          <cell r="AM298">
            <v>0</v>
          </cell>
          <cell r="AN298" t="str">
            <v>2</v>
          </cell>
          <cell r="AO298" t="str">
            <v>3</v>
          </cell>
          <cell r="AS298" t="str">
            <v>0</v>
          </cell>
          <cell r="AW298" t="str">
            <v>2</v>
          </cell>
          <cell r="AX298" t="str">
            <v>1</v>
          </cell>
          <cell r="AY298" t="str">
            <v>2</v>
          </cell>
          <cell r="AZ298" t="str">
            <v>P90X</v>
          </cell>
          <cell r="BA298" t="str">
            <v>P209</v>
          </cell>
          <cell r="BE298" t="str">
            <v>406</v>
          </cell>
          <cell r="BF298" t="str">
            <v>407</v>
          </cell>
          <cell r="BG298" t="str">
            <v>P90X</v>
          </cell>
          <cell r="BH298" t="str">
            <v>P90X</v>
          </cell>
          <cell r="BK298" t="str">
            <v>02</v>
          </cell>
          <cell r="BL298" t="str">
            <v>01</v>
          </cell>
          <cell r="BM298" t="str">
            <v>086</v>
          </cell>
        </row>
        <row r="299">
          <cell r="A299" t="str">
            <v>A906711</v>
          </cell>
          <cell r="B299" t="str">
            <v>01</v>
          </cell>
          <cell r="C299" t="str">
            <v>2001</v>
          </cell>
          <cell r="D299">
            <v>2</v>
          </cell>
          <cell r="E299">
            <v>36908</v>
          </cell>
          <cell r="F299" t="str">
            <v>1</v>
          </cell>
          <cell r="G299" t="str">
            <v>17</v>
          </cell>
          <cell r="H299" t="str">
            <v>174</v>
          </cell>
          <cell r="K299" t="str">
            <v>1</v>
          </cell>
          <cell r="L299" t="str">
            <v>3</v>
          </cell>
          <cell r="P299" t="str">
            <v>3</v>
          </cell>
          <cell r="Q299">
            <v>201</v>
          </cell>
          <cell r="S299" t="str">
            <v>1</v>
          </cell>
          <cell r="U299" t="str">
            <v>17</v>
          </cell>
          <cell r="V299" t="str">
            <v>174</v>
          </cell>
          <cell r="W299" t="str">
            <v>1</v>
          </cell>
          <cell r="AA299" t="str">
            <v>2</v>
          </cell>
          <cell r="AB299" t="str">
            <v>3</v>
          </cell>
          <cell r="AC299" t="str">
            <v>3</v>
          </cell>
          <cell r="AD299" t="str">
            <v>1</v>
          </cell>
          <cell r="AE299" t="str">
            <v>1</v>
          </cell>
          <cell r="AG299" t="str">
            <v>2</v>
          </cell>
          <cell r="AH299">
            <v>1545</v>
          </cell>
          <cell r="AI299">
            <v>25</v>
          </cell>
          <cell r="AJ299" t="str">
            <v>9</v>
          </cell>
          <cell r="AK299">
            <v>99999999999</v>
          </cell>
          <cell r="AL299">
            <v>2</v>
          </cell>
          <cell r="AM299">
            <v>1</v>
          </cell>
          <cell r="AN299" t="str">
            <v>1</v>
          </cell>
          <cell r="AO299" t="str">
            <v>3</v>
          </cell>
          <cell r="AS299" t="str">
            <v>4</v>
          </cell>
          <cell r="AT299" t="str">
            <v>17</v>
          </cell>
          <cell r="AU299" t="str">
            <v>174</v>
          </cell>
          <cell r="AV299" t="str">
            <v>00025</v>
          </cell>
          <cell r="AW299" t="str">
            <v>1</v>
          </cell>
          <cell r="AX299" t="str">
            <v>2</v>
          </cell>
          <cell r="AY299" t="str">
            <v>2</v>
          </cell>
          <cell r="AZ299" t="str">
            <v>P612</v>
          </cell>
          <cell r="BA299" t="str">
            <v>P243</v>
          </cell>
          <cell r="BE299" t="str">
            <v>506</v>
          </cell>
          <cell r="BF299" t="str">
            <v>510</v>
          </cell>
          <cell r="BG299" t="str">
            <v>W780</v>
          </cell>
          <cell r="BH299" t="str">
            <v>W780</v>
          </cell>
          <cell r="BK299" t="str">
            <v>02</v>
          </cell>
          <cell r="BL299" t="str">
            <v>01</v>
          </cell>
          <cell r="BM299" t="str">
            <v>096</v>
          </cell>
        </row>
        <row r="300">
          <cell r="A300" t="str">
            <v>A906763</v>
          </cell>
          <cell r="B300" t="str">
            <v>02</v>
          </cell>
          <cell r="C300" t="str">
            <v>2001</v>
          </cell>
          <cell r="D300">
            <v>2</v>
          </cell>
          <cell r="E300">
            <v>36933</v>
          </cell>
          <cell r="F300" t="str">
            <v>2</v>
          </cell>
          <cell r="G300" t="str">
            <v>17</v>
          </cell>
          <cell r="H300" t="str">
            <v>042</v>
          </cell>
          <cell r="K300" t="str">
            <v>1</v>
          </cell>
          <cell r="L300" t="str">
            <v>3</v>
          </cell>
          <cell r="P300" t="str">
            <v>3</v>
          </cell>
          <cell r="Q300">
            <v>301</v>
          </cell>
          <cell r="S300" t="str">
            <v>1</v>
          </cell>
          <cell r="U300" t="str">
            <v>17</v>
          </cell>
          <cell r="V300" t="str">
            <v>042</v>
          </cell>
          <cell r="W300" t="str">
            <v>1</v>
          </cell>
          <cell r="AA300" t="str">
            <v>1</v>
          </cell>
          <cell r="AB300" t="str">
            <v>2</v>
          </cell>
          <cell r="AC300" t="str">
            <v>3</v>
          </cell>
          <cell r="AD300" t="str">
            <v>1</v>
          </cell>
          <cell r="AE300" t="str">
            <v>1</v>
          </cell>
          <cell r="AG300" t="str">
            <v>3</v>
          </cell>
          <cell r="AH300">
            <v>2800</v>
          </cell>
          <cell r="AI300">
            <v>17</v>
          </cell>
          <cell r="AJ300" t="str">
            <v>9</v>
          </cell>
          <cell r="AK300">
            <v>99999999999</v>
          </cell>
          <cell r="AL300">
            <v>1</v>
          </cell>
          <cell r="AM300">
            <v>0</v>
          </cell>
          <cell r="AN300" t="str">
            <v>1</v>
          </cell>
          <cell r="AO300" t="str">
            <v>3</v>
          </cell>
          <cell r="AS300" t="str">
            <v>0</v>
          </cell>
          <cell r="AW300" t="str">
            <v>2</v>
          </cell>
          <cell r="AX300" t="str">
            <v>1</v>
          </cell>
          <cell r="AY300" t="str">
            <v>2</v>
          </cell>
          <cell r="AZ300" t="str">
            <v>I509</v>
          </cell>
          <cell r="BA300" t="str">
            <v>Q054</v>
          </cell>
          <cell r="BB300" t="str">
            <v>Q249</v>
          </cell>
          <cell r="BC300" t="str">
            <v>Q897</v>
          </cell>
          <cell r="BE300" t="str">
            <v>613</v>
          </cell>
          <cell r="BF300" t="str">
            <v>615</v>
          </cell>
          <cell r="BG300" t="str">
            <v>Q897</v>
          </cell>
          <cell r="BH300" t="str">
            <v>Q897</v>
          </cell>
          <cell r="BK300" t="str">
            <v>05</v>
          </cell>
          <cell r="BL300" t="str">
            <v>01</v>
          </cell>
          <cell r="BM300" t="str">
            <v>088</v>
          </cell>
        </row>
        <row r="301">
          <cell r="A301" t="str">
            <v>A906767</v>
          </cell>
          <cell r="B301" t="str">
            <v>02</v>
          </cell>
          <cell r="C301" t="str">
            <v>2001</v>
          </cell>
          <cell r="D301">
            <v>2</v>
          </cell>
          <cell r="E301">
            <v>36948</v>
          </cell>
          <cell r="F301" t="str">
            <v>1</v>
          </cell>
          <cell r="G301" t="str">
            <v>17</v>
          </cell>
          <cell r="H301" t="str">
            <v>042</v>
          </cell>
          <cell r="K301" t="str">
            <v>1</v>
          </cell>
          <cell r="L301" t="str">
            <v>1</v>
          </cell>
          <cell r="M301" t="str">
            <v>1704200012</v>
          </cell>
          <cell r="N301" t="str">
            <v>H. SAN VICENTE DE PAUL</v>
          </cell>
          <cell r="P301" t="str">
            <v>2</v>
          </cell>
          <cell r="Q301">
            <v>309</v>
          </cell>
          <cell r="S301" t="str">
            <v>1</v>
          </cell>
          <cell r="U301" t="str">
            <v>17</v>
          </cell>
          <cell r="V301" t="str">
            <v>042</v>
          </cell>
          <cell r="W301" t="str">
            <v>1</v>
          </cell>
          <cell r="AA301" t="str">
            <v>1</v>
          </cell>
          <cell r="AB301" t="str">
            <v>1</v>
          </cell>
          <cell r="AC301" t="str">
            <v>3</v>
          </cell>
          <cell r="AD301" t="str">
            <v>9</v>
          </cell>
          <cell r="AE301" t="str">
            <v>9</v>
          </cell>
          <cell r="AG301" t="str">
            <v>9</v>
          </cell>
          <cell r="AH301">
            <v>9999</v>
          </cell>
          <cell r="AI301">
            <v>99</v>
          </cell>
          <cell r="AJ301" t="str">
            <v>9</v>
          </cell>
          <cell r="AK301">
            <v>99999999999</v>
          </cell>
          <cell r="AL301">
            <v>99</v>
          </cell>
          <cell r="AM301">
            <v>99</v>
          </cell>
          <cell r="AN301" t="str">
            <v>9</v>
          </cell>
          <cell r="AO301" t="str">
            <v>9</v>
          </cell>
          <cell r="AS301" t="str">
            <v>0</v>
          </cell>
          <cell r="AW301" t="str">
            <v>2</v>
          </cell>
          <cell r="AX301" t="str">
            <v>1</v>
          </cell>
          <cell r="AY301" t="str">
            <v>1</v>
          </cell>
          <cell r="AZ301" t="str">
            <v>R960</v>
          </cell>
          <cell r="BA301" t="str">
            <v>J960</v>
          </cell>
          <cell r="BB301" t="str">
            <v>J189</v>
          </cell>
          <cell r="BD301" t="str">
            <v>I509</v>
          </cell>
          <cell r="BE301" t="str">
            <v>108</v>
          </cell>
          <cell r="BF301" t="str">
            <v>109</v>
          </cell>
          <cell r="BG301" t="str">
            <v>J189</v>
          </cell>
          <cell r="BH301" t="str">
            <v>J189</v>
          </cell>
          <cell r="BK301" t="str">
            <v>06</v>
          </cell>
          <cell r="BL301" t="str">
            <v>01</v>
          </cell>
          <cell r="BM301" t="str">
            <v>059</v>
          </cell>
        </row>
        <row r="302">
          <cell r="A302" t="str">
            <v>A906809</v>
          </cell>
          <cell r="B302" t="str">
            <v>05</v>
          </cell>
          <cell r="C302" t="str">
            <v>2001</v>
          </cell>
          <cell r="D302">
            <v>2</v>
          </cell>
          <cell r="E302">
            <v>37024</v>
          </cell>
          <cell r="F302" t="str">
            <v>2</v>
          </cell>
          <cell r="G302" t="str">
            <v>17</v>
          </cell>
          <cell r="H302" t="str">
            <v>042</v>
          </cell>
          <cell r="I302" t="str">
            <v>004</v>
          </cell>
          <cell r="K302" t="str">
            <v>2</v>
          </cell>
          <cell r="L302" t="str">
            <v>3</v>
          </cell>
          <cell r="P302" t="str">
            <v>9</v>
          </cell>
          <cell r="Q302">
            <v>201</v>
          </cell>
          <cell r="S302" t="str">
            <v>1</v>
          </cell>
          <cell r="U302" t="str">
            <v>17</v>
          </cell>
          <cell r="V302" t="str">
            <v>042</v>
          </cell>
          <cell r="W302" t="str">
            <v>2</v>
          </cell>
          <cell r="X302" t="str">
            <v>004</v>
          </cell>
          <cell r="AA302" t="str">
            <v>1</v>
          </cell>
          <cell r="AB302" t="str">
            <v>1</v>
          </cell>
          <cell r="AC302" t="str">
            <v>3</v>
          </cell>
          <cell r="AD302" t="str">
            <v>1</v>
          </cell>
          <cell r="AE302" t="str">
            <v>1</v>
          </cell>
          <cell r="AG302" t="str">
            <v>3</v>
          </cell>
          <cell r="AH302">
            <v>2500</v>
          </cell>
          <cell r="AI302">
            <v>43</v>
          </cell>
          <cell r="AJ302" t="str">
            <v>9</v>
          </cell>
          <cell r="AK302">
            <v>99999999999</v>
          </cell>
          <cell r="AL302">
            <v>9</v>
          </cell>
          <cell r="AM302">
            <v>0</v>
          </cell>
          <cell r="AN302" t="str">
            <v>2</v>
          </cell>
          <cell r="AO302" t="str">
            <v>3</v>
          </cell>
          <cell r="AS302" t="str">
            <v>0</v>
          </cell>
          <cell r="AW302" t="str">
            <v>4</v>
          </cell>
          <cell r="AX302" t="str">
            <v>1</v>
          </cell>
          <cell r="AY302" t="str">
            <v>2</v>
          </cell>
          <cell r="AZ302" t="str">
            <v>P285</v>
          </cell>
          <cell r="BA302" t="str">
            <v>P209</v>
          </cell>
          <cell r="BB302" t="str">
            <v>P241</v>
          </cell>
          <cell r="BC302" t="str">
            <v>P229</v>
          </cell>
          <cell r="BE302" t="str">
            <v>404</v>
          </cell>
          <cell r="BF302" t="str">
            <v>404</v>
          </cell>
          <cell r="BG302" t="str">
            <v>P241</v>
          </cell>
          <cell r="BH302" t="str">
            <v>P241</v>
          </cell>
          <cell r="BK302" t="str">
            <v>02</v>
          </cell>
          <cell r="BL302" t="str">
            <v>01</v>
          </cell>
          <cell r="BM302" t="str">
            <v>082</v>
          </cell>
        </row>
        <row r="303">
          <cell r="A303" t="str">
            <v>A906891</v>
          </cell>
          <cell r="B303" t="str">
            <v>04</v>
          </cell>
          <cell r="C303" t="str">
            <v>2001</v>
          </cell>
          <cell r="D303">
            <v>2</v>
          </cell>
          <cell r="E303">
            <v>36989</v>
          </cell>
          <cell r="F303" t="str">
            <v>1</v>
          </cell>
          <cell r="G303" t="str">
            <v>17</v>
          </cell>
          <cell r="H303" t="str">
            <v>867</v>
          </cell>
          <cell r="K303" t="str">
            <v>3</v>
          </cell>
          <cell r="L303" t="str">
            <v>3</v>
          </cell>
          <cell r="P303" t="str">
            <v>3</v>
          </cell>
          <cell r="Q303">
            <v>229</v>
          </cell>
          <cell r="S303" t="str">
            <v>1</v>
          </cell>
          <cell r="U303" t="str">
            <v>17</v>
          </cell>
          <cell r="V303" t="str">
            <v>867</v>
          </cell>
          <cell r="W303" t="str">
            <v>3</v>
          </cell>
          <cell r="AA303" t="str">
            <v>1</v>
          </cell>
          <cell r="AB303" t="str">
            <v>2</v>
          </cell>
          <cell r="AC303" t="str">
            <v>3</v>
          </cell>
          <cell r="AD303" t="str">
            <v>2</v>
          </cell>
          <cell r="AE303" t="str">
            <v>1</v>
          </cell>
          <cell r="AG303" t="str">
            <v>3</v>
          </cell>
          <cell r="AH303">
            <v>4350</v>
          </cell>
          <cell r="AI303">
            <v>19</v>
          </cell>
          <cell r="AJ303" t="str">
            <v>9</v>
          </cell>
          <cell r="AK303">
            <v>99999999999</v>
          </cell>
          <cell r="AL303">
            <v>1</v>
          </cell>
          <cell r="AM303">
            <v>0</v>
          </cell>
          <cell r="AN303" t="str">
            <v>2</v>
          </cell>
          <cell r="AO303" t="str">
            <v>5</v>
          </cell>
          <cell r="AS303" t="str">
            <v>0</v>
          </cell>
          <cell r="AW303" t="str">
            <v>4</v>
          </cell>
          <cell r="AX303" t="str">
            <v>2</v>
          </cell>
          <cell r="AY303" t="str">
            <v>2</v>
          </cell>
          <cell r="AZ303" t="str">
            <v>R570</v>
          </cell>
          <cell r="BE303" t="str">
            <v>000</v>
          </cell>
          <cell r="BF303" t="str">
            <v>700</v>
          </cell>
          <cell r="BG303" t="str">
            <v>R570</v>
          </cell>
          <cell r="BH303" t="str">
            <v>R570</v>
          </cell>
          <cell r="BK303" t="str">
            <v>04</v>
          </cell>
          <cell r="BL303" t="str">
            <v>01</v>
          </cell>
          <cell r="BM303" t="str">
            <v>089</v>
          </cell>
        </row>
        <row r="304">
          <cell r="A304" t="str">
            <v>A907381</v>
          </cell>
          <cell r="B304" t="str">
            <v>12</v>
          </cell>
          <cell r="C304" t="str">
            <v>2001</v>
          </cell>
          <cell r="D304">
            <v>2</v>
          </cell>
          <cell r="E304">
            <v>37229</v>
          </cell>
          <cell r="F304" t="str">
            <v>2</v>
          </cell>
          <cell r="G304" t="str">
            <v>17</v>
          </cell>
          <cell r="H304" t="str">
            <v>380</v>
          </cell>
          <cell r="K304" t="str">
            <v>1</v>
          </cell>
          <cell r="L304" t="str">
            <v>1</v>
          </cell>
          <cell r="M304" t="str">
            <v>1738000029</v>
          </cell>
          <cell r="N304" t="str">
            <v>HOSP. SAN FELIX</v>
          </cell>
          <cell r="P304" t="str">
            <v>3</v>
          </cell>
          <cell r="Q304">
            <v>301</v>
          </cell>
          <cell r="S304" t="str">
            <v>1</v>
          </cell>
          <cell r="U304" t="str">
            <v>17</v>
          </cell>
          <cell r="V304" t="str">
            <v>380</v>
          </cell>
          <cell r="W304" t="str">
            <v>1</v>
          </cell>
          <cell r="AA304" t="str">
            <v>1</v>
          </cell>
          <cell r="AB304" t="str">
            <v>2</v>
          </cell>
          <cell r="AC304" t="str">
            <v>3</v>
          </cell>
          <cell r="AD304" t="str">
            <v>9</v>
          </cell>
          <cell r="AE304" t="str">
            <v>9</v>
          </cell>
          <cell r="AG304" t="str">
            <v>9</v>
          </cell>
          <cell r="AH304">
            <v>9999</v>
          </cell>
          <cell r="AI304">
            <v>99</v>
          </cell>
          <cell r="AJ304" t="str">
            <v>9</v>
          </cell>
          <cell r="AK304">
            <v>99999999999</v>
          </cell>
          <cell r="AL304">
            <v>99</v>
          </cell>
          <cell r="AM304">
            <v>99</v>
          </cell>
          <cell r="AN304" t="str">
            <v>9</v>
          </cell>
          <cell r="AO304" t="str">
            <v>9</v>
          </cell>
          <cell r="AS304" t="str">
            <v>0</v>
          </cell>
          <cell r="AW304" t="str">
            <v>2</v>
          </cell>
          <cell r="AX304" t="str">
            <v>1</v>
          </cell>
          <cell r="AY304" t="str">
            <v>1</v>
          </cell>
          <cell r="AZ304" t="str">
            <v>A419</v>
          </cell>
          <cell r="BA304" t="str">
            <v>J180</v>
          </cell>
          <cell r="BB304" t="str">
            <v>E86X</v>
          </cell>
          <cell r="BC304" t="str">
            <v>A91X</v>
          </cell>
          <cell r="BD304" t="str">
            <v>E46X</v>
          </cell>
          <cell r="BE304" t="str">
            <v>103</v>
          </cell>
          <cell r="BF304" t="str">
            <v>103</v>
          </cell>
          <cell r="BG304" t="str">
            <v>A91X</v>
          </cell>
          <cell r="BH304" t="str">
            <v>A91X</v>
          </cell>
          <cell r="BK304" t="str">
            <v>05</v>
          </cell>
          <cell r="BL304" t="str">
            <v>01</v>
          </cell>
          <cell r="BM304" t="str">
            <v>003</v>
          </cell>
        </row>
      </sheetData>
      <sheetData sheetId="3"/>
      <sheetData sheetId="4">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CAUSA_666</v>
          </cell>
          <cell r="BF1" t="str">
            <v>C_BAS1</v>
          </cell>
          <cell r="BG1" t="str">
            <v>C_MCM1</v>
          </cell>
          <cell r="BH1" t="str">
            <v>FECHA_EXP</v>
          </cell>
        </row>
        <row r="2">
          <cell r="A2" t="str">
            <v>A889899</v>
          </cell>
          <cell r="B2" t="str">
            <v>07</v>
          </cell>
          <cell r="C2" t="str">
            <v>2002</v>
          </cell>
          <cell r="D2">
            <v>2</v>
          </cell>
          <cell r="E2">
            <v>37454</v>
          </cell>
          <cell r="F2" t="str">
            <v>1</v>
          </cell>
          <cell r="G2" t="str">
            <v>17</v>
          </cell>
          <cell r="H2" t="str">
            <v>001</v>
          </cell>
          <cell r="K2" t="str">
            <v>1</v>
          </cell>
          <cell r="L2" t="str">
            <v>1</v>
          </cell>
          <cell r="M2" t="str">
            <v>1700100060</v>
          </cell>
          <cell r="N2" t="str">
            <v>H INFANTIL</v>
          </cell>
          <cell r="P2" t="str">
            <v>2</v>
          </cell>
          <cell r="Q2">
            <v>303</v>
          </cell>
          <cell r="S2" t="str">
            <v>1</v>
          </cell>
          <cell r="U2" t="str">
            <v>17</v>
          </cell>
          <cell r="V2" t="str">
            <v>614</v>
          </cell>
          <cell r="W2" t="str">
            <v>3</v>
          </cell>
          <cell r="AA2" t="str">
            <v>1</v>
          </cell>
          <cell r="AB2" t="str">
            <v>1</v>
          </cell>
          <cell r="AC2" t="str">
            <v>3</v>
          </cell>
          <cell r="AD2" t="str">
            <v>1</v>
          </cell>
          <cell r="AE2" t="str">
            <v>1</v>
          </cell>
          <cell r="AG2" t="str">
            <v>3</v>
          </cell>
          <cell r="AH2">
            <v>3500</v>
          </cell>
          <cell r="AI2">
            <v>25</v>
          </cell>
          <cell r="AJ2" t="str">
            <v>9</v>
          </cell>
          <cell r="AK2">
            <v>99999999999</v>
          </cell>
          <cell r="AL2">
            <v>2</v>
          </cell>
          <cell r="AM2">
            <v>0</v>
          </cell>
          <cell r="AN2" t="str">
            <v>4</v>
          </cell>
          <cell r="AO2" t="str">
            <v>9</v>
          </cell>
          <cell r="AW2" t="str">
            <v>2</v>
          </cell>
          <cell r="AX2" t="str">
            <v>1</v>
          </cell>
          <cell r="AY2" t="str">
            <v>1</v>
          </cell>
          <cell r="AZ2" t="str">
            <v>G000</v>
          </cell>
          <cell r="BD2" t="str">
            <v>J219</v>
          </cell>
          <cell r="BE2" t="str">
            <v>105</v>
          </cell>
          <cell r="BF2" t="str">
            <v>G000</v>
          </cell>
        </row>
        <row r="3">
          <cell r="A3" t="str">
            <v>A889900</v>
          </cell>
          <cell r="B3" t="str">
            <v>07</v>
          </cell>
          <cell r="C3" t="str">
            <v>2002</v>
          </cell>
          <cell r="D3">
            <v>2</v>
          </cell>
          <cell r="E3">
            <v>37443</v>
          </cell>
          <cell r="F3" t="str">
            <v>1</v>
          </cell>
          <cell r="G3" t="str">
            <v>17</v>
          </cell>
          <cell r="H3" t="str">
            <v>001</v>
          </cell>
          <cell r="K3" t="str">
            <v>1</v>
          </cell>
          <cell r="L3" t="str">
            <v>1</v>
          </cell>
          <cell r="M3" t="str">
            <v>1700100060</v>
          </cell>
          <cell r="N3" t="str">
            <v>H INFANTIL</v>
          </cell>
          <cell r="P3" t="str">
            <v>1</v>
          </cell>
          <cell r="Q3">
            <v>306</v>
          </cell>
          <cell r="S3" t="str">
            <v>1</v>
          </cell>
          <cell r="U3" t="str">
            <v>17</v>
          </cell>
          <cell r="V3" t="str">
            <v>001</v>
          </cell>
          <cell r="W3" t="str">
            <v>1</v>
          </cell>
          <cell r="Y3" t="str">
            <v>0</v>
          </cell>
          <cell r="Z3" t="str">
            <v>0502</v>
          </cell>
          <cell r="AA3" t="str">
            <v>1</v>
          </cell>
          <cell r="AB3" t="str">
            <v>1</v>
          </cell>
          <cell r="AC3" t="str">
            <v>3</v>
          </cell>
          <cell r="AD3" t="str">
            <v>2</v>
          </cell>
          <cell r="AE3" t="str">
            <v>1</v>
          </cell>
          <cell r="AG3" t="str">
            <v>3</v>
          </cell>
          <cell r="AH3">
            <v>3250</v>
          </cell>
          <cell r="AI3">
            <v>38</v>
          </cell>
          <cell r="AJ3" t="str">
            <v>9</v>
          </cell>
          <cell r="AK3">
            <v>99999999999</v>
          </cell>
          <cell r="AL3">
            <v>2</v>
          </cell>
          <cell r="AM3">
            <v>0</v>
          </cell>
          <cell r="AN3" t="str">
            <v>2</v>
          </cell>
          <cell r="AO3" t="str">
            <v>6</v>
          </cell>
          <cell r="AW3" t="str">
            <v>2</v>
          </cell>
          <cell r="AX3" t="str">
            <v>1</v>
          </cell>
          <cell r="AY3" t="str">
            <v>1</v>
          </cell>
          <cell r="AZ3" t="str">
            <v>Q249</v>
          </cell>
          <cell r="BD3" t="str">
            <v>J219</v>
          </cell>
          <cell r="BE3" t="str">
            <v>615</v>
          </cell>
          <cell r="BF3" t="str">
            <v>Q249</v>
          </cell>
        </row>
        <row r="4">
          <cell r="A4" t="str">
            <v>A1138304</v>
          </cell>
          <cell r="B4" t="str">
            <v>07</v>
          </cell>
          <cell r="C4" t="str">
            <v>2002</v>
          </cell>
          <cell r="D4">
            <v>2</v>
          </cell>
          <cell r="E4">
            <v>37465</v>
          </cell>
          <cell r="F4" t="str">
            <v>1</v>
          </cell>
          <cell r="G4" t="str">
            <v>17</v>
          </cell>
          <cell r="H4" t="str">
            <v>001</v>
          </cell>
          <cell r="K4" t="str">
            <v>1</v>
          </cell>
          <cell r="L4" t="str">
            <v>1</v>
          </cell>
          <cell r="M4" t="str">
            <v>1700100060</v>
          </cell>
          <cell r="N4" t="str">
            <v>H INFANTIL</v>
          </cell>
          <cell r="P4" t="str">
            <v>2</v>
          </cell>
          <cell r="Q4">
            <v>217</v>
          </cell>
          <cell r="S4" t="str">
            <v>1</v>
          </cell>
          <cell r="U4" t="str">
            <v>17</v>
          </cell>
          <cell r="V4" t="str">
            <v>001</v>
          </cell>
          <cell r="W4" t="str">
            <v>1</v>
          </cell>
          <cell r="Y4" t="str">
            <v>1</v>
          </cell>
          <cell r="Z4" t="str">
            <v>0205</v>
          </cell>
          <cell r="AA4" t="str">
            <v>1</v>
          </cell>
          <cell r="AB4" t="str">
            <v>1</v>
          </cell>
          <cell r="AC4" t="str">
            <v>3</v>
          </cell>
          <cell r="AD4" t="str">
            <v>1</v>
          </cell>
          <cell r="AE4" t="str">
            <v>1</v>
          </cell>
          <cell r="AG4" t="str">
            <v>3</v>
          </cell>
          <cell r="AH4">
            <v>3200</v>
          </cell>
          <cell r="AI4">
            <v>22</v>
          </cell>
          <cell r="AJ4" t="str">
            <v>9</v>
          </cell>
          <cell r="AK4">
            <v>99999999999</v>
          </cell>
          <cell r="AL4">
            <v>2</v>
          </cell>
          <cell r="AM4">
            <v>99</v>
          </cell>
          <cell r="AN4" t="str">
            <v>4</v>
          </cell>
          <cell r="AO4" t="str">
            <v>5</v>
          </cell>
          <cell r="AW4" t="str">
            <v>2</v>
          </cell>
          <cell r="AX4" t="str">
            <v>1</v>
          </cell>
          <cell r="AY4" t="str">
            <v>1</v>
          </cell>
          <cell r="AZ4" t="str">
            <v>Q249</v>
          </cell>
          <cell r="BD4" t="str">
            <v>P77X</v>
          </cell>
          <cell r="BE4" t="str">
            <v>615</v>
          </cell>
          <cell r="BF4" t="str">
            <v>Q249</v>
          </cell>
        </row>
        <row r="5">
          <cell r="A5" t="str">
            <v>A1144007</v>
          </cell>
          <cell r="B5" t="str">
            <v>07</v>
          </cell>
          <cell r="C5" t="str">
            <v>2002</v>
          </cell>
          <cell r="D5">
            <v>2</v>
          </cell>
          <cell r="E5">
            <v>37444</v>
          </cell>
          <cell r="F5" t="str">
            <v>2</v>
          </cell>
          <cell r="G5" t="str">
            <v>17</v>
          </cell>
          <cell r="H5" t="str">
            <v>001</v>
          </cell>
          <cell r="K5" t="str">
            <v>1</v>
          </cell>
          <cell r="L5" t="str">
            <v>1</v>
          </cell>
          <cell r="M5" t="str">
            <v>1700100086</v>
          </cell>
          <cell r="N5" t="str">
            <v>H UNIVERSITARIO</v>
          </cell>
          <cell r="P5" t="str">
            <v>2</v>
          </cell>
          <cell r="Q5">
            <v>204</v>
          </cell>
          <cell r="S5" t="str">
            <v>1</v>
          </cell>
          <cell r="U5" t="str">
            <v>17</v>
          </cell>
          <cell r="V5" t="str">
            <v>541</v>
          </cell>
          <cell r="W5" t="str">
            <v>1</v>
          </cell>
          <cell r="AA5" t="str">
            <v>1</v>
          </cell>
          <cell r="AB5" t="str">
            <v>1</v>
          </cell>
          <cell r="AC5" t="str">
            <v>3</v>
          </cell>
          <cell r="AD5" t="str">
            <v>1</v>
          </cell>
          <cell r="AE5" t="str">
            <v>1</v>
          </cell>
          <cell r="AG5" t="str">
            <v>3</v>
          </cell>
          <cell r="AH5">
            <v>1620</v>
          </cell>
          <cell r="AI5">
            <v>28</v>
          </cell>
          <cell r="AJ5" t="str">
            <v>9</v>
          </cell>
          <cell r="AK5">
            <v>99999999999</v>
          </cell>
          <cell r="AL5">
            <v>2</v>
          </cell>
          <cell r="AM5">
            <v>0</v>
          </cell>
          <cell r="AN5" t="str">
            <v>1</v>
          </cell>
          <cell r="AO5" t="str">
            <v>5</v>
          </cell>
          <cell r="AW5" t="str">
            <v>2</v>
          </cell>
          <cell r="AX5" t="str">
            <v>1</v>
          </cell>
          <cell r="AY5" t="str">
            <v>2</v>
          </cell>
          <cell r="AZ5" t="str">
            <v>P369</v>
          </cell>
          <cell r="BA5" t="str">
            <v>P071</v>
          </cell>
          <cell r="BE5" t="str">
            <v>405</v>
          </cell>
          <cell r="BF5" t="str">
            <v>P369</v>
          </cell>
        </row>
        <row r="6">
          <cell r="A6" t="str">
            <v>A1144008</v>
          </cell>
          <cell r="B6" t="str">
            <v>07</v>
          </cell>
          <cell r="C6" t="str">
            <v>2002</v>
          </cell>
          <cell r="D6">
            <v>2</v>
          </cell>
          <cell r="E6">
            <v>37443</v>
          </cell>
          <cell r="F6" t="str">
            <v>1</v>
          </cell>
          <cell r="G6" t="str">
            <v>17</v>
          </cell>
          <cell r="H6" t="str">
            <v>001</v>
          </cell>
          <cell r="K6" t="str">
            <v>1</v>
          </cell>
          <cell r="L6" t="str">
            <v>1</v>
          </cell>
          <cell r="M6" t="str">
            <v>1700100086</v>
          </cell>
          <cell r="N6" t="str">
            <v>H UNIVERSITARIO</v>
          </cell>
          <cell r="P6" t="str">
            <v>3</v>
          </cell>
          <cell r="Q6">
            <v>204</v>
          </cell>
          <cell r="S6" t="str">
            <v>1</v>
          </cell>
          <cell r="U6" t="str">
            <v>17</v>
          </cell>
          <cell r="V6" t="str">
            <v>777</v>
          </cell>
          <cell r="W6" t="str">
            <v>3</v>
          </cell>
          <cell r="AA6" t="str">
            <v>1</v>
          </cell>
          <cell r="AB6" t="str">
            <v>1</v>
          </cell>
          <cell r="AC6" t="str">
            <v>3</v>
          </cell>
          <cell r="AD6" t="str">
            <v>1</v>
          </cell>
          <cell r="AE6" t="str">
            <v>1</v>
          </cell>
          <cell r="AG6" t="str">
            <v>3</v>
          </cell>
          <cell r="AH6">
            <v>810</v>
          </cell>
          <cell r="AI6">
            <v>99</v>
          </cell>
          <cell r="AJ6" t="str">
            <v>9</v>
          </cell>
          <cell r="AK6">
            <v>99999999999</v>
          </cell>
          <cell r="AL6">
            <v>1</v>
          </cell>
          <cell r="AM6">
            <v>0</v>
          </cell>
          <cell r="AN6" t="str">
            <v>2</v>
          </cell>
          <cell r="AO6" t="str">
            <v>5</v>
          </cell>
          <cell r="AW6" t="str">
            <v>2</v>
          </cell>
          <cell r="AX6" t="str">
            <v>1</v>
          </cell>
          <cell r="AY6" t="str">
            <v>2</v>
          </cell>
          <cell r="AZ6" t="str">
            <v>P258</v>
          </cell>
          <cell r="BA6" t="str">
            <v>P220</v>
          </cell>
          <cell r="BB6" t="str">
            <v>P070</v>
          </cell>
          <cell r="BD6" t="str">
            <v>P284</v>
          </cell>
          <cell r="BE6" t="str">
            <v>404</v>
          </cell>
          <cell r="BF6" t="str">
            <v>P220</v>
          </cell>
        </row>
        <row r="7">
          <cell r="A7" t="str">
            <v>A1144009</v>
          </cell>
          <cell r="B7" t="str">
            <v>07</v>
          </cell>
          <cell r="C7" t="str">
            <v>2002</v>
          </cell>
          <cell r="D7">
            <v>2</v>
          </cell>
          <cell r="E7">
            <v>37444</v>
          </cell>
          <cell r="F7" t="str">
            <v>2</v>
          </cell>
          <cell r="G7" t="str">
            <v>17</v>
          </cell>
          <cell r="H7" t="str">
            <v>001</v>
          </cell>
          <cell r="K7" t="str">
            <v>1</v>
          </cell>
          <cell r="L7" t="str">
            <v>1</v>
          </cell>
          <cell r="M7" t="str">
            <v>1700100086</v>
          </cell>
          <cell r="N7" t="str">
            <v>H UNIVERSITARIO</v>
          </cell>
          <cell r="P7" t="str">
            <v>1</v>
          </cell>
          <cell r="Q7">
            <v>204</v>
          </cell>
          <cell r="S7" t="str">
            <v>1</v>
          </cell>
          <cell r="U7" t="str">
            <v>17</v>
          </cell>
          <cell r="V7" t="str">
            <v>001</v>
          </cell>
          <cell r="W7" t="str">
            <v>1</v>
          </cell>
          <cell r="Y7" t="str">
            <v>0</v>
          </cell>
          <cell r="Z7" t="str">
            <v>0707</v>
          </cell>
          <cell r="AA7" t="str">
            <v>1</v>
          </cell>
          <cell r="AB7" t="str">
            <v>3</v>
          </cell>
          <cell r="AC7" t="str">
            <v>3</v>
          </cell>
          <cell r="AD7" t="str">
            <v>2</v>
          </cell>
          <cell r="AE7" t="str">
            <v>1</v>
          </cell>
          <cell r="AG7" t="str">
            <v>3</v>
          </cell>
          <cell r="AH7">
            <v>820</v>
          </cell>
          <cell r="AI7">
            <v>26</v>
          </cell>
          <cell r="AJ7" t="str">
            <v>9</v>
          </cell>
          <cell r="AK7">
            <v>99999999999</v>
          </cell>
          <cell r="AL7">
            <v>1</v>
          </cell>
          <cell r="AM7">
            <v>1</v>
          </cell>
          <cell r="AN7" t="str">
            <v>1</v>
          </cell>
          <cell r="AO7" t="str">
            <v>4</v>
          </cell>
          <cell r="AW7" t="str">
            <v>1</v>
          </cell>
          <cell r="AX7" t="str">
            <v>1</v>
          </cell>
          <cell r="AY7" t="str">
            <v>2</v>
          </cell>
          <cell r="AZ7" t="str">
            <v>P269</v>
          </cell>
          <cell r="BA7" t="str">
            <v>P369</v>
          </cell>
          <cell r="BB7" t="str">
            <v>P220</v>
          </cell>
          <cell r="BC7" t="str">
            <v>P070</v>
          </cell>
          <cell r="BE7" t="str">
            <v>404</v>
          </cell>
          <cell r="BF7" t="str">
            <v>P220</v>
          </cell>
        </row>
        <row r="8">
          <cell r="A8" t="str">
            <v>A1144028</v>
          </cell>
          <cell r="B8" t="str">
            <v>07</v>
          </cell>
          <cell r="C8" t="str">
            <v>2002</v>
          </cell>
          <cell r="D8">
            <v>2</v>
          </cell>
          <cell r="E8">
            <v>37444</v>
          </cell>
          <cell r="F8" t="str">
            <v>1</v>
          </cell>
          <cell r="G8" t="str">
            <v>17</v>
          </cell>
          <cell r="H8" t="str">
            <v>001</v>
          </cell>
          <cell r="K8" t="str">
            <v>1</v>
          </cell>
          <cell r="L8" t="str">
            <v>1</v>
          </cell>
          <cell r="M8" t="str">
            <v>1700100086</v>
          </cell>
          <cell r="N8" t="str">
            <v>H UNIVERSITARIO</v>
          </cell>
          <cell r="P8" t="str">
            <v>2</v>
          </cell>
          <cell r="Q8">
            <v>301</v>
          </cell>
          <cell r="S8" t="str">
            <v>1</v>
          </cell>
          <cell r="U8" t="str">
            <v>17</v>
          </cell>
          <cell r="V8" t="str">
            <v>653</v>
          </cell>
          <cell r="W8" t="str">
            <v>3</v>
          </cell>
          <cell r="AA8" t="str">
            <v>1</v>
          </cell>
          <cell r="AB8" t="str">
            <v>1</v>
          </cell>
          <cell r="AC8" t="str">
            <v>3</v>
          </cell>
          <cell r="AD8" t="str">
            <v>3</v>
          </cell>
          <cell r="AE8" t="str">
            <v>1</v>
          </cell>
          <cell r="AG8" t="str">
            <v>3</v>
          </cell>
          <cell r="AH8">
            <v>3000</v>
          </cell>
          <cell r="AI8">
            <v>25</v>
          </cell>
          <cell r="AJ8" t="str">
            <v>9</v>
          </cell>
          <cell r="AK8">
            <v>99999999999</v>
          </cell>
          <cell r="AL8">
            <v>1</v>
          </cell>
          <cell r="AM8">
            <v>0</v>
          </cell>
          <cell r="AN8" t="str">
            <v>4</v>
          </cell>
          <cell r="AO8" t="str">
            <v>2</v>
          </cell>
          <cell r="AW8" t="str">
            <v>2</v>
          </cell>
          <cell r="AX8" t="str">
            <v>1</v>
          </cell>
          <cell r="AY8" t="str">
            <v>2</v>
          </cell>
          <cell r="AZ8" t="str">
            <v>A412</v>
          </cell>
          <cell r="BA8" t="str">
            <v>J189</v>
          </cell>
          <cell r="BB8" t="str">
            <v>Y95X</v>
          </cell>
          <cell r="BE8" t="str">
            <v>109</v>
          </cell>
          <cell r="BF8" t="str">
            <v>J189</v>
          </cell>
        </row>
        <row r="9">
          <cell r="A9" t="str">
            <v>A1144080</v>
          </cell>
          <cell r="B9" t="str">
            <v>07</v>
          </cell>
          <cell r="C9" t="str">
            <v>2002</v>
          </cell>
          <cell r="D9">
            <v>2</v>
          </cell>
          <cell r="E9">
            <v>37463</v>
          </cell>
          <cell r="F9" t="str">
            <v>1</v>
          </cell>
          <cell r="G9" t="str">
            <v>17</v>
          </cell>
          <cell r="H9" t="str">
            <v>001</v>
          </cell>
          <cell r="K9" t="str">
            <v>1</v>
          </cell>
          <cell r="L9" t="str">
            <v>1</v>
          </cell>
          <cell r="M9" t="str">
            <v>1700100086</v>
          </cell>
          <cell r="N9" t="str">
            <v>H UNIVERSITARIO</v>
          </cell>
          <cell r="P9" t="str">
            <v>3</v>
          </cell>
          <cell r="Q9">
            <v>102</v>
          </cell>
          <cell r="S9" t="str">
            <v>1</v>
          </cell>
          <cell r="U9" t="str">
            <v>17</v>
          </cell>
          <cell r="V9" t="str">
            <v>380</v>
          </cell>
          <cell r="W9" t="str">
            <v>3</v>
          </cell>
          <cell r="AA9" t="str">
            <v>1</v>
          </cell>
          <cell r="AB9" t="str">
            <v>1</v>
          </cell>
          <cell r="AC9" t="str">
            <v>3</v>
          </cell>
          <cell r="AD9" t="str">
            <v>1</v>
          </cell>
          <cell r="AE9" t="str">
            <v>1</v>
          </cell>
          <cell r="AG9" t="str">
            <v>3</v>
          </cell>
          <cell r="AH9">
            <v>1800</v>
          </cell>
          <cell r="AI9">
            <v>27</v>
          </cell>
          <cell r="AJ9" t="str">
            <v>9</v>
          </cell>
          <cell r="AK9">
            <v>99999999999</v>
          </cell>
          <cell r="AL9">
            <v>4</v>
          </cell>
          <cell r="AM9">
            <v>99</v>
          </cell>
          <cell r="AN9" t="str">
            <v>4</v>
          </cell>
          <cell r="AO9" t="str">
            <v>3</v>
          </cell>
          <cell r="AW9" t="str">
            <v>2</v>
          </cell>
          <cell r="AX9" t="str">
            <v>1</v>
          </cell>
          <cell r="AY9" t="str">
            <v>2</v>
          </cell>
          <cell r="AZ9" t="str">
            <v>Q897</v>
          </cell>
          <cell r="BD9" t="str">
            <v>P071</v>
          </cell>
          <cell r="BE9" t="str">
            <v>615</v>
          </cell>
          <cell r="BF9" t="str">
            <v>Q897</v>
          </cell>
        </row>
        <row r="10">
          <cell r="A10" t="str">
            <v>A1146624</v>
          </cell>
          <cell r="B10" t="str">
            <v>07</v>
          </cell>
          <cell r="C10" t="str">
            <v>2002</v>
          </cell>
          <cell r="D10">
            <v>2</v>
          </cell>
          <cell r="E10">
            <v>37442</v>
          </cell>
          <cell r="F10" t="str">
            <v>2</v>
          </cell>
          <cell r="G10" t="str">
            <v>17</v>
          </cell>
          <cell r="H10" t="str">
            <v>001</v>
          </cell>
          <cell r="K10" t="str">
            <v>1</v>
          </cell>
          <cell r="L10" t="str">
            <v>3</v>
          </cell>
          <cell r="P10" t="str">
            <v>1</v>
          </cell>
          <cell r="Q10">
            <v>308</v>
          </cell>
          <cell r="S10" t="str">
            <v>1</v>
          </cell>
          <cell r="U10" t="str">
            <v>17</v>
          </cell>
          <cell r="V10" t="str">
            <v>001</v>
          </cell>
          <cell r="W10" t="str">
            <v>1</v>
          </cell>
          <cell r="Y10" t="str">
            <v>1</v>
          </cell>
          <cell r="Z10" t="str">
            <v>0401</v>
          </cell>
          <cell r="AA10" t="str">
            <v>1</v>
          </cell>
          <cell r="AB10" t="str">
            <v>3</v>
          </cell>
          <cell r="AC10" t="str">
            <v>3</v>
          </cell>
          <cell r="AD10" t="str">
            <v>1</v>
          </cell>
          <cell r="AE10" t="str">
            <v>1</v>
          </cell>
          <cell r="AG10" t="str">
            <v>3</v>
          </cell>
          <cell r="AH10">
            <v>3000</v>
          </cell>
          <cell r="AI10">
            <v>35</v>
          </cell>
          <cell r="AJ10" t="str">
            <v>9</v>
          </cell>
          <cell r="AK10">
            <v>99999999999</v>
          </cell>
          <cell r="AL10">
            <v>3</v>
          </cell>
          <cell r="AM10">
            <v>0</v>
          </cell>
          <cell r="AN10" t="str">
            <v>5</v>
          </cell>
          <cell r="AO10" t="str">
            <v>4</v>
          </cell>
          <cell r="AW10" t="str">
            <v>2</v>
          </cell>
          <cell r="AX10" t="str">
            <v>1</v>
          </cell>
          <cell r="AY10" t="str">
            <v>2</v>
          </cell>
          <cell r="AZ10" t="str">
            <v>Q042</v>
          </cell>
          <cell r="BA10" t="str">
            <v>Q917</v>
          </cell>
          <cell r="BE10" t="str">
            <v>615</v>
          </cell>
          <cell r="BF10" t="str">
            <v>Q042</v>
          </cell>
        </row>
        <row r="11">
          <cell r="A11" t="str">
            <v>A1146955</v>
          </cell>
          <cell r="B11" t="str">
            <v>07</v>
          </cell>
          <cell r="C11" t="str">
            <v>2002</v>
          </cell>
          <cell r="D11">
            <v>2</v>
          </cell>
          <cell r="E11">
            <v>37461</v>
          </cell>
          <cell r="F11" t="str">
            <v>2</v>
          </cell>
          <cell r="G11" t="str">
            <v>17</v>
          </cell>
          <cell r="H11" t="str">
            <v>001</v>
          </cell>
          <cell r="K11" t="str">
            <v>1</v>
          </cell>
          <cell r="L11" t="str">
            <v>1</v>
          </cell>
          <cell r="M11" t="str">
            <v>1700100086</v>
          </cell>
          <cell r="N11" t="str">
            <v>H UNIVERSITARIO</v>
          </cell>
          <cell r="P11" t="str">
            <v>1</v>
          </cell>
          <cell r="Q11">
            <v>101</v>
          </cell>
          <cell r="S11" t="str">
            <v>1</v>
          </cell>
          <cell r="U11" t="str">
            <v>17</v>
          </cell>
          <cell r="V11" t="str">
            <v>001</v>
          </cell>
          <cell r="W11" t="str">
            <v>1</v>
          </cell>
          <cell r="Y11" t="str">
            <v>0</v>
          </cell>
          <cell r="Z11" t="str">
            <v>0506</v>
          </cell>
          <cell r="AA11" t="str">
            <v>1</v>
          </cell>
          <cell r="AB11" t="str">
            <v>1</v>
          </cell>
          <cell r="AC11" t="str">
            <v>3</v>
          </cell>
          <cell r="AD11" t="str">
            <v>1</v>
          </cell>
          <cell r="AE11" t="str">
            <v>1</v>
          </cell>
          <cell r="AG11" t="str">
            <v>3</v>
          </cell>
          <cell r="AH11">
            <v>610</v>
          </cell>
          <cell r="AI11">
            <v>21</v>
          </cell>
          <cell r="AJ11" t="str">
            <v>9</v>
          </cell>
          <cell r="AK11">
            <v>99999999999</v>
          </cell>
          <cell r="AL11">
            <v>1</v>
          </cell>
          <cell r="AM11">
            <v>99</v>
          </cell>
          <cell r="AN11" t="str">
            <v>1</v>
          </cell>
          <cell r="AO11" t="str">
            <v>7</v>
          </cell>
          <cell r="AW11" t="str">
            <v>2</v>
          </cell>
          <cell r="AX11" t="str">
            <v>1</v>
          </cell>
          <cell r="AY11" t="str">
            <v>2</v>
          </cell>
          <cell r="AZ11" t="str">
            <v>P285</v>
          </cell>
          <cell r="BA11" t="str">
            <v>P220</v>
          </cell>
          <cell r="BB11" t="str">
            <v>P070</v>
          </cell>
          <cell r="BE11" t="str">
            <v>404</v>
          </cell>
          <cell r="BF11" t="str">
            <v>P220</v>
          </cell>
        </row>
        <row r="12">
          <cell r="A12" t="str">
            <v>A1144111</v>
          </cell>
          <cell r="B12" t="str">
            <v>07</v>
          </cell>
          <cell r="C12" t="str">
            <v>2002</v>
          </cell>
          <cell r="D12">
            <v>2</v>
          </cell>
          <cell r="E12">
            <v>37445</v>
          </cell>
          <cell r="F12" t="str">
            <v>1</v>
          </cell>
          <cell r="G12" t="str">
            <v>17</v>
          </cell>
          <cell r="H12" t="str">
            <v>001</v>
          </cell>
          <cell r="K12" t="str">
            <v>1</v>
          </cell>
          <cell r="L12" t="str">
            <v>1</v>
          </cell>
          <cell r="M12" t="str">
            <v>1700100884</v>
          </cell>
          <cell r="N12" t="str">
            <v>CL AMAN</v>
          </cell>
          <cell r="P12" t="str">
            <v>1</v>
          </cell>
          <cell r="Q12">
            <v>100</v>
          </cell>
          <cell r="S12" t="str">
            <v>1</v>
          </cell>
          <cell r="U12" t="str">
            <v>17</v>
          </cell>
          <cell r="V12" t="str">
            <v>001</v>
          </cell>
          <cell r="W12" t="str">
            <v>1</v>
          </cell>
          <cell r="Y12" t="str">
            <v>0</v>
          </cell>
          <cell r="Z12" t="str">
            <v>0303</v>
          </cell>
          <cell r="AA12" t="str">
            <v>1</v>
          </cell>
          <cell r="AB12" t="str">
            <v>1</v>
          </cell>
          <cell r="AC12" t="str">
            <v>3</v>
          </cell>
          <cell r="AD12" t="str">
            <v>1</v>
          </cell>
          <cell r="AE12" t="str">
            <v>1</v>
          </cell>
          <cell r="AG12" t="str">
            <v>2</v>
          </cell>
          <cell r="AH12">
            <v>1000</v>
          </cell>
          <cell r="AI12">
            <v>99</v>
          </cell>
          <cell r="AJ12" t="str">
            <v>9</v>
          </cell>
          <cell r="AK12">
            <v>99999999999</v>
          </cell>
          <cell r="AL12">
            <v>4</v>
          </cell>
          <cell r="AM12">
            <v>1</v>
          </cell>
          <cell r="AN12" t="str">
            <v>2</v>
          </cell>
          <cell r="AO12" t="str">
            <v>4</v>
          </cell>
          <cell r="AW12" t="str">
            <v>2</v>
          </cell>
          <cell r="AX12" t="str">
            <v>1</v>
          </cell>
          <cell r="AY12" t="str">
            <v>1</v>
          </cell>
          <cell r="AZ12" t="str">
            <v>P059</v>
          </cell>
          <cell r="BA12" t="str">
            <v>P038</v>
          </cell>
          <cell r="BE12" t="str">
            <v>402</v>
          </cell>
          <cell r="BF12" t="str">
            <v>P038</v>
          </cell>
        </row>
        <row r="13">
          <cell r="A13" t="str">
            <v>A1116931</v>
          </cell>
          <cell r="B13" t="str">
            <v>04</v>
          </cell>
          <cell r="C13" t="str">
            <v>2002</v>
          </cell>
          <cell r="D13">
            <v>2</v>
          </cell>
          <cell r="E13">
            <v>37371</v>
          </cell>
          <cell r="F13" t="str">
            <v>1</v>
          </cell>
          <cell r="G13" t="str">
            <v>73</v>
          </cell>
          <cell r="H13" t="str">
            <v>283</v>
          </cell>
          <cell r="K13" t="str">
            <v>1</v>
          </cell>
          <cell r="L13" t="str">
            <v>5</v>
          </cell>
          <cell r="P13" t="str">
            <v>4</v>
          </cell>
          <cell r="Q13">
            <v>304</v>
          </cell>
          <cell r="S13" t="str">
            <v>1</v>
          </cell>
          <cell r="U13" t="str">
            <v>17</v>
          </cell>
          <cell r="V13" t="str">
            <v>380</v>
          </cell>
          <cell r="W13" t="str">
            <v>1</v>
          </cell>
          <cell r="AA13" t="str">
            <v>1</v>
          </cell>
          <cell r="AB13" t="str">
            <v>2</v>
          </cell>
          <cell r="AC13" t="str">
            <v>3</v>
          </cell>
          <cell r="AD13" t="str">
            <v>1</v>
          </cell>
          <cell r="AE13" t="str">
            <v>1</v>
          </cell>
          <cell r="AG13" t="str">
            <v>3</v>
          </cell>
          <cell r="AH13">
            <v>2550</v>
          </cell>
          <cell r="AI13">
            <v>31</v>
          </cell>
          <cell r="AJ13" t="str">
            <v>9</v>
          </cell>
          <cell r="AK13">
            <v>99999999999</v>
          </cell>
          <cell r="AL13">
            <v>1</v>
          </cell>
          <cell r="AM13">
            <v>99</v>
          </cell>
          <cell r="AN13" t="str">
            <v>4</v>
          </cell>
          <cell r="AO13" t="str">
            <v>4</v>
          </cell>
          <cell r="AW13" t="str">
            <v>2</v>
          </cell>
          <cell r="AX13" t="str">
            <v>2</v>
          </cell>
          <cell r="AY13" t="str">
            <v>2</v>
          </cell>
          <cell r="AZ13" t="str">
            <v>I469</v>
          </cell>
          <cell r="BA13" t="str">
            <v>E878</v>
          </cell>
          <cell r="BB13" t="str">
            <v>D649</v>
          </cell>
          <cell r="BC13" t="str">
            <v>E45X</v>
          </cell>
          <cell r="BD13" t="str">
            <v>K219</v>
          </cell>
          <cell r="BE13" t="str">
            <v>611</v>
          </cell>
          <cell r="BF13" t="str">
            <v>K219</v>
          </cell>
        </row>
        <row r="14">
          <cell r="A14" t="str">
            <v>A889874</v>
          </cell>
          <cell r="B14" t="str">
            <v>03</v>
          </cell>
          <cell r="C14" t="str">
            <v>2002</v>
          </cell>
          <cell r="D14">
            <v>2</v>
          </cell>
          <cell r="E14">
            <v>37343</v>
          </cell>
          <cell r="F14" t="str">
            <v>1</v>
          </cell>
          <cell r="G14" t="str">
            <v>17</v>
          </cell>
          <cell r="H14" t="str">
            <v>001</v>
          </cell>
          <cell r="K14" t="str">
            <v>1</v>
          </cell>
          <cell r="L14" t="str">
            <v>1</v>
          </cell>
          <cell r="M14" t="str">
            <v>1700100060</v>
          </cell>
          <cell r="N14" t="str">
            <v>H INFANTIL</v>
          </cell>
          <cell r="P14" t="str">
            <v>3</v>
          </cell>
          <cell r="Q14">
            <v>302</v>
          </cell>
          <cell r="S14" t="str">
            <v>1</v>
          </cell>
          <cell r="U14" t="str">
            <v>17</v>
          </cell>
          <cell r="V14" t="str">
            <v>001</v>
          </cell>
          <cell r="W14" t="str">
            <v>1</v>
          </cell>
          <cell r="Y14" t="str">
            <v>2</v>
          </cell>
          <cell r="Z14" t="str">
            <v>0202</v>
          </cell>
          <cell r="AA14" t="str">
            <v>1</v>
          </cell>
          <cell r="AB14" t="str">
            <v>1</v>
          </cell>
          <cell r="AC14" t="str">
            <v>3</v>
          </cell>
          <cell r="AD14" t="str">
            <v>1</v>
          </cell>
          <cell r="AE14" t="str">
            <v>1</v>
          </cell>
          <cell r="AG14" t="str">
            <v>3</v>
          </cell>
          <cell r="AH14">
            <v>9999</v>
          </cell>
          <cell r="AI14">
            <v>18</v>
          </cell>
          <cell r="AJ14" t="str">
            <v>9</v>
          </cell>
          <cell r="AK14">
            <v>99999999999</v>
          </cell>
          <cell r="AL14">
            <v>2</v>
          </cell>
          <cell r="AM14">
            <v>0</v>
          </cell>
          <cell r="AN14" t="str">
            <v>4</v>
          </cell>
          <cell r="AO14" t="str">
            <v>3</v>
          </cell>
          <cell r="AW14" t="str">
            <v>2</v>
          </cell>
          <cell r="AX14" t="str">
            <v>1</v>
          </cell>
          <cell r="AY14" t="str">
            <v>1</v>
          </cell>
          <cell r="AZ14" t="str">
            <v>A419</v>
          </cell>
          <cell r="BA14" t="str">
            <v>A09X</v>
          </cell>
          <cell r="BB14" t="str">
            <v>E45X</v>
          </cell>
          <cell r="BD14" t="str">
            <v>J189</v>
          </cell>
          <cell r="BE14" t="str">
            <v>101</v>
          </cell>
          <cell r="BF14" t="str">
            <v>A09X</v>
          </cell>
        </row>
        <row r="15">
          <cell r="A15" t="str">
            <v>A889875</v>
          </cell>
          <cell r="B15" t="str">
            <v>03</v>
          </cell>
          <cell r="C15" t="str">
            <v>2002</v>
          </cell>
          <cell r="D15">
            <v>2</v>
          </cell>
          <cell r="E15">
            <v>37345</v>
          </cell>
          <cell r="F15" t="str">
            <v>1</v>
          </cell>
          <cell r="G15" t="str">
            <v>17</v>
          </cell>
          <cell r="H15" t="str">
            <v>001</v>
          </cell>
          <cell r="K15" t="str">
            <v>1</v>
          </cell>
          <cell r="L15" t="str">
            <v>1</v>
          </cell>
          <cell r="M15" t="str">
            <v>1700100060</v>
          </cell>
          <cell r="N15" t="str">
            <v>H INFANTIL</v>
          </cell>
          <cell r="P15" t="str">
            <v>3</v>
          </cell>
          <cell r="Q15">
            <v>306</v>
          </cell>
          <cell r="S15" t="str">
            <v>1</v>
          </cell>
          <cell r="U15" t="str">
            <v>17</v>
          </cell>
          <cell r="V15" t="str">
            <v>001</v>
          </cell>
          <cell r="W15" t="str">
            <v>1</v>
          </cell>
          <cell r="Y15" t="str">
            <v>1</v>
          </cell>
          <cell r="Z15" t="str">
            <v>0201</v>
          </cell>
          <cell r="AA15" t="str">
            <v>1</v>
          </cell>
          <cell r="AB15" t="str">
            <v>1</v>
          </cell>
          <cell r="AC15" t="str">
            <v>3</v>
          </cell>
          <cell r="AD15" t="str">
            <v>1</v>
          </cell>
          <cell r="AE15" t="str">
            <v>1</v>
          </cell>
          <cell r="AG15" t="str">
            <v>3</v>
          </cell>
          <cell r="AH15">
            <v>3350</v>
          </cell>
          <cell r="AI15">
            <v>99</v>
          </cell>
          <cell r="AJ15" t="str">
            <v>9</v>
          </cell>
          <cell r="AK15">
            <v>99999999999</v>
          </cell>
          <cell r="AL15">
            <v>2</v>
          </cell>
          <cell r="AM15">
            <v>0</v>
          </cell>
          <cell r="AN15" t="str">
            <v>4</v>
          </cell>
          <cell r="AO15" t="str">
            <v>8</v>
          </cell>
          <cell r="AW15" t="str">
            <v>2</v>
          </cell>
          <cell r="AX15" t="str">
            <v>1</v>
          </cell>
          <cell r="AY15" t="str">
            <v>1</v>
          </cell>
          <cell r="AZ15" t="str">
            <v>A419</v>
          </cell>
          <cell r="BA15" t="str">
            <v>A09X</v>
          </cell>
          <cell r="BD15" t="str">
            <v>G09X</v>
          </cell>
          <cell r="BE15" t="str">
            <v>101</v>
          </cell>
          <cell r="BF15" t="str">
            <v>A09X</v>
          </cell>
        </row>
        <row r="16">
          <cell r="A16" t="str">
            <v>A889882</v>
          </cell>
          <cell r="B16" t="str">
            <v>04</v>
          </cell>
          <cell r="C16" t="str">
            <v>2002</v>
          </cell>
          <cell r="D16">
            <v>2</v>
          </cell>
          <cell r="E16">
            <v>37364</v>
          </cell>
          <cell r="F16" t="str">
            <v>2</v>
          </cell>
          <cell r="G16" t="str">
            <v>17</v>
          </cell>
          <cell r="H16" t="str">
            <v>001</v>
          </cell>
          <cell r="K16" t="str">
            <v>1</v>
          </cell>
          <cell r="L16" t="str">
            <v>1</v>
          </cell>
          <cell r="M16" t="str">
            <v>1700100060</v>
          </cell>
          <cell r="N16" t="str">
            <v>H INFANTIL</v>
          </cell>
          <cell r="P16" t="str">
            <v>3</v>
          </cell>
          <cell r="Q16">
            <v>305</v>
          </cell>
          <cell r="S16" t="str">
            <v>1</v>
          </cell>
          <cell r="U16" t="str">
            <v>17</v>
          </cell>
          <cell r="V16" t="str">
            <v>486</v>
          </cell>
          <cell r="W16" t="str">
            <v>2</v>
          </cell>
          <cell r="X16" t="str">
            <v>002</v>
          </cell>
          <cell r="AA16" t="str">
            <v>1</v>
          </cell>
          <cell r="AB16" t="str">
            <v>1</v>
          </cell>
          <cell r="AC16" t="str">
            <v>3</v>
          </cell>
          <cell r="AD16" t="str">
            <v>1</v>
          </cell>
          <cell r="AE16" t="str">
            <v>1</v>
          </cell>
          <cell r="AG16" t="str">
            <v>3</v>
          </cell>
          <cell r="AH16">
            <v>9999</v>
          </cell>
          <cell r="AI16">
            <v>21</v>
          </cell>
          <cell r="AJ16" t="str">
            <v>9</v>
          </cell>
          <cell r="AK16">
            <v>99999999999</v>
          </cell>
          <cell r="AL16">
            <v>1</v>
          </cell>
          <cell r="AM16">
            <v>0</v>
          </cell>
          <cell r="AN16" t="str">
            <v>4</v>
          </cell>
          <cell r="AO16" t="str">
            <v>8</v>
          </cell>
          <cell r="AW16" t="str">
            <v>2</v>
          </cell>
          <cell r="AX16" t="str">
            <v>1</v>
          </cell>
          <cell r="AY16" t="str">
            <v>1</v>
          </cell>
          <cell r="AZ16" t="str">
            <v>A419</v>
          </cell>
          <cell r="BA16" t="str">
            <v>E878</v>
          </cell>
          <cell r="BB16" t="str">
            <v>E86X</v>
          </cell>
          <cell r="BC16" t="str">
            <v>A09X</v>
          </cell>
          <cell r="BE16" t="str">
            <v>101</v>
          </cell>
          <cell r="BF16" t="str">
            <v>A09X</v>
          </cell>
        </row>
        <row r="17">
          <cell r="A17" t="str">
            <v>A1136681</v>
          </cell>
          <cell r="B17" t="str">
            <v>04</v>
          </cell>
          <cell r="C17" t="str">
            <v>2002</v>
          </cell>
          <cell r="D17">
            <v>2</v>
          </cell>
          <cell r="E17">
            <v>37354</v>
          </cell>
          <cell r="F17" t="str">
            <v>2</v>
          </cell>
          <cell r="G17" t="str">
            <v>17</v>
          </cell>
          <cell r="H17" t="str">
            <v>001</v>
          </cell>
          <cell r="K17" t="str">
            <v>1</v>
          </cell>
          <cell r="L17" t="str">
            <v>1</v>
          </cell>
          <cell r="M17" t="str">
            <v>1700100078</v>
          </cell>
          <cell r="N17" t="str">
            <v>H SANTA SOFIA</v>
          </cell>
          <cell r="P17" t="str">
            <v>1</v>
          </cell>
          <cell r="Q17">
            <v>305</v>
          </cell>
          <cell r="S17" t="str">
            <v>1</v>
          </cell>
          <cell r="U17" t="str">
            <v>17</v>
          </cell>
          <cell r="V17" t="str">
            <v>042</v>
          </cell>
          <cell r="W17" t="str">
            <v>3</v>
          </cell>
          <cell r="AA17" t="str">
            <v>1</v>
          </cell>
          <cell r="AB17" t="str">
            <v>1</v>
          </cell>
          <cell r="AC17" t="str">
            <v>3</v>
          </cell>
          <cell r="AD17" t="str">
            <v>1</v>
          </cell>
          <cell r="AE17" t="str">
            <v>1</v>
          </cell>
          <cell r="AG17" t="str">
            <v>4</v>
          </cell>
          <cell r="AH17">
            <v>9999</v>
          </cell>
          <cell r="AI17">
            <v>25</v>
          </cell>
          <cell r="AJ17" t="str">
            <v>9</v>
          </cell>
          <cell r="AK17">
            <v>99999999999</v>
          </cell>
          <cell r="AL17">
            <v>2</v>
          </cell>
          <cell r="AM17">
            <v>0</v>
          </cell>
          <cell r="AN17" t="str">
            <v>9</v>
          </cell>
          <cell r="AO17" t="str">
            <v>8</v>
          </cell>
          <cell r="AW17" t="str">
            <v>2</v>
          </cell>
          <cell r="AX17" t="str">
            <v>1</v>
          </cell>
          <cell r="AY17" t="str">
            <v>2</v>
          </cell>
          <cell r="AZ17" t="str">
            <v>A419</v>
          </cell>
          <cell r="BA17" t="str">
            <v>A09X</v>
          </cell>
          <cell r="BE17" t="str">
            <v>101</v>
          </cell>
          <cell r="BF17" t="str">
            <v>A09X</v>
          </cell>
        </row>
        <row r="18">
          <cell r="A18" t="str">
            <v>A1146610</v>
          </cell>
          <cell r="B18" t="str">
            <v>06</v>
          </cell>
          <cell r="C18" t="str">
            <v>2002</v>
          </cell>
          <cell r="D18">
            <v>2</v>
          </cell>
          <cell r="E18">
            <v>37436</v>
          </cell>
          <cell r="F18" t="str">
            <v>2</v>
          </cell>
          <cell r="G18" t="str">
            <v>17</v>
          </cell>
          <cell r="H18" t="str">
            <v>001</v>
          </cell>
          <cell r="K18" t="str">
            <v>1</v>
          </cell>
          <cell r="L18" t="str">
            <v>6</v>
          </cell>
          <cell r="P18" t="str">
            <v>3</v>
          </cell>
          <cell r="Q18">
            <v>303</v>
          </cell>
          <cell r="S18" t="str">
            <v>1</v>
          </cell>
          <cell r="U18" t="str">
            <v>17</v>
          </cell>
          <cell r="V18" t="str">
            <v>174</v>
          </cell>
          <cell r="W18" t="str">
            <v>1</v>
          </cell>
          <cell r="AA18" t="str">
            <v>1</v>
          </cell>
          <cell r="AB18" t="str">
            <v>3</v>
          </cell>
          <cell r="AC18" t="str">
            <v>3</v>
          </cell>
          <cell r="AD18" t="str">
            <v>1</v>
          </cell>
          <cell r="AE18" t="str">
            <v>1</v>
          </cell>
          <cell r="AG18" t="str">
            <v>9</v>
          </cell>
          <cell r="AH18">
            <v>2500</v>
          </cell>
          <cell r="AI18">
            <v>37</v>
          </cell>
          <cell r="AJ18" t="str">
            <v>9</v>
          </cell>
          <cell r="AK18">
            <v>99999999999</v>
          </cell>
          <cell r="AL18">
            <v>6</v>
          </cell>
          <cell r="AM18">
            <v>99</v>
          </cell>
          <cell r="AN18" t="str">
            <v>5</v>
          </cell>
          <cell r="AO18" t="str">
            <v>5</v>
          </cell>
          <cell r="AW18" t="str">
            <v>1</v>
          </cell>
          <cell r="AX18" t="str">
            <v>1</v>
          </cell>
          <cell r="AY18" t="str">
            <v>2</v>
          </cell>
          <cell r="AZ18" t="str">
            <v>J969</v>
          </cell>
          <cell r="BA18" t="str">
            <v>E878</v>
          </cell>
          <cell r="BB18" t="str">
            <v>A09X</v>
          </cell>
          <cell r="BD18" t="str">
            <v>J180</v>
          </cell>
          <cell r="BE18" t="str">
            <v>101</v>
          </cell>
          <cell r="BF18" t="str">
            <v>A09X</v>
          </cell>
        </row>
        <row r="19">
          <cell r="A19" t="str">
            <v>A889895</v>
          </cell>
          <cell r="B19" t="str">
            <v>04</v>
          </cell>
          <cell r="C19" t="str">
            <v>2002</v>
          </cell>
          <cell r="D19">
            <v>2</v>
          </cell>
          <cell r="E19">
            <v>37358</v>
          </cell>
          <cell r="F19" t="str">
            <v>2</v>
          </cell>
          <cell r="G19" t="str">
            <v>17</v>
          </cell>
          <cell r="H19" t="str">
            <v>001</v>
          </cell>
          <cell r="K19" t="str">
            <v>1</v>
          </cell>
          <cell r="L19" t="str">
            <v>1</v>
          </cell>
          <cell r="M19" t="str">
            <v>1700100060</v>
          </cell>
          <cell r="N19" t="str">
            <v>H INFANTIL</v>
          </cell>
          <cell r="P19" t="str">
            <v>3</v>
          </cell>
          <cell r="Q19">
            <v>303</v>
          </cell>
          <cell r="S19" t="str">
            <v>1</v>
          </cell>
          <cell r="U19" t="str">
            <v>17</v>
          </cell>
          <cell r="V19" t="str">
            <v>042</v>
          </cell>
          <cell r="W19" t="str">
            <v>1</v>
          </cell>
          <cell r="AA19" t="str">
            <v>1</v>
          </cell>
          <cell r="AB19" t="str">
            <v>1</v>
          </cell>
          <cell r="AC19" t="str">
            <v>3</v>
          </cell>
          <cell r="AD19" t="str">
            <v>1</v>
          </cell>
          <cell r="AE19" t="str">
            <v>1</v>
          </cell>
          <cell r="AG19" t="str">
            <v>3</v>
          </cell>
          <cell r="AH19">
            <v>2800</v>
          </cell>
          <cell r="AI19">
            <v>99</v>
          </cell>
          <cell r="AJ19" t="str">
            <v>9</v>
          </cell>
          <cell r="AK19">
            <v>99999999999</v>
          </cell>
          <cell r="AL19">
            <v>99</v>
          </cell>
          <cell r="AM19">
            <v>99</v>
          </cell>
          <cell r="AN19" t="str">
            <v>9</v>
          </cell>
          <cell r="AO19" t="str">
            <v>9</v>
          </cell>
          <cell r="AW19" t="str">
            <v>2</v>
          </cell>
          <cell r="AX19" t="str">
            <v>1</v>
          </cell>
          <cell r="AY19" t="str">
            <v>1</v>
          </cell>
          <cell r="AZ19" t="str">
            <v>A162</v>
          </cell>
          <cell r="BA19" t="str">
            <v>A419</v>
          </cell>
          <cell r="BD19" t="str">
            <v>B259</v>
          </cell>
          <cell r="BE19" t="str">
            <v>102</v>
          </cell>
          <cell r="BF19" t="str">
            <v>A162</v>
          </cell>
        </row>
        <row r="20">
          <cell r="A20" t="str">
            <v>A1131980</v>
          </cell>
          <cell r="B20" t="str">
            <v>02</v>
          </cell>
          <cell r="C20" t="str">
            <v>2002</v>
          </cell>
          <cell r="D20">
            <v>2</v>
          </cell>
          <cell r="E20">
            <v>37312</v>
          </cell>
          <cell r="F20" t="str">
            <v>1</v>
          </cell>
          <cell r="G20" t="str">
            <v>17</v>
          </cell>
          <cell r="H20" t="str">
            <v>174</v>
          </cell>
          <cell r="K20" t="str">
            <v>1</v>
          </cell>
          <cell r="L20" t="str">
            <v>3</v>
          </cell>
          <cell r="P20" t="str">
            <v>3</v>
          </cell>
          <cell r="Q20">
            <v>303</v>
          </cell>
          <cell r="S20" t="str">
            <v>1</v>
          </cell>
          <cell r="U20" t="str">
            <v>17</v>
          </cell>
          <cell r="V20" t="str">
            <v>174</v>
          </cell>
          <cell r="W20" t="str">
            <v>3</v>
          </cell>
          <cell r="AA20" t="str">
            <v>1</v>
          </cell>
          <cell r="AB20" t="str">
            <v>1</v>
          </cell>
          <cell r="AC20" t="str">
            <v>3</v>
          </cell>
          <cell r="AD20" t="str">
            <v>1</v>
          </cell>
          <cell r="AE20" t="str">
            <v>1</v>
          </cell>
          <cell r="AG20" t="str">
            <v>3</v>
          </cell>
          <cell r="AH20">
            <v>3300</v>
          </cell>
          <cell r="AI20">
            <v>20</v>
          </cell>
          <cell r="AJ20" t="str">
            <v>9</v>
          </cell>
          <cell r="AK20">
            <v>99999999999</v>
          </cell>
          <cell r="AL20">
            <v>3</v>
          </cell>
          <cell r="AM20">
            <v>0</v>
          </cell>
          <cell r="AN20" t="str">
            <v>4</v>
          </cell>
          <cell r="AO20" t="str">
            <v>8</v>
          </cell>
          <cell r="AW20" t="str">
            <v>2</v>
          </cell>
          <cell r="AX20" t="str">
            <v>1</v>
          </cell>
          <cell r="AY20" t="str">
            <v>2</v>
          </cell>
          <cell r="AZ20" t="str">
            <v>J960</v>
          </cell>
          <cell r="BA20" t="str">
            <v>A379</v>
          </cell>
          <cell r="BE20" t="str">
            <v>104</v>
          </cell>
          <cell r="BF20" t="str">
            <v>A379</v>
          </cell>
        </row>
        <row r="21">
          <cell r="A21" t="str">
            <v>A1131334</v>
          </cell>
          <cell r="B21" t="str">
            <v>03</v>
          </cell>
          <cell r="C21" t="str">
            <v>2002</v>
          </cell>
          <cell r="D21">
            <v>2</v>
          </cell>
          <cell r="E21">
            <v>37317</v>
          </cell>
          <cell r="F21" t="str">
            <v>1</v>
          </cell>
          <cell r="G21" t="str">
            <v>17</v>
          </cell>
          <cell r="H21" t="str">
            <v>042</v>
          </cell>
          <cell r="K21" t="str">
            <v>3</v>
          </cell>
          <cell r="L21" t="str">
            <v>3</v>
          </cell>
          <cell r="P21" t="str">
            <v>3</v>
          </cell>
          <cell r="Q21">
            <v>308</v>
          </cell>
          <cell r="S21" t="str">
            <v>1</v>
          </cell>
          <cell r="U21" t="str">
            <v>17</v>
          </cell>
          <cell r="V21" t="str">
            <v>042</v>
          </cell>
          <cell r="W21" t="str">
            <v>3</v>
          </cell>
          <cell r="AA21" t="str">
            <v>1</v>
          </cell>
          <cell r="AB21" t="str">
            <v>2</v>
          </cell>
          <cell r="AC21" t="str">
            <v>3</v>
          </cell>
          <cell r="AD21" t="str">
            <v>1</v>
          </cell>
          <cell r="AE21" t="str">
            <v>1</v>
          </cell>
          <cell r="AG21" t="str">
            <v>3</v>
          </cell>
          <cell r="AH21">
            <v>9999</v>
          </cell>
          <cell r="AI21">
            <v>99</v>
          </cell>
          <cell r="AJ21" t="str">
            <v>9</v>
          </cell>
          <cell r="AK21">
            <v>99999999999</v>
          </cell>
          <cell r="AL21">
            <v>99</v>
          </cell>
          <cell r="AM21">
            <v>99</v>
          </cell>
          <cell r="AN21" t="str">
            <v>9</v>
          </cell>
          <cell r="AO21" t="str">
            <v>9</v>
          </cell>
          <cell r="AW21" t="str">
            <v>4</v>
          </cell>
          <cell r="AX21" t="str">
            <v>2</v>
          </cell>
          <cell r="AY21" t="str">
            <v>2</v>
          </cell>
          <cell r="AZ21" t="str">
            <v>E86X</v>
          </cell>
          <cell r="BA21" t="str">
            <v>A09X</v>
          </cell>
          <cell r="BB21" t="str">
            <v>B829</v>
          </cell>
          <cell r="BE21" t="str">
            <v>110</v>
          </cell>
          <cell r="BF21" t="str">
            <v>B829</v>
          </cell>
        </row>
        <row r="22">
          <cell r="A22" t="str">
            <v>A907451</v>
          </cell>
          <cell r="B22" t="str">
            <v>01</v>
          </cell>
          <cell r="C22" t="str">
            <v>2002</v>
          </cell>
          <cell r="D22">
            <v>2</v>
          </cell>
          <cell r="E22">
            <v>37267</v>
          </cell>
          <cell r="F22" t="str">
            <v>1</v>
          </cell>
          <cell r="G22" t="str">
            <v>17</v>
          </cell>
          <cell r="H22" t="str">
            <v>380</v>
          </cell>
          <cell r="K22" t="str">
            <v>1</v>
          </cell>
          <cell r="L22" t="str">
            <v>1</v>
          </cell>
          <cell r="M22" t="str">
            <v>1738000029</v>
          </cell>
          <cell r="N22" t="str">
            <v>HOSP. SAN FELIX</v>
          </cell>
          <cell r="P22" t="str">
            <v>4</v>
          </cell>
          <cell r="Q22">
            <v>308</v>
          </cell>
          <cell r="S22" t="str">
            <v>1</v>
          </cell>
          <cell r="U22" t="str">
            <v>17</v>
          </cell>
          <cell r="V22" t="str">
            <v>380</v>
          </cell>
          <cell r="W22" t="str">
            <v>1</v>
          </cell>
          <cell r="AA22" t="str">
            <v>1</v>
          </cell>
          <cell r="AB22" t="str">
            <v>2</v>
          </cell>
          <cell r="AC22" t="str">
            <v>3</v>
          </cell>
          <cell r="AD22" t="str">
            <v>1</v>
          </cell>
          <cell r="AE22" t="str">
            <v>1</v>
          </cell>
          <cell r="AG22" t="str">
            <v>3</v>
          </cell>
          <cell r="AH22">
            <v>3500</v>
          </cell>
          <cell r="AI22">
            <v>20</v>
          </cell>
          <cell r="AJ22" t="str">
            <v>9</v>
          </cell>
          <cell r="AK22">
            <v>99999999999</v>
          </cell>
          <cell r="AL22">
            <v>2</v>
          </cell>
          <cell r="AM22">
            <v>99</v>
          </cell>
          <cell r="AN22" t="str">
            <v>1</v>
          </cell>
          <cell r="AO22" t="str">
            <v>2</v>
          </cell>
          <cell r="AW22" t="str">
            <v>2</v>
          </cell>
          <cell r="AX22" t="str">
            <v>1</v>
          </cell>
          <cell r="AY22" t="str">
            <v>2</v>
          </cell>
          <cell r="AZ22" t="str">
            <v>J960</v>
          </cell>
          <cell r="BA22" t="str">
            <v>J180</v>
          </cell>
          <cell r="BB22" t="str">
            <v>E46X</v>
          </cell>
          <cell r="BD22" t="str">
            <v>E40X</v>
          </cell>
          <cell r="BE22" t="str">
            <v>602</v>
          </cell>
          <cell r="BF22" t="str">
            <v>E40X</v>
          </cell>
        </row>
        <row r="23">
          <cell r="A23" t="str">
            <v>A1132926</v>
          </cell>
          <cell r="B23" t="str">
            <v>01</v>
          </cell>
          <cell r="C23" t="str">
            <v>2002</v>
          </cell>
          <cell r="D23">
            <v>2</v>
          </cell>
          <cell r="E23">
            <v>37259</v>
          </cell>
          <cell r="F23" t="str">
            <v>1</v>
          </cell>
          <cell r="G23" t="str">
            <v>17</v>
          </cell>
          <cell r="H23" t="str">
            <v>380</v>
          </cell>
          <cell r="K23" t="str">
            <v>1</v>
          </cell>
          <cell r="L23" t="str">
            <v>1</v>
          </cell>
          <cell r="M23" t="str">
            <v>1738000045</v>
          </cell>
          <cell r="N23" t="str">
            <v>CL CELAD</v>
          </cell>
          <cell r="P23" t="str">
            <v>2</v>
          </cell>
          <cell r="Q23">
            <v>306</v>
          </cell>
          <cell r="S23" t="str">
            <v>1</v>
          </cell>
          <cell r="U23" t="str">
            <v>17</v>
          </cell>
          <cell r="V23" t="str">
            <v>380</v>
          </cell>
          <cell r="W23" t="str">
            <v>1</v>
          </cell>
          <cell r="AA23" t="str">
            <v>1</v>
          </cell>
          <cell r="AB23" t="str">
            <v>1</v>
          </cell>
          <cell r="AC23" t="str">
            <v>3</v>
          </cell>
          <cell r="AD23" t="str">
            <v>4</v>
          </cell>
          <cell r="AE23" t="str">
            <v>1</v>
          </cell>
          <cell r="AG23" t="str">
            <v>4</v>
          </cell>
          <cell r="AH23">
            <v>9999</v>
          </cell>
          <cell r="AI23">
            <v>23</v>
          </cell>
          <cell r="AJ23" t="str">
            <v>9</v>
          </cell>
          <cell r="AK23">
            <v>99999999999</v>
          </cell>
          <cell r="AL23">
            <v>2</v>
          </cell>
          <cell r="AM23">
            <v>99</v>
          </cell>
          <cell r="AN23" t="str">
            <v>4</v>
          </cell>
          <cell r="AO23" t="str">
            <v>5</v>
          </cell>
          <cell r="AW23" t="str">
            <v>2</v>
          </cell>
          <cell r="AX23" t="str">
            <v>1</v>
          </cell>
          <cell r="AY23" t="str">
            <v>2</v>
          </cell>
          <cell r="AZ23" t="str">
            <v>R571</v>
          </cell>
          <cell r="BA23" t="str">
            <v>E86X</v>
          </cell>
          <cell r="BB23" t="str">
            <v>A09X</v>
          </cell>
          <cell r="BC23" t="str">
            <v>E43X</v>
          </cell>
          <cell r="BD23" t="str">
            <v>D649</v>
          </cell>
          <cell r="BE23" t="str">
            <v>602</v>
          </cell>
          <cell r="BF23" t="str">
            <v>E43X</v>
          </cell>
        </row>
        <row r="24">
          <cell r="A24" t="str">
            <v>A890852</v>
          </cell>
          <cell r="B24" t="str">
            <v>01</v>
          </cell>
          <cell r="C24" t="str">
            <v>2002</v>
          </cell>
          <cell r="D24">
            <v>2</v>
          </cell>
          <cell r="E24">
            <v>37258</v>
          </cell>
          <cell r="F24" t="str">
            <v>1</v>
          </cell>
          <cell r="G24" t="str">
            <v>17</v>
          </cell>
          <cell r="H24" t="str">
            <v>442</v>
          </cell>
          <cell r="I24" t="str">
            <v>007</v>
          </cell>
          <cell r="K24" t="str">
            <v>2</v>
          </cell>
          <cell r="L24" t="str">
            <v>3</v>
          </cell>
          <cell r="P24" t="str">
            <v>2</v>
          </cell>
          <cell r="Q24">
            <v>310</v>
          </cell>
          <cell r="S24" t="str">
            <v>1</v>
          </cell>
          <cell r="U24" t="str">
            <v>17</v>
          </cell>
          <cell r="V24" t="str">
            <v>442</v>
          </cell>
          <cell r="W24" t="str">
            <v>2</v>
          </cell>
          <cell r="X24" t="str">
            <v>007</v>
          </cell>
          <cell r="AA24" t="str">
            <v>1</v>
          </cell>
          <cell r="AB24" t="str">
            <v>3</v>
          </cell>
          <cell r="AC24" t="str">
            <v>3</v>
          </cell>
          <cell r="AD24" t="str">
            <v>1</v>
          </cell>
          <cell r="AE24" t="str">
            <v>1</v>
          </cell>
          <cell r="AG24" t="str">
            <v>3</v>
          </cell>
          <cell r="AH24">
            <v>9999</v>
          </cell>
          <cell r="AI24">
            <v>24</v>
          </cell>
          <cell r="AJ24" t="str">
            <v>9</v>
          </cell>
          <cell r="AK24">
            <v>99999999999</v>
          </cell>
          <cell r="AL24">
            <v>2</v>
          </cell>
          <cell r="AM24">
            <v>1</v>
          </cell>
          <cell r="AN24" t="str">
            <v>1</v>
          </cell>
          <cell r="AO24" t="str">
            <v>8</v>
          </cell>
          <cell r="AW24" t="str">
            <v>1</v>
          </cell>
          <cell r="AX24" t="str">
            <v>2</v>
          </cell>
          <cell r="AY24" t="str">
            <v>2</v>
          </cell>
          <cell r="AZ24" t="str">
            <v>A419</v>
          </cell>
          <cell r="BA24" t="str">
            <v>J189</v>
          </cell>
          <cell r="BD24" t="str">
            <v>E45X</v>
          </cell>
          <cell r="BE24" t="str">
            <v>602</v>
          </cell>
          <cell r="BF24" t="str">
            <v>E45X</v>
          </cell>
        </row>
        <row r="25">
          <cell r="A25" t="str">
            <v>A889863</v>
          </cell>
          <cell r="B25" t="str">
            <v>01</v>
          </cell>
          <cell r="C25" t="str">
            <v>2002</v>
          </cell>
          <cell r="D25">
            <v>2</v>
          </cell>
          <cell r="E25">
            <v>37270</v>
          </cell>
          <cell r="F25" t="str">
            <v>2</v>
          </cell>
          <cell r="G25" t="str">
            <v>17</v>
          </cell>
          <cell r="H25" t="str">
            <v>001</v>
          </cell>
          <cell r="K25" t="str">
            <v>1</v>
          </cell>
          <cell r="L25" t="str">
            <v>1</v>
          </cell>
          <cell r="M25" t="str">
            <v>1700100060</v>
          </cell>
          <cell r="N25" t="str">
            <v>H INFANTIL</v>
          </cell>
          <cell r="P25" t="str">
            <v>1</v>
          </cell>
          <cell r="Q25">
            <v>306</v>
          </cell>
          <cell r="S25" t="str">
            <v>1</v>
          </cell>
          <cell r="U25" t="str">
            <v>17</v>
          </cell>
          <cell r="V25" t="str">
            <v>001</v>
          </cell>
          <cell r="W25" t="str">
            <v>1</v>
          </cell>
          <cell r="Y25" t="str">
            <v>0</v>
          </cell>
          <cell r="Z25" t="str">
            <v>0707</v>
          </cell>
          <cell r="AA25" t="str">
            <v>1</v>
          </cell>
          <cell r="AB25" t="str">
            <v>1</v>
          </cell>
          <cell r="AC25" t="str">
            <v>3</v>
          </cell>
          <cell r="AD25" t="str">
            <v>1</v>
          </cell>
          <cell r="AE25" t="str">
            <v>1</v>
          </cell>
          <cell r="AG25" t="str">
            <v>3</v>
          </cell>
          <cell r="AH25">
            <v>9999</v>
          </cell>
          <cell r="AI25">
            <v>26</v>
          </cell>
          <cell r="AJ25" t="str">
            <v>9</v>
          </cell>
          <cell r="AK25">
            <v>99999999999</v>
          </cell>
          <cell r="AL25">
            <v>2</v>
          </cell>
          <cell r="AM25">
            <v>0</v>
          </cell>
          <cell r="AN25" t="str">
            <v>1</v>
          </cell>
          <cell r="AO25" t="str">
            <v>4</v>
          </cell>
          <cell r="AW25" t="str">
            <v>2</v>
          </cell>
          <cell r="AX25" t="str">
            <v>1</v>
          </cell>
          <cell r="AY25" t="str">
            <v>1</v>
          </cell>
          <cell r="AZ25" t="str">
            <v>A419</v>
          </cell>
          <cell r="BA25" t="str">
            <v>T856</v>
          </cell>
          <cell r="BB25" t="str">
            <v>G049</v>
          </cell>
          <cell r="BC25" t="str">
            <v>G919</v>
          </cell>
          <cell r="BD25" t="str">
            <v>A09X</v>
          </cell>
          <cell r="BE25" t="str">
            <v>604</v>
          </cell>
          <cell r="BF25" t="str">
            <v>G919</v>
          </cell>
        </row>
        <row r="26">
          <cell r="A26" t="str">
            <v>A907318</v>
          </cell>
          <cell r="B26" t="str">
            <v>03</v>
          </cell>
          <cell r="C26" t="str">
            <v>2002</v>
          </cell>
          <cell r="D26">
            <v>2</v>
          </cell>
          <cell r="E26">
            <v>37324</v>
          </cell>
          <cell r="F26" t="str">
            <v>1</v>
          </cell>
          <cell r="G26" t="str">
            <v>17</v>
          </cell>
          <cell r="H26" t="str">
            <v>777</v>
          </cell>
          <cell r="K26" t="str">
            <v>3</v>
          </cell>
          <cell r="L26" t="str">
            <v>3</v>
          </cell>
          <cell r="P26" t="str">
            <v>2</v>
          </cell>
          <cell r="Q26">
            <v>304</v>
          </cell>
          <cell r="S26" t="str">
            <v>1</v>
          </cell>
          <cell r="U26" t="str">
            <v>17</v>
          </cell>
          <cell r="V26" t="str">
            <v>777</v>
          </cell>
          <cell r="W26" t="str">
            <v>3</v>
          </cell>
          <cell r="AA26" t="str">
            <v>1</v>
          </cell>
          <cell r="AB26" t="str">
            <v>3</v>
          </cell>
          <cell r="AC26" t="str">
            <v>3</v>
          </cell>
          <cell r="AD26" t="str">
            <v>2</v>
          </cell>
          <cell r="AE26" t="str">
            <v>1</v>
          </cell>
          <cell r="AG26" t="str">
            <v>3</v>
          </cell>
          <cell r="AH26">
            <v>3400</v>
          </cell>
          <cell r="AI26">
            <v>29</v>
          </cell>
          <cell r="AJ26" t="str">
            <v>9</v>
          </cell>
          <cell r="AK26">
            <v>99999999999</v>
          </cell>
          <cell r="AL26">
            <v>2</v>
          </cell>
          <cell r="AM26">
            <v>0</v>
          </cell>
          <cell r="AN26" t="str">
            <v>2</v>
          </cell>
          <cell r="AO26" t="str">
            <v>2</v>
          </cell>
          <cell r="AW26" t="str">
            <v>2</v>
          </cell>
          <cell r="AX26" t="str">
            <v>2</v>
          </cell>
          <cell r="AY26" t="str">
            <v>2</v>
          </cell>
          <cell r="AZ26" t="str">
            <v>I469</v>
          </cell>
          <cell r="BA26" t="str">
            <v>G931</v>
          </cell>
          <cell r="BE26" t="str">
            <v>604</v>
          </cell>
          <cell r="BF26" t="str">
            <v>G931</v>
          </cell>
        </row>
        <row r="27">
          <cell r="A27" t="str">
            <v>A889865</v>
          </cell>
          <cell r="B27" t="str">
            <v>01</v>
          </cell>
          <cell r="C27" t="str">
            <v>2002</v>
          </cell>
          <cell r="D27">
            <v>2</v>
          </cell>
          <cell r="E27">
            <v>37276</v>
          </cell>
          <cell r="F27" t="str">
            <v>2</v>
          </cell>
          <cell r="G27" t="str">
            <v>17</v>
          </cell>
          <cell r="H27" t="str">
            <v>001</v>
          </cell>
          <cell r="K27" t="str">
            <v>1</v>
          </cell>
          <cell r="L27" t="str">
            <v>1</v>
          </cell>
          <cell r="M27" t="str">
            <v>1700100060</v>
          </cell>
          <cell r="N27" t="str">
            <v>H INFANTIL</v>
          </cell>
          <cell r="P27" t="str">
            <v>3</v>
          </cell>
          <cell r="Q27">
            <v>302</v>
          </cell>
          <cell r="S27" t="str">
            <v>1</v>
          </cell>
          <cell r="U27" t="str">
            <v>17</v>
          </cell>
          <cell r="V27" t="str">
            <v>174</v>
          </cell>
          <cell r="W27" t="str">
            <v>1</v>
          </cell>
          <cell r="AA27" t="str">
            <v>1</v>
          </cell>
          <cell r="AB27" t="str">
            <v>1</v>
          </cell>
          <cell r="AC27" t="str">
            <v>3</v>
          </cell>
          <cell r="AD27" t="str">
            <v>1</v>
          </cell>
          <cell r="AE27" t="str">
            <v>1</v>
          </cell>
          <cell r="AG27" t="str">
            <v>3</v>
          </cell>
          <cell r="AH27">
            <v>1570</v>
          </cell>
          <cell r="AI27">
            <v>27</v>
          </cell>
          <cell r="AJ27" t="str">
            <v>9</v>
          </cell>
          <cell r="AK27">
            <v>99999999999</v>
          </cell>
          <cell r="AL27">
            <v>5</v>
          </cell>
          <cell r="AM27">
            <v>1</v>
          </cell>
          <cell r="AN27" t="str">
            <v>1</v>
          </cell>
          <cell r="AO27" t="str">
            <v>8</v>
          </cell>
          <cell r="AW27" t="str">
            <v>2</v>
          </cell>
          <cell r="AX27" t="str">
            <v>1</v>
          </cell>
          <cell r="AY27" t="str">
            <v>1</v>
          </cell>
          <cell r="AZ27" t="str">
            <v>J159</v>
          </cell>
          <cell r="BD27" t="str">
            <v>P038</v>
          </cell>
          <cell r="BE27" t="str">
            <v>109</v>
          </cell>
          <cell r="BF27" t="str">
            <v>J159</v>
          </cell>
        </row>
        <row r="28">
          <cell r="A28" t="str">
            <v>A889871</v>
          </cell>
          <cell r="B28" t="str">
            <v>02</v>
          </cell>
          <cell r="C28" t="str">
            <v>2002</v>
          </cell>
          <cell r="D28">
            <v>2</v>
          </cell>
          <cell r="E28">
            <v>37296</v>
          </cell>
          <cell r="F28" t="str">
            <v>1</v>
          </cell>
          <cell r="G28" t="str">
            <v>17</v>
          </cell>
          <cell r="H28" t="str">
            <v>001</v>
          </cell>
          <cell r="K28" t="str">
            <v>1</v>
          </cell>
          <cell r="L28" t="str">
            <v>1</v>
          </cell>
          <cell r="M28" t="str">
            <v>1700100060</v>
          </cell>
          <cell r="N28" t="str">
            <v>H INFANTIL</v>
          </cell>
          <cell r="P28" t="str">
            <v>3</v>
          </cell>
          <cell r="Q28">
            <v>304</v>
          </cell>
          <cell r="S28" t="str">
            <v>1</v>
          </cell>
          <cell r="U28" t="str">
            <v>17</v>
          </cell>
          <cell r="V28" t="str">
            <v>380</v>
          </cell>
          <cell r="W28" t="str">
            <v>3</v>
          </cell>
          <cell r="AA28" t="str">
            <v>1</v>
          </cell>
          <cell r="AB28" t="str">
            <v>1</v>
          </cell>
          <cell r="AC28" t="str">
            <v>3</v>
          </cell>
          <cell r="AD28" t="str">
            <v>1</v>
          </cell>
          <cell r="AE28" t="str">
            <v>1</v>
          </cell>
          <cell r="AG28" t="str">
            <v>3</v>
          </cell>
          <cell r="AH28">
            <v>3600</v>
          </cell>
          <cell r="AI28">
            <v>37</v>
          </cell>
          <cell r="AJ28" t="str">
            <v>9</v>
          </cell>
          <cell r="AK28">
            <v>99999999999</v>
          </cell>
          <cell r="AL28">
            <v>3</v>
          </cell>
          <cell r="AM28">
            <v>0</v>
          </cell>
          <cell r="AN28" t="str">
            <v>4</v>
          </cell>
          <cell r="AO28" t="str">
            <v>8</v>
          </cell>
          <cell r="AW28" t="str">
            <v>2</v>
          </cell>
          <cell r="AX28" t="str">
            <v>1</v>
          </cell>
          <cell r="AY28" t="str">
            <v>1</v>
          </cell>
          <cell r="AZ28" t="str">
            <v>A419</v>
          </cell>
          <cell r="BA28" t="str">
            <v>J159</v>
          </cell>
          <cell r="BE28" t="str">
            <v>109</v>
          </cell>
          <cell r="BF28" t="str">
            <v>J159</v>
          </cell>
        </row>
        <row r="29">
          <cell r="A29" t="str">
            <v>A889897</v>
          </cell>
          <cell r="B29" t="str">
            <v>06</v>
          </cell>
          <cell r="C29" t="str">
            <v>2002</v>
          </cell>
          <cell r="D29">
            <v>2</v>
          </cell>
          <cell r="E29">
            <v>37421</v>
          </cell>
          <cell r="F29" t="str">
            <v>2</v>
          </cell>
          <cell r="G29" t="str">
            <v>17</v>
          </cell>
          <cell r="H29" t="str">
            <v>001</v>
          </cell>
          <cell r="K29" t="str">
            <v>1</v>
          </cell>
          <cell r="L29" t="str">
            <v>1</v>
          </cell>
          <cell r="M29" t="str">
            <v>1700100060</v>
          </cell>
          <cell r="N29" t="str">
            <v>H INFANTIL</v>
          </cell>
          <cell r="P29" t="str">
            <v>3</v>
          </cell>
          <cell r="Q29">
            <v>302</v>
          </cell>
          <cell r="S29" t="str">
            <v>1</v>
          </cell>
          <cell r="U29" t="str">
            <v>17</v>
          </cell>
          <cell r="V29" t="str">
            <v>380</v>
          </cell>
          <cell r="W29" t="str">
            <v>1</v>
          </cell>
          <cell r="AA29" t="str">
            <v>1</v>
          </cell>
          <cell r="AB29" t="str">
            <v>2</v>
          </cell>
          <cell r="AC29" t="str">
            <v>3</v>
          </cell>
          <cell r="AD29" t="str">
            <v>4</v>
          </cell>
          <cell r="AE29" t="str">
            <v>1</v>
          </cell>
          <cell r="AG29" t="str">
            <v>3</v>
          </cell>
          <cell r="AH29">
            <v>9999</v>
          </cell>
          <cell r="AI29">
            <v>30</v>
          </cell>
          <cell r="AJ29" t="str">
            <v>9</v>
          </cell>
          <cell r="AK29">
            <v>99999999999</v>
          </cell>
          <cell r="AL29">
            <v>7</v>
          </cell>
          <cell r="AM29">
            <v>0</v>
          </cell>
          <cell r="AN29" t="str">
            <v>4</v>
          </cell>
          <cell r="AO29" t="str">
            <v>9</v>
          </cell>
          <cell r="AW29" t="str">
            <v>2</v>
          </cell>
          <cell r="AX29" t="str">
            <v>1</v>
          </cell>
          <cell r="AY29" t="str">
            <v>1</v>
          </cell>
          <cell r="AZ29" t="str">
            <v>I518</v>
          </cell>
          <cell r="BA29" t="str">
            <v>A419</v>
          </cell>
          <cell r="BB29" t="str">
            <v>J159</v>
          </cell>
          <cell r="BD29" t="str">
            <v>E45X</v>
          </cell>
          <cell r="BE29" t="str">
            <v>109</v>
          </cell>
          <cell r="BF29" t="str">
            <v>J159</v>
          </cell>
        </row>
        <row r="30">
          <cell r="A30" t="str">
            <v>A889894</v>
          </cell>
          <cell r="B30" t="str">
            <v>04</v>
          </cell>
          <cell r="C30" t="str">
            <v>2002</v>
          </cell>
          <cell r="D30">
            <v>2</v>
          </cell>
          <cell r="E30">
            <v>37358</v>
          </cell>
          <cell r="F30" t="str">
            <v>1</v>
          </cell>
          <cell r="G30" t="str">
            <v>17</v>
          </cell>
          <cell r="H30" t="str">
            <v>001</v>
          </cell>
          <cell r="K30" t="str">
            <v>1</v>
          </cell>
          <cell r="L30" t="str">
            <v>1</v>
          </cell>
          <cell r="M30" t="str">
            <v>1700100060</v>
          </cell>
          <cell r="N30" t="str">
            <v>H INFANTIL</v>
          </cell>
          <cell r="P30" t="str">
            <v>3</v>
          </cell>
          <cell r="Q30">
            <v>301</v>
          </cell>
          <cell r="S30" t="str">
            <v>1</v>
          </cell>
          <cell r="U30" t="str">
            <v>17</v>
          </cell>
          <cell r="V30" t="str">
            <v>001</v>
          </cell>
          <cell r="W30" t="str">
            <v>1</v>
          </cell>
          <cell r="Y30" t="str">
            <v>0</v>
          </cell>
          <cell r="Z30" t="str">
            <v>0207</v>
          </cell>
          <cell r="AA30" t="str">
            <v>1</v>
          </cell>
          <cell r="AB30" t="str">
            <v>1</v>
          </cell>
          <cell r="AC30" t="str">
            <v>3</v>
          </cell>
          <cell r="AD30" t="str">
            <v>1</v>
          </cell>
          <cell r="AE30" t="str">
            <v>1</v>
          </cell>
          <cell r="AG30" t="str">
            <v>3</v>
          </cell>
          <cell r="AH30">
            <v>3700</v>
          </cell>
          <cell r="AI30">
            <v>22</v>
          </cell>
          <cell r="AJ30" t="str">
            <v>9</v>
          </cell>
          <cell r="AK30">
            <v>99999999999</v>
          </cell>
          <cell r="AL30">
            <v>2</v>
          </cell>
          <cell r="AM30">
            <v>2</v>
          </cell>
          <cell r="AN30" t="str">
            <v>2</v>
          </cell>
          <cell r="AO30" t="str">
            <v>2</v>
          </cell>
          <cell r="AW30" t="str">
            <v>2</v>
          </cell>
          <cell r="AX30" t="str">
            <v>1</v>
          </cell>
          <cell r="AY30" t="str">
            <v>1</v>
          </cell>
          <cell r="AZ30" t="str">
            <v>I270</v>
          </cell>
          <cell r="BA30" t="str">
            <v>J189</v>
          </cell>
          <cell r="BB30" t="str">
            <v>J219</v>
          </cell>
          <cell r="BE30" t="str">
            <v>109</v>
          </cell>
          <cell r="BF30" t="str">
            <v>J180</v>
          </cell>
        </row>
        <row r="31">
          <cell r="A31" t="str">
            <v>A889858</v>
          </cell>
          <cell r="B31" t="str">
            <v>01</v>
          </cell>
          <cell r="C31" t="str">
            <v>2002</v>
          </cell>
          <cell r="D31">
            <v>2</v>
          </cell>
          <cell r="E31">
            <v>37259</v>
          </cell>
          <cell r="F31" t="str">
            <v>2</v>
          </cell>
          <cell r="G31" t="str">
            <v>17</v>
          </cell>
          <cell r="H31" t="str">
            <v>001</v>
          </cell>
          <cell r="K31" t="str">
            <v>1</v>
          </cell>
          <cell r="L31" t="str">
            <v>1</v>
          </cell>
          <cell r="M31" t="str">
            <v>1700100060</v>
          </cell>
          <cell r="N31" t="str">
            <v>H INFANTIL</v>
          </cell>
          <cell r="P31" t="str">
            <v>3</v>
          </cell>
          <cell r="Q31">
            <v>301</v>
          </cell>
          <cell r="S31" t="str">
            <v>1</v>
          </cell>
          <cell r="U31" t="str">
            <v>17</v>
          </cell>
          <cell r="V31" t="str">
            <v>524</v>
          </cell>
          <cell r="W31" t="str">
            <v>3</v>
          </cell>
          <cell r="AA31" t="str">
            <v>1</v>
          </cell>
          <cell r="AB31" t="str">
            <v>1</v>
          </cell>
          <cell r="AC31" t="str">
            <v>3</v>
          </cell>
          <cell r="AD31" t="str">
            <v>1</v>
          </cell>
          <cell r="AE31" t="str">
            <v>1</v>
          </cell>
          <cell r="AG31" t="str">
            <v>3</v>
          </cell>
          <cell r="AH31">
            <v>3500</v>
          </cell>
          <cell r="AI31">
            <v>33</v>
          </cell>
          <cell r="AJ31" t="str">
            <v>9</v>
          </cell>
          <cell r="AK31">
            <v>99999999999</v>
          </cell>
          <cell r="AL31">
            <v>4</v>
          </cell>
          <cell r="AM31">
            <v>0</v>
          </cell>
          <cell r="AN31" t="str">
            <v>4</v>
          </cell>
          <cell r="AO31" t="str">
            <v>2</v>
          </cell>
          <cell r="AW31" t="str">
            <v>2</v>
          </cell>
          <cell r="AX31" t="str">
            <v>1</v>
          </cell>
          <cell r="AY31" t="str">
            <v>1</v>
          </cell>
          <cell r="AZ31" t="str">
            <v>P369</v>
          </cell>
          <cell r="BA31" t="str">
            <v>J181</v>
          </cell>
          <cell r="BD31" t="str">
            <v>I509</v>
          </cell>
          <cell r="BE31" t="str">
            <v>109</v>
          </cell>
          <cell r="BF31" t="str">
            <v>J181</v>
          </cell>
        </row>
        <row r="32">
          <cell r="A32" t="str">
            <v>A889873</v>
          </cell>
          <cell r="B32" t="str">
            <v>02</v>
          </cell>
          <cell r="C32" t="str">
            <v>2002</v>
          </cell>
          <cell r="D32">
            <v>2</v>
          </cell>
          <cell r="E32">
            <v>37310</v>
          </cell>
          <cell r="F32" t="str">
            <v>2</v>
          </cell>
          <cell r="G32" t="str">
            <v>17</v>
          </cell>
          <cell r="H32" t="str">
            <v>001</v>
          </cell>
          <cell r="K32" t="str">
            <v>1</v>
          </cell>
          <cell r="L32" t="str">
            <v>1</v>
          </cell>
          <cell r="M32" t="str">
            <v>1700100060</v>
          </cell>
          <cell r="N32" t="str">
            <v>H INFANTIL</v>
          </cell>
          <cell r="P32" t="str">
            <v>3</v>
          </cell>
          <cell r="Q32">
            <v>303</v>
          </cell>
          <cell r="S32" t="str">
            <v>1</v>
          </cell>
          <cell r="U32" t="str">
            <v>17</v>
          </cell>
          <cell r="V32" t="str">
            <v>433</v>
          </cell>
          <cell r="W32" t="str">
            <v>3</v>
          </cell>
          <cell r="AA32" t="str">
            <v>1</v>
          </cell>
          <cell r="AB32" t="str">
            <v>1</v>
          </cell>
          <cell r="AC32" t="str">
            <v>3</v>
          </cell>
          <cell r="AD32" t="str">
            <v>1</v>
          </cell>
          <cell r="AE32" t="str">
            <v>1</v>
          </cell>
          <cell r="AG32" t="str">
            <v>3</v>
          </cell>
          <cell r="AH32">
            <v>9999</v>
          </cell>
          <cell r="AI32">
            <v>16</v>
          </cell>
          <cell r="AJ32" t="str">
            <v>9</v>
          </cell>
          <cell r="AK32">
            <v>99999999999</v>
          </cell>
          <cell r="AL32">
            <v>1</v>
          </cell>
          <cell r="AM32">
            <v>0</v>
          </cell>
          <cell r="AN32" t="str">
            <v>9</v>
          </cell>
          <cell r="AO32" t="str">
            <v>9</v>
          </cell>
          <cell r="AW32" t="str">
            <v>2</v>
          </cell>
          <cell r="AX32" t="str">
            <v>1</v>
          </cell>
          <cell r="AY32" t="str">
            <v>1</v>
          </cell>
          <cell r="AZ32" t="str">
            <v>A419</v>
          </cell>
          <cell r="BA32" t="str">
            <v>J181</v>
          </cell>
          <cell r="BD32" t="str">
            <v>E45X</v>
          </cell>
          <cell r="BE32" t="str">
            <v>109</v>
          </cell>
          <cell r="BF32" t="str">
            <v>J181</v>
          </cell>
        </row>
        <row r="33">
          <cell r="A33" t="str">
            <v>A1138307</v>
          </cell>
          <cell r="B33" t="str">
            <v>05</v>
          </cell>
          <cell r="C33" t="str">
            <v>2002</v>
          </cell>
          <cell r="D33">
            <v>2</v>
          </cell>
          <cell r="E33">
            <v>37406</v>
          </cell>
          <cell r="F33" t="str">
            <v>1</v>
          </cell>
          <cell r="G33" t="str">
            <v>17</v>
          </cell>
          <cell r="H33" t="str">
            <v>001</v>
          </cell>
          <cell r="K33" t="str">
            <v>1</v>
          </cell>
          <cell r="L33" t="str">
            <v>1</v>
          </cell>
          <cell r="M33" t="str">
            <v>1700100060</v>
          </cell>
          <cell r="N33" t="str">
            <v>H INFANTIL</v>
          </cell>
          <cell r="P33" t="str">
            <v>1</v>
          </cell>
          <cell r="Q33">
            <v>310</v>
          </cell>
          <cell r="S33" t="str">
            <v>1</v>
          </cell>
          <cell r="U33" t="str">
            <v>17</v>
          </cell>
          <cell r="V33" t="str">
            <v>380</v>
          </cell>
          <cell r="W33" t="str">
            <v>1</v>
          </cell>
          <cell r="AA33" t="str">
            <v>1</v>
          </cell>
          <cell r="AB33" t="str">
            <v>2</v>
          </cell>
          <cell r="AC33" t="str">
            <v>3</v>
          </cell>
          <cell r="AD33" t="str">
            <v>2</v>
          </cell>
          <cell r="AE33" t="str">
            <v>1</v>
          </cell>
          <cell r="AG33" t="str">
            <v>3</v>
          </cell>
          <cell r="AH33">
            <v>2700</v>
          </cell>
          <cell r="AI33">
            <v>21</v>
          </cell>
          <cell r="AJ33" t="str">
            <v>9</v>
          </cell>
          <cell r="AK33">
            <v>99999999999</v>
          </cell>
          <cell r="AL33">
            <v>1</v>
          </cell>
          <cell r="AM33">
            <v>0</v>
          </cell>
          <cell r="AN33" t="str">
            <v>4</v>
          </cell>
          <cell r="AO33" t="str">
            <v>4</v>
          </cell>
          <cell r="AW33" t="str">
            <v>2</v>
          </cell>
          <cell r="AX33" t="str">
            <v>1</v>
          </cell>
          <cell r="AY33" t="str">
            <v>1</v>
          </cell>
          <cell r="AZ33" t="str">
            <v>I469</v>
          </cell>
          <cell r="BA33" t="str">
            <v>A419</v>
          </cell>
          <cell r="BB33" t="str">
            <v>J181</v>
          </cell>
          <cell r="BE33" t="str">
            <v>109</v>
          </cell>
          <cell r="BF33" t="str">
            <v>J181</v>
          </cell>
        </row>
        <row r="34">
          <cell r="A34" t="str">
            <v>A889869</v>
          </cell>
          <cell r="B34" t="str">
            <v>02</v>
          </cell>
          <cell r="C34" t="str">
            <v>2002</v>
          </cell>
          <cell r="D34">
            <v>2</v>
          </cell>
          <cell r="E34">
            <v>37295</v>
          </cell>
          <cell r="F34" t="str">
            <v>2</v>
          </cell>
          <cell r="G34" t="str">
            <v>17</v>
          </cell>
          <cell r="H34" t="str">
            <v>001</v>
          </cell>
          <cell r="K34" t="str">
            <v>1</v>
          </cell>
          <cell r="L34" t="str">
            <v>1</v>
          </cell>
          <cell r="M34" t="str">
            <v>1700100060</v>
          </cell>
          <cell r="N34" t="str">
            <v>H INFANTIL</v>
          </cell>
          <cell r="P34" t="str">
            <v>2</v>
          </cell>
          <cell r="Q34">
            <v>301</v>
          </cell>
          <cell r="S34" t="str">
            <v>1</v>
          </cell>
          <cell r="U34" t="str">
            <v>17</v>
          </cell>
          <cell r="V34" t="str">
            <v>001</v>
          </cell>
          <cell r="W34" t="str">
            <v>1</v>
          </cell>
          <cell r="Y34" t="str">
            <v>1</v>
          </cell>
          <cell r="Z34" t="str">
            <v>0208</v>
          </cell>
          <cell r="AA34" t="str">
            <v>1</v>
          </cell>
          <cell r="AB34" t="str">
            <v>1</v>
          </cell>
          <cell r="AC34" t="str">
            <v>3</v>
          </cell>
          <cell r="AD34" t="str">
            <v>1</v>
          </cell>
          <cell r="AE34" t="str">
            <v>1</v>
          </cell>
          <cell r="AG34" t="str">
            <v>3</v>
          </cell>
          <cell r="AH34">
            <v>3010</v>
          </cell>
          <cell r="AI34">
            <v>44</v>
          </cell>
          <cell r="AJ34" t="str">
            <v>9</v>
          </cell>
          <cell r="AK34">
            <v>99999999999</v>
          </cell>
          <cell r="AL34">
            <v>10</v>
          </cell>
          <cell r="AM34">
            <v>4</v>
          </cell>
          <cell r="AN34" t="str">
            <v>4</v>
          </cell>
          <cell r="AO34" t="str">
            <v>3</v>
          </cell>
          <cell r="AW34" t="str">
            <v>2</v>
          </cell>
          <cell r="AX34" t="str">
            <v>1</v>
          </cell>
          <cell r="AY34" t="str">
            <v>1</v>
          </cell>
          <cell r="AZ34" t="str">
            <v>A419</v>
          </cell>
          <cell r="BA34" t="str">
            <v>J189</v>
          </cell>
          <cell r="BB34" t="str">
            <v>Q909</v>
          </cell>
          <cell r="BD34" t="str">
            <v>D65X</v>
          </cell>
          <cell r="BE34" t="str">
            <v>109</v>
          </cell>
          <cell r="BF34" t="str">
            <v>J189</v>
          </cell>
        </row>
        <row r="35">
          <cell r="A35" t="str">
            <v>A1138229</v>
          </cell>
          <cell r="B35" t="str">
            <v>02</v>
          </cell>
          <cell r="C35" t="str">
            <v>2002</v>
          </cell>
          <cell r="D35">
            <v>2</v>
          </cell>
          <cell r="E35">
            <v>37289</v>
          </cell>
          <cell r="F35" t="str">
            <v>2</v>
          </cell>
          <cell r="G35" t="str">
            <v>17</v>
          </cell>
          <cell r="H35" t="str">
            <v>001</v>
          </cell>
          <cell r="K35" t="str">
            <v>1</v>
          </cell>
          <cell r="L35" t="str">
            <v>1</v>
          </cell>
          <cell r="M35" t="str">
            <v>1700100086</v>
          </cell>
          <cell r="N35" t="str">
            <v>H UNIVERSITARIO</v>
          </cell>
          <cell r="P35" t="str">
            <v>2</v>
          </cell>
          <cell r="Q35">
            <v>222</v>
          </cell>
          <cell r="S35" t="str">
            <v>1</v>
          </cell>
          <cell r="U35" t="str">
            <v>17</v>
          </cell>
          <cell r="V35" t="str">
            <v>541</v>
          </cell>
          <cell r="W35" t="str">
            <v>2</v>
          </cell>
          <cell r="X35" t="str">
            <v>002</v>
          </cell>
          <cell r="AA35" t="str">
            <v>1</v>
          </cell>
          <cell r="AB35" t="str">
            <v>1</v>
          </cell>
          <cell r="AC35" t="str">
            <v>3</v>
          </cell>
          <cell r="AD35" t="str">
            <v>1</v>
          </cell>
          <cell r="AE35" t="str">
            <v>1</v>
          </cell>
          <cell r="AG35" t="str">
            <v>3</v>
          </cell>
          <cell r="AH35">
            <v>9999</v>
          </cell>
          <cell r="AI35">
            <v>17</v>
          </cell>
          <cell r="AJ35" t="str">
            <v>9</v>
          </cell>
          <cell r="AK35">
            <v>99999999999</v>
          </cell>
          <cell r="AL35">
            <v>1</v>
          </cell>
          <cell r="AM35">
            <v>0</v>
          </cell>
          <cell r="AN35" t="str">
            <v>9</v>
          </cell>
          <cell r="AO35" t="str">
            <v>3</v>
          </cell>
          <cell r="AW35" t="str">
            <v>2</v>
          </cell>
          <cell r="AX35" t="str">
            <v>1</v>
          </cell>
          <cell r="AY35" t="str">
            <v>1</v>
          </cell>
          <cell r="AZ35" t="str">
            <v>P369</v>
          </cell>
          <cell r="BA35" t="str">
            <v>J189</v>
          </cell>
          <cell r="BE35" t="str">
            <v>109</v>
          </cell>
          <cell r="BF35" t="str">
            <v>J189</v>
          </cell>
        </row>
        <row r="36">
          <cell r="A36" t="str">
            <v>A1137289</v>
          </cell>
          <cell r="B36" t="str">
            <v>03</v>
          </cell>
          <cell r="C36" t="str">
            <v>2002</v>
          </cell>
          <cell r="D36">
            <v>2</v>
          </cell>
          <cell r="E36">
            <v>37341</v>
          </cell>
          <cell r="F36" t="str">
            <v>2</v>
          </cell>
          <cell r="G36" t="str">
            <v>17</v>
          </cell>
          <cell r="H36" t="str">
            <v>614</v>
          </cell>
          <cell r="K36" t="str">
            <v>3</v>
          </cell>
          <cell r="L36" t="str">
            <v>3</v>
          </cell>
          <cell r="P36" t="str">
            <v>3</v>
          </cell>
          <cell r="Q36">
            <v>222</v>
          </cell>
          <cell r="S36" t="str">
            <v>1</v>
          </cell>
          <cell r="U36" t="str">
            <v>17</v>
          </cell>
          <cell r="V36" t="str">
            <v>614</v>
          </cell>
          <cell r="W36" t="str">
            <v>3</v>
          </cell>
          <cell r="AA36" t="str">
            <v>1</v>
          </cell>
          <cell r="AB36" t="str">
            <v>2</v>
          </cell>
          <cell r="AC36" t="str">
            <v>3</v>
          </cell>
          <cell r="AD36" t="str">
            <v>1</v>
          </cell>
          <cell r="AE36" t="str">
            <v>1</v>
          </cell>
          <cell r="AG36" t="str">
            <v>4</v>
          </cell>
          <cell r="AH36">
            <v>9999</v>
          </cell>
          <cell r="AI36">
            <v>24</v>
          </cell>
          <cell r="AJ36" t="str">
            <v>9</v>
          </cell>
          <cell r="AK36">
            <v>99999999999</v>
          </cell>
          <cell r="AL36">
            <v>3</v>
          </cell>
          <cell r="AM36">
            <v>1</v>
          </cell>
          <cell r="AN36" t="str">
            <v>1</v>
          </cell>
          <cell r="AO36" t="str">
            <v>9</v>
          </cell>
          <cell r="AW36" t="str">
            <v>2</v>
          </cell>
          <cell r="AX36" t="str">
            <v>1</v>
          </cell>
          <cell r="AY36" t="str">
            <v>2</v>
          </cell>
          <cell r="AZ36" t="str">
            <v>P285</v>
          </cell>
          <cell r="BA36" t="str">
            <v>J189</v>
          </cell>
          <cell r="BE36" t="str">
            <v>109</v>
          </cell>
          <cell r="BF36" t="str">
            <v>J189</v>
          </cell>
        </row>
        <row r="37">
          <cell r="A37" t="str">
            <v>A889890</v>
          </cell>
          <cell r="B37" t="str">
            <v>05</v>
          </cell>
          <cell r="C37" t="str">
            <v>2002</v>
          </cell>
          <cell r="D37">
            <v>2</v>
          </cell>
          <cell r="E37">
            <v>37401</v>
          </cell>
          <cell r="F37" t="str">
            <v>1</v>
          </cell>
          <cell r="G37" t="str">
            <v>17</v>
          </cell>
          <cell r="H37" t="str">
            <v>001</v>
          </cell>
          <cell r="K37" t="str">
            <v>1</v>
          </cell>
          <cell r="L37" t="str">
            <v>1</v>
          </cell>
          <cell r="M37" t="str">
            <v>1700100060</v>
          </cell>
          <cell r="N37" t="str">
            <v>H INFANTIL</v>
          </cell>
          <cell r="P37" t="str">
            <v>1</v>
          </cell>
          <cell r="Q37">
            <v>301</v>
          </cell>
          <cell r="S37" t="str">
            <v>1</v>
          </cell>
          <cell r="U37" t="str">
            <v>17</v>
          </cell>
          <cell r="V37" t="str">
            <v>001</v>
          </cell>
          <cell r="W37" t="str">
            <v>3</v>
          </cell>
          <cell r="AA37" t="str">
            <v>1</v>
          </cell>
          <cell r="AB37" t="str">
            <v>1</v>
          </cell>
          <cell r="AC37" t="str">
            <v>3</v>
          </cell>
          <cell r="AD37" t="str">
            <v>2</v>
          </cell>
          <cell r="AE37" t="str">
            <v>1</v>
          </cell>
          <cell r="AG37" t="str">
            <v>3</v>
          </cell>
          <cell r="AH37">
            <v>4400</v>
          </cell>
          <cell r="AI37">
            <v>40</v>
          </cell>
          <cell r="AJ37" t="str">
            <v>9</v>
          </cell>
          <cell r="AK37">
            <v>99999999999</v>
          </cell>
          <cell r="AL37">
            <v>6</v>
          </cell>
          <cell r="AM37">
            <v>99</v>
          </cell>
          <cell r="AN37" t="str">
            <v>4</v>
          </cell>
          <cell r="AO37" t="str">
            <v>4</v>
          </cell>
          <cell r="AW37" t="str">
            <v>2</v>
          </cell>
          <cell r="AX37" t="str">
            <v>1</v>
          </cell>
          <cell r="AY37" t="str">
            <v>1</v>
          </cell>
          <cell r="AZ37" t="str">
            <v>A419</v>
          </cell>
          <cell r="BA37" t="str">
            <v>J189</v>
          </cell>
          <cell r="BE37" t="str">
            <v>109</v>
          </cell>
          <cell r="BF37" t="str">
            <v>J189</v>
          </cell>
        </row>
        <row r="38">
          <cell r="A38" t="str">
            <v>A1146403</v>
          </cell>
          <cell r="B38" t="str">
            <v>05</v>
          </cell>
          <cell r="C38" t="str">
            <v>2002</v>
          </cell>
          <cell r="D38">
            <v>2</v>
          </cell>
          <cell r="E38">
            <v>37405</v>
          </cell>
          <cell r="F38" t="str">
            <v>1</v>
          </cell>
          <cell r="G38" t="str">
            <v>17</v>
          </cell>
          <cell r="H38" t="str">
            <v>001</v>
          </cell>
          <cell r="K38" t="str">
            <v>1</v>
          </cell>
          <cell r="L38" t="str">
            <v>1</v>
          </cell>
          <cell r="M38" t="str">
            <v>1700100086</v>
          </cell>
          <cell r="N38" t="str">
            <v>H UNIVERSITARIO</v>
          </cell>
          <cell r="P38" t="str">
            <v>2</v>
          </cell>
          <cell r="Q38">
            <v>301</v>
          </cell>
          <cell r="S38" t="str">
            <v>1</v>
          </cell>
          <cell r="U38" t="str">
            <v>17</v>
          </cell>
          <cell r="V38" t="str">
            <v>524</v>
          </cell>
          <cell r="W38" t="str">
            <v>1</v>
          </cell>
          <cell r="AA38" t="str">
            <v>1</v>
          </cell>
          <cell r="AB38" t="str">
            <v>2</v>
          </cell>
          <cell r="AC38" t="str">
            <v>3</v>
          </cell>
          <cell r="AD38" t="str">
            <v>1</v>
          </cell>
          <cell r="AE38" t="str">
            <v>1</v>
          </cell>
          <cell r="AG38" t="str">
            <v>3</v>
          </cell>
          <cell r="AH38">
            <v>9999</v>
          </cell>
          <cell r="AI38">
            <v>25</v>
          </cell>
          <cell r="AJ38" t="str">
            <v>9</v>
          </cell>
          <cell r="AK38">
            <v>99999999999</v>
          </cell>
          <cell r="AL38">
            <v>1</v>
          </cell>
          <cell r="AM38">
            <v>0</v>
          </cell>
          <cell r="AN38" t="str">
            <v>1</v>
          </cell>
          <cell r="AO38" t="str">
            <v>8</v>
          </cell>
          <cell r="AW38" t="str">
            <v>2</v>
          </cell>
          <cell r="AX38" t="str">
            <v>1</v>
          </cell>
          <cell r="AY38" t="str">
            <v>2</v>
          </cell>
          <cell r="AZ38" t="str">
            <v>J969</v>
          </cell>
          <cell r="BA38" t="str">
            <v>A419</v>
          </cell>
          <cell r="BB38" t="str">
            <v>J189</v>
          </cell>
          <cell r="BE38" t="str">
            <v>109</v>
          </cell>
          <cell r="BF38" t="str">
            <v>J189</v>
          </cell>
        </row>
        <row r="39">
          <cell r="A39" t="str">
            <v>A889876</v>
          </cell>
          <cell r="B39" t="str">
            <v>03</v>
          </cell>
          <cell r="C39" t="str">
            <v>2002</v>
          </cell>
          <cell r="D39">
            <v>2</v>
          </cell>
          <cell r="E39">
            <v>37346</v>
          </cell>
          <cell r="F39" t="str">
            <v>2</v>
          </cell>
          <cell r="G39" t="str">
            <v>17</v>
          </cell>
          <cell r="H39" t="str">
            <v>001</v>
          </cell>
          <cell r="K39" t="str">
            <v>1</v>
          </cell>
          <cell r="L39" t="str">
            <v>1</v>
          </cell>
          <cell r="M39" t="str">
            <v>1700100060</v>
          </cell>
          <cell r="N39" t="str">
            <v>H INFANTIL</v>
          </cell>
          <cell r="P39" t="str">
            <v>3</v>
          </cell>
          <cell r="Q39">
            <v>301</v>
          </cell>
          <cell r="S39" t="str">
            <v>1</v>
          </cell>
          <cell r="U39" t="str">
            <v>17</v>
          </cell>
          <cell r="V39" t="str">
            <v>541</v>
          </cell>
          <cell r="W39" t="str">
            <v>3</v>
          </cell>
          <cell r="AA39" t="str">
            <v>1</v>
          </cell>
          <cell r="AB39" t="str">
            <v>1</v>
          </cell>
          <cell r="AC39" t="str">
            <v>3</v>
          </cell>
          <cell r="AD39" t="str">
            <v>1</v>
          </cell>
          <cell r="AE39" t="str">
            <v>1</v>
          </cell>
          <cell r="AG39" t="str">
            <v>3</v>
          </cell>
          <cell r="AH39">
            <v>3500</v>
          </cell>
          <cell r="AI39">
            <v>24</v>
          </cell>
          <cell r="AJ39" t="str">
            <v>9</v>
          </cell>
          <cell r="AK39">
            <v>99999999999</v>
          </cell>
          <cell r="AL39">
            <v>4</v>
          </cell>
          <cell r="AM39">
            <v>0</v>
          </cell>
          <cell r="AN39" t="str">
            <v>2</v>
          </cell>
          <cell r="AO39" t="str">
            <v>2</v>
          </cell>
          <cell r="AW39" t="str">
            <v>2</v>
          </cell>
          <cell r="AX39" t="str">
            <v>1</v>
          </cell>
          <cell r="AY39" t="str">
            <v>1</v>
          </cell>
          <cell r="AZ39" t="str">
            <v>A419</v>
          </cell>
          <cell r="BA39" t="str">
            <v>J189</v>
          </cell>
          <cell r="BD39" t="str">
            <v>J219</v>
          </cell>
          <cell r="BE39" t="str">
            <v>109</v>
          </cell>
          <cell r="BF39" t="str">
            <v>J219</v>
          </cell>
        </row>
        <row r="40">
          <cell r="A40" t="str">
            <v>A907438</v>
          </cell>
          <cell r="B40" t="str">
            <v>03</v>
          </cell>
          <cell r="C40" t="str">
            <v>2002</v>
          </cell>
          <cell r="D40">
            <v>2</v>
          </cell>
          <cell r="E40">
            <v>37336</v>
          </cell>
          <cell r="F40" t="str">
            <v>1</v>
          </cell>
          <cell r="G40" t="str">
            <v>17</v>
          </cell>
          <cell r="H40" t="str">
            <v>380</v>
          </cell>
          <cell r="K40" t="str">
            <v>3</v>
          </cell>
          <cell r="L40" t="str">
            <v>3</v>
          </cell>
          <cell r="P40" t="str">
            <v>1</v>
          </cell>
          <cell r="Q40">
            <v>310</v>
          </cell>
          <cell r="S40" t="str">
            <v>1</v>
          </cell>
          <cell r="U40" t="str">
            <v>17</v>
          </cell>
          <cell r="V40" t="str">
            <v>380</v>
          </cell>
          <cell r="W40" t="str">
            <v>3</v>
          </cell>
          <cell r="AA40" t="str">
            <v>1</v>
          </cell>
          <cell r="AB40" t="str">
            <v>1</v>
          </cell>
          <cell r="AC40" t="str">
            <v>3</v>
          </cell>
          <cell r="AD40" t="str">
            <v>9</v>
          </cell>
          <cell r="AE40" t="str">
            <v>9</v>
          </cell>
          <cell r="AG40" t="str">
            <v>9</v>
          </cell>
          <cell r="AH40">
            <v>9999</v>
          </cell>
          <cell r="AI40">
            <v>99</v>
          </cell>
          <cell r="AJ40" t="str">
            <v>9</v>
          </cell>
          <cell r="AK40">
            <v>99999999999</v>
          </cell>
          <cell r="AL40">
            <v>99</v>
          </cell>
          <cell r="AM40">
            <v>99</v>
          </cell>
          <cell r="AN40" t="str">
            <v>9</v>
          </cell>
          <cell r="AO40" t="str">
            <v>9</v>
          </cell>
          <cell r="AW40" t="str">
            <v>2</v>
          </cell>
          <cell r="AX40" t="str">
            <v>1</v>
          </cell>
          <cell r="AY40" t="str">
            <v>2</v>
          </cell>
          <cell r="AZ40" t="str">
            <v>J969</v>
          </cell>
          <cell r="BA40" t="str">
            <v>J980</v>
          </cell>
          <cell r="BE40" t="str">
            <v>608</v>
          </cell>
          <cell r="BF40" t="str">
            <v>J980</v>
          </cell>
        </row>
        <row r="41">
          <cell r="A41" t="str">
            <v>A891664</v>
          </cell>
          <cell r="B41" t="str">
            <v>02</v>
          </cell>
          <cell r="C41" t="str">
            <v>2002</v>
          </cell>
          <cell r="D41">
            <v>2</v>
          </cell>
          <cell r="E41">
            <v>37308</v>
          </cell>
          <cell r="F41" t="str">
            <v>1</v>
          </cell>
          <cell r="G41" t="str">
            <v>17</v>
          </cell>
          <cell r="H41" t="str">
            <v>653</v>
          </cell>
          <cell r="K41" t="str">
            <v>3</v>
          </cell>
          <cell r="L41" t="str">
            <v>3</v>
          </cell>
          <cell r="P41" t="str">
            <v>3</v>
          </cell>
          <cell r="Q41">
            <v>310</v>
          </cell>
          <cell r="S41" t="str">
            <v>1</v>
          </cell>
          <cell r="U41" t="str">
            <v>17</v>
          </cell>
          <cell r="V41" t="str">
            <v>653</v>
          </cell>
          <cell r="W41" t="str">
            <v>3</v>
          </cell>
          <cell r="AA41" t="str">
            <v>1</v>
          </cell>
          <cell r="AB41" t="str">
            <v>3</v>
          </cell>
          <cell r="AC41" t="str">
            <v>3</v>
          </cell>
          <cell r="AD41" t="str">
            <v>1</v>
          </cell>
          <cell r="AE41" t="str">
            <v>1</v>
          </cell>
          <cell r="AG41" t="str">
            <v>3</v>
          </cell>
          <cell r="AH41">
            <v>9999</v>
          </cell>
          <cell r="AI41">
            <v>21</v>
          </cell>
          <cell r="AJ41" t="str">
            <v>9</v>
          </cell>
          <cell r="AK41">
            <v>99999999999</v>
          </cell>
          <cell r="AL41">
            <v>3</v>
          </cell>
          <cell r="AM41">
            <v>0</v>
          </cell>
          <cell r="AN41" t="str">
            <v>4</v>
          </cell>
          <cell r="AO41" t="str">
            <v>3</v>
          </cell>
          <cell r="AW41" t="str">
            <v>2</v>
          </cell>
          <cell r="AX41" t="str">
            <v>2</v>
          </cell>
          <cell r="AY41" t="str">
            <v>1</v>
          </cell>
          <cell r="AZ41" t="str">
            <v>A419</v>
          </cell>
          <cell r="BA41" t="str">
            <v>L89X</v>
          </cell>
          <cell r="BB41" t="str">
            <v>M623</v>
          </cell>
          <cell r="BD41" t="str">
            <v>E45X</v>
          </cell>
          <cell r="BE41" t="str">
            <v>616</v>
          </cell>
          <cell r="BF41" t="str">
            <v>M623</v>
          </cell>
        </row>
        <row r="42">
          <cell r="A42" t="str">
            <v>A1138531</v>
          </cell>
          <cell r="B42" t="str">
            <v>03</v>
          </cell>
          <cell r="C42" t="str">
            <v>2002</v>
          </cell>
          <cell r="D42">
            <v>2</v>
          </cell>
          <cell r="E42">
            <v>37332</v>
          </cell>
          <cell r="F42" t="str">
            <v>1</v>
          </cell>
          <cell r="G42" t="str">
            <v>17</v>
          </cell>
          <cell r="H42" t="str">
            <v>001</v>
          </cell>
          <cell r="K42" t="str">
            <v>1</v>
          </cell>
          <cell r="L42" t="str">
            <v>1</v>
          </cell>
          <cell r="M42" t="str">
            <v>1700100086</v>
          </cell>
          <cell r="N42" t="str">
            <v>H UNIVERSITARIO</v>
          </cell>
          <cell r="P42" t="str">
            <v>2</v>
          </cell>
          <cell r="Q42">
            <v>205</v>
          </cell>
          <cell r="S42" t="str">
            <v>1</v>
          </cell>
          <cell r="U42" t="str">
            <v>17</v>
          </cell>
          <cell r="V42" t="str">
            <v>001</v>
          </cell>
          <cell r="W42" t="str">
            <v>1</v>
          </cell>
          <cell r="Y42" t="str">
            <v>0</v>
          </cell>
          <cell r="Z42" t="str">
            <v>0203</v>
          </cell>
          <cell r="AA42" t="str">
            <v>1</v>
          </cell>
          <cell r="AB42" t="str">
            <v>1</v>
          </cell>
          <cell r="AC42" t="str">
            <v>3</v>
          </cell>
          <cell r="AD42" t="str">
            <v>2</v>
          </cell>
          <cell r="AE42" t="str">
            <v>1</v>
          </cell>
          <cell r="AG42" t="str">
            <v>3</v>
          </cell>
          <cell r="AH42">
            <v>1200</v>
          </cell>
          <cell r="AI42">
            <v>26</v>
          </cell>
          <cell r="AJ42" t="str">
            <v>9</v>
          </cell>
          <cell r="AK42">
            <v>99999999999</v>
          </cell>
          <cell r="AL42">
            <v>2</v>
          </cell>
          <cell r="AM42">
            <v>0</v>
          </cell>
          <cell r="AN42" t="str">
            <v>1</v>
          </cell>
          <cell r="AO42" t="str">
            <v>5</v>
          </cell>
          <cell r="AW42" t="str">
            <v>2</v>
          </cell>
          <cell r="AX42" t="str">
            <v>1</v>
          </cell>
          <cell r="AY42" t="str">
            <v>1</v>
          </cell>
          <cell r="AZ42" t="str">
            <v>A502</v>
          </cell>
          <cell r="BD42" t="str">
            <v>P071</v>
          </cell>
          <cell r="BE42" t="str">
            <v>401</v>
          </cell>
          <cell r="BF42" t="str">
            <v>P002</v>
          </cell>
        </row>
        <row r="43">
          <cell r="A43" t="str">
            <v>A1138554</v>
          </cell>
          <cell r="B43" t="str">
            <v>04</v>
          </cell>
          <cell r="C43" t="str">
            <v>2002</v>
          </cell>
          <cell r="D43">
            <v>2</v>
          </cell>
          <cell r="E43">
            <v>37349</v>
          </cell>
          <cell r="F43" t="str">
            <v>1</v>
          </cell>
          <cell r="G43" t="str">
            <v>17</v>
          </cell>
          <cell r="H43" t="str">
            <v>001</v>
          </cell>
          <cell r="K43" t="str">
            <v>1</v>
          </cell>
          <cell r="L43" t="str">
            <v>1</v>
          </cell>
          <cell r="M43" t="str">
            <v>1700100086</v>
          </cell>
          <cell r="N43" t="str">
            <v>H UNIVERSITARIO</v>
          </cell>
          <cell r="P43" t="str">
            <v>9</v>
          </cell>
          <cell r="Q43">
            <v>107</v>
          </cell>
          <cell r="S43" t="str">
            <v>1</v>
          </cell>
          <cell r="U43" t="str">
            <v>17</v>
          </cell>
          <cell r="V43" t="str">
            <v>495</v>
          </cell>
          <cell r="W43" t="str">
            <v>1</v>
          </cell>
          <cell r="AA43" t="str">
            <v>1</v>
          </cell>
          <cell r="AB43" t="str">
            <v>1</v>
          </cell>
          <cell r="AC43" t="str">
            <v>3</v>
          </cell>
          <cell r="AD43" t="str">
            <v>1</v>
          </cell>
          <cell r="AE43" t="str">
            <v>1</v>
          </cell>
          <cell r="AG43" t="str">
            <v>2</v>
          </cell>
          <cell r="AH43">
            <v>800</v>
          </cell>
          <cell r="AI43">
            <v>21</v>
          </cell>
          <cell r="AJ43" t="str">
            <v>9</v>
          </cell>
          <cell r="AK43">
            <v>99999999999</v>
          </cell>
          <cell r="AL43">
            <v>99</v>
          </cell>
          <cell r="AM43">
            <v>2</v>
          </cell>
          <cell r="AN43" t="str">
            <v>4</v>
          </cell>
          <cell r="AO43" t="str">
            <v>4</v>
          </cell>
          <cell r="AW43" t="str">
            <v>2</v>
          </cell>
          <cell r="AX43" t="str">
            <v>1</v>
          </cell>
          <cell r="AY43" t="str">
            <v>1</v>
          </cell>
          <cell r="AZ43" t="str">
            <v>P280</v>
          </cell>
          <cell r="BA43" t="str">
            <v>P070</v>
          </cell>
          <cell r="BB43" t="str">
            <v>P011</v>
          </cell>
          <cell r="BC43" t="str">
            <v>P027</v>
          </cell>
          <cell r="BE43" t="str">
            <v>402</v>
          </cell>
          <cell r="BF43" t="str">
            <v>P011</v>
          </cell>
        </row>
        <row r="44">
          <cell r="A44" t="str">
            <v>A1146455</v>
          </cell>
          <cell r="B44" t="str">
            <v>05</v>
          </cell>
          <cell r="C44" t="str">
            <v>2002</v>
          </cell>
          <cell r="D44">
            <v>2</v>
          </cell>
          <cell r="E44">
            <v>37400</v>
          </cell>
          <cell r="F44" t="str">
            <v>2</v>
          </cell>
          <cell r="G44" t="str">
            <v>17</v>
          </cell>
          <cell r="H44" t="str">
            <v>001</v>
          </cell>
          <cell r="K44" t="str">
            <v>1</v>
          </cell>
          <cell r="L44" t="str">
            <v>1</v>
          </cell>
          <cell r="M44" t="str">
            <v>1700100086</v>
          </cell>
          <cell r="N44" t="str">
            <v>H UNIVERSITARIO</v>
          </cell>
          <cell r="P44" t="str">
            <v>2</v>
          </cell>
          <cell r="Q44">
            <v>112</v>
          </cell>
          <cell r="S44" t="str">
            <v>1</v>
          </cell>
          <cell r="U44" t="str">
            <v>17</v>
          </cell>
          <cell r="V44" t="str">
            <v>001</v>
          </cell>
          <cell r="W44" t="str">
            <v>1</v>
          </cell>
          <cell r="Y44" t="str">
            <v>1</v>
          </cell>
          <cell r="Z44" t="str">
            <v>1014</v>
          </cell>
          <cell r="AA44" t="str">
            <v>1</v>
          </cell>
          <cell r="AB44" t="str">
            <v>1</v>
          </cell>
          <cell r="AC44" t="str">
            <v>3</v>
          </cell>
          <cell r="AD44" t="str">
            <v>2</v>
          </cell>
          <cell r="AE44" t="str">
            <v>1</v>
          </cell>
          <cell r="AG44" t="str">
            <v>3</v>
          </cell>
          <cell r="AH44">
            <v>1770</v>
          </cell>
          <cell r="AI44">
            <v>17</v>
          </cell>
          <cell r="AJ44" t="str">
            <v>9</v>
          </cell>
          <cell r="AK44">
            <v>99999999999</v>
          </cell>
          <cell r="AL44">
            <v>1</v>
          </cell>
          <cell r="AM44">
            <v>99</v>
          </cell>
          <cell r="AN44" t="str">
            <v>9</v>
          </cell>
          <cell r="AO44" t="str">
            <v>9</v>
          </cell>
          <cell r="AW44" t="str">
            <v>2</v>
          </cell>
          <cell r="AX44" t="str">
            <v>1</v>
          </cell>
          <cell r="AY44" t="str">
            <v>2</v>
          </cell>
          <cell r="AZ44" t="str">
            <v>P219</v>
          </cell>
          <cell r="BA44" t="str">
            <v>P220</v>
          </cell>
          <cell r="BB44" t="str">
            <v>P251</v>
          </cell>
          <cell r="BC44" t="str">
            <v>P021</v>
          </cell>
          <cell r="BD44" t="str">
            <v>P071</v>
          </cell>
          <cell r="BE44" t="str">
            <v>402</v>
          </cell>
          <cell r="BF44" t="str">
            <v>P021</v>
          </cell>
        </row>
        <row r="45">
          <cell r="A45" t="str">
            <v>A1138477</v>
          </cell>
          <cell r="B45" t="str">
            <v>03</v>
          </cell>
          <cell r="C45" t="str">
            <v>2002</v>
          </cell>
          <cell r="D45">
            <v>2</v>
          </cell>
          <cell r="E45">
            <v>37326</v>
          </cell>
          <cell r="F45" t="str">
            <v>1</v>
          </cell>
          <cell r="G45" t="str">
            <v>17</v>
          </cell>
          <cell r="H45" t="str">
            <v>001</v>
          </cell>
          <cell r="K45" t="str">
            <v>1</v>
          </cell>
          <cell r="L45" t="str">
            <v>1</v>
          </cell>
          <cell r="M45" t="str">
            <v>1700100086</v>
          </cell>
          <cell r="N45" t="str">
            <v>H UNIVERSITARIO</v>
          </cell>
          <cell r="P45" t="str">
            <v>3</v>
          </cell>
          <cell r="Q45">
            <v>101</v>
          </cell>
          <cell r="S45" t="str">
            <v>1</v>
          </cell>
          <cell r="U45" t="str">
            <v>17</v>
          </cell>
          <cell r="V45" t="str">
            <v>001</v>
          </cell>
          <cell r="W45" t="str">
            <v>1</v>
          </cell>
          <cell r="Y45" t="str">
            <v>0</v>
          </cell>
          <cell r="Z45" t="str">
            <v>0504</v>
          </cell>
          <cell r="AA45" t="str">
            <v>1</v>
          </cell>
          <cell r="AB45" t="str">
            <v>1</v>
          </cell>
          <cell r="AC45" t="str">
            <v>3</v>
          </cell>
          <cell r="AD45" t="str">
            <v>1</v>
          </cell>
          <cell r="AE45" t="str">
            <v>1</v>
          </cell>
          <cell r="AG45" t="str">
            <v>2</v>
          </cell>
          <cell r="AH45">
            <v>550</v>
          </cell>
          <cell r="AI45">
            <v>16</v>
          </cell>
          <cell r="AJ45" t="str">
            <v>9</v>
          </cell>
          <cell r="AK45">
            <v>99999999999</v>
          </cell>
          <cell r="AL45">
            <v>99</v>
          </cell>
          <cell r="AM45">
            <v>1</v>
          </cell>
          <cell r="AN45" t="str">
            <v>1</v>
          </cell>
          <cell r="AO45" t="str">
            <v>5</v>
          </cell>
          <cell r="AW45" t="str">
            <v>2</v>
          </cell>
          <cell r="AX45" t="str">
            <v>1</v>
          </cell>
          <cell r="AY45" t="str">
            <v>2</v>
          </cell>
          <cell r="AZ45" t="str">
            <v>P285</v>
          </cell>
          <cell r="BA45" t="str">
            <v>P220</v>
          </cell>
          <cell r="BB45" t="str">
            <v>P070</v>
          </cell>
          <cell r="BC45" t="str">
            <v>P022</v>
          </cell>
          <cell r="BD45" t="str">
            <v>P209</v>
          </cell>
          <cell r="BE45" t="str">
            <v>402</v>
          </cell>
          <cell r="BF45" t="str">
            <v>P022</v>
          </cell>
        </row>
        <row r="46">
          <cell r="A46" t="str">
            <v>A1132493</v>
          </cell>
          <cell r="B46" t="str">
            <v>02</v>
          </cell>
          <cell r="C46" t="str">
            <v>2002</v>
          </cell>
          <cell r="D46">
            <v>2</v>
          </cell>
          <cell r="E46">
            <v>37308</v>
          </cell>
          <cell r="F46" t="str">
            <v>2</v>
          </cell>
          <cell r="G46" t="str">
            <v>17</v>
          </cell>
          <cell r="H46" t="str">
            <v>050</v>
          </cell>
          <cell r="K46" t="str">
            <v>1</v>
          </cell>
          <cell r="L46" t="str">
            <v>1</v>
          </cell>
          <cell r="M46" t="str">
            <v>1705000016</v>
          </cell>
          <cell r="N46" t="str">
            <v>H. SAN VICENTE DE PAUL</v>
          </cell>
          <cell r="P46" t="str">
            <v>2</v>
          </cell>
          <cell r="Q46">
            <v>100</v>
          </cell>
          <cell r="S46" t="str">
            <v>1</v>
          </cell>
          <cell r="U46" t="str">
            <v>17</v>
          </cell>
          <cell r="V46" t="str">
            <v>050</v>
          </cell>
          <cell r="W46" t="str">
            <v>3</v>
          </cell>
          <cell r="AA46" t="str">
            <v>1</v>
          </cell>
          <cell r="AB46" t="str">
            <v>1</v>
          </cell>
          <cell r="AC46" t="str">
            <v>3</v>
          </cell>
          <cell r="AD46" t="str">
            <v>3</v>
          </cell>
          <cell r="AE46" t="str">
            <v>1</v>
          </cell>
          <cell r="AG46" t="str">
            <v>3</v>
          </cell>
          <cell r="AH46">
            <v>2800</v>
          </cell>
          <cell r="AI46">
            <v>20</v>
          </cell>
          <cell r="AJ46" t="str">
            <v>9</v>
          </cell>
          <cell r="AK46">
            <v>99999999999</v>
          </cell>
          <cell r="AL46">
            <v>1</v>
          </cell>
          <cell r="AM46">
            <v>0</v>
          </cell>
          <cell r="AN46" t="str">
            <v>2</v>
          </cell>
          <cell r="AO46" t="str">
            <v>3</v>
          </cell>
          <cell r="AW46" t="str">
            <v>2</v>
          </cell>
          <cell r="AX46" t="str">
            <v>1</v>
          </cell>
          <cell r="AY46" t="str">
            <v>2</v>
          </cell>
          <cell r="AZ46" t="str">
            <v>P219</v>
          </cell>
          <cell r="BA46" t="str">
            <v>P025</v>
          </cell>
          <cell r="BE46" t="str">
            <v>402</v>
          </cell>
          <cell r="BF46" t="str">
            <v>P025</v>
          </cell>
        </row>
        <row r="47">
          <cell r="A47" t="str">
            <v>A906368</v>
          </cell>
          <cell r="B47" t="str">
            <v>02</v>
          </cell>
          <cell r="C47" t="str">
            <v>2002</v>
          </cell>
          <cell r="D47">
            <v>2</v>
          </cell>
          <cell r="E47">
            <v>37309</v>
          </cell>
          <cell r="F47" t="str">
            <v>1</v>
          </cell>
          <cell r="G47" t="str">
            <v>17</v>
          </cell>
          <cell r="H47" t="str">
            <v>444</v>
          </cell>
          <cell r="K47" t="str">
            <v>1</v>
          </cell>
          <cell r="L47" t="str">
            <v>1</v>
          </cell>
          <cell r="M47" t="str">
            <v>1744400018</v>
          </cell>
          <cell r="N47" t="str">
            <v>HOSP. SAN CAYETANO</v>
          </cell>
          <cell r="P47" t="str">
            <v>4</v>
          </cell>
          <cell r="Q47">
            <v>101</v>
          </cell>
          <cell r="S47" t="str">
            <v>1</v>
          </cell>
          <cell r="U47" t="str">
            <v>17</v>
          </cell>
          <cell r="V47" t="str">
            <v>444</v>
          </cell>
          <cell r="W47" t="str">
            <v>1</v>
          </cell>
          <cell r="AA47" t="str">
            <v>1</v>
          </cell>
          <cell r="AB47" t="str">
            <v>3</v>
          </cell>
          <cell r="AC47" t="str">
            <v>3</v>
          </cell>
          <cell r="AD47" t="str">
            <v>1</v>
          </cell>
          <cell r="AE47" t="str">
            <v>1</v>
          </cell>
          <cell r="AG47" t="str">
            <v>3</v>
          </cell>
          <cell r="AH47">
            <v>2350</v>
          </cell>
          <cell r="AI47">
            <v>31</v>
          </cell>
          <cell r="AJ47" t="str">
            <v>9</v>
          </cell>
          <cell r="AK47">
            <v>99999999999</v>
          </cell>
          <cell r="AL47">
            <v>3</v>
          </cell>
          <cell r="AM47">
            <v>1</v>
          </cell>
          <cell r="AN47" t="str">
            <v>1</v>
          </cell>
          <cell r="AO47" t="str">
            <v>4</v>
          </cell>
          <cell r="AW47" t="str">
            <v>2</v>
          </cell>
          <cell r="AX47" t="str">
            <v>1</v>
          </cell>
          <cell r="AY47" t="str">
            <v>2</v>
          </cell>
          <cell r="AZ47" t="str">
            <v>P369</v>
          </cell>
          <cell r="BA47" t="str">
            <v>P027</v>
          </cell>
          <cell r="BE47" t="str">
            <v>402</v>
          </cell>
          <cell r="BF47" t="str">
            <v>P027</v>
          </cell>
        </row>
        <row r="48">
          <cell r="A48" t="str">
            <v>A1138553</v>
          </cell>
          <cell r="B48" t="str">
            <v>04</v>
          </cell>
          <cell r="C48" t="str">
            <v>2002</v>
          </cell>
          <cell r="D48">
            <v>2</v>
          </cell>
          <cell r="E48">
            <v>37348</v>
          </cell>
          <cell r="F48" t="str">
            <v>1</v>
          </cell>
          <cell r="G48" t="str">
            <v>17</v>
          </cell>
          <cell r="H48" t="str">
            <v>001</v>
          </cell>
          <cell r="K48" t="str">
            <v>1</v>
          </cell>
          <cell r="L48" t="str">
            <v>1</v>
          </cell>
          <cell r="M48" t="str">
            <v>1700100086</v>
          </cell>
          <cell r="N48" t="str">
            <v>H UNIVERSITARIO</v>
          </cell>
          <cell r="P48" t="str">
            <v>2</v>
          </cell>
          <cell r="Q48">
            <v>103</v>
          </cell>
          <cell r="S48" t="str">
            <v>1</v>
          </cell>
          <cell r="U48" t="str">
            <v>17</v>
          </cell>
          <cell r="V48" t="str">
            <v>614</v>
          </cell>
          <cell r="W48" t="str">
            <v>2</v>
          </cell>
          <cell r="X48" t="str">
            <v>006</v>
          </cell>
          <cell r="AA48" t="str">
            <v>1</v>
          </cell>
          <cell r="AB48" t="str">
            <v>2</v>
          </cell>
          <cell r="AC48" t="str">
            <v>3</v>
          </cell>
          <cell r="AD48" t="str">
            <v>1</v>
          </cell>
          <cell r="AE48" t="str">
            <v>1</v>
          </cell>
          <cell r="AG48" t="str">
            <v>2</v>
          </cell>
          <cell r="AH48">
            <v>770</v>
          </cell>
          <cell r="AI48">
            <v>34</v>
          </cell>
          <cell r="AJ48" t="str">
            <v>9</v>
          </cell>
          <cell r="AK48">
            <v>99999999999</v>
          </cell>
          <cell r="AL48">
            <v>3</v>
          </cell>
          <cell r="AM48">
            <v>0</v>
          </cell>
          <cell r="AN48" t="str">
            <v>2</v>
          </cell>
          <cell r="AO48" t="str">
            <v>3</v>
          </cell>
          <cell r="AW48" t="str">
            <v>2</v>
          </cell>
          <cell r="AX48" t="str">
            <v>1</v>
          </cell>
          <cell r="AY48" t="str">
            <v>1</v>
          </cell>
          <cell r="AZ48" t="str">
            <v>P070</v>
          </cell>
          <cell r="BE48" t="str">
            <v>403</v>
          </cell>
          <cell r="BF48" t="str">
            <v>P070</v>
          </cell>
        </row>
        <row r="49">
          <cell r="A49" t="str">
            <v>A1137303</v>
          </cell>
          <cell r="B49" t="str">
            <v>03</v>
          </cell>
          <cell r="C49" t="str">
            <v>2002</v>
          </cell>
          <cell r="D49">
            <v>2</v>
          </cell>
          <cell r="E49">
            <v>37336</v>
          </cell>
          <cell r="F49" t="str">
            <v>1</v>
          </cell>
          <cell r="G49" t="str">
            <v>17</v>
          </cell>
          <cell r="H49" t="str">
            <v>050</v>
          </cell>
          <cell r="K49" t="str">
            <v>1</v>
          </cell>
          <cell r="L49" t="str">
            <v>3</v>
          </cell>
          <cell r="P49" t="str">
            <v>3</v>
          </cell>
          <cell r="Q49">
            <v>101</v>
          </cell>
          <cell r="S49" t="str">
            <v>1</v>
          </cell>
          <cell r="U49" t="str">
            <v>17</v>
          </cell>
          <cell r="V49" t="str">
            <v>050</v>
          </cell>
          <cell r="W49" t="str">
            <v>1</v>
          </cell>
          <cell r="AA49" t="str">
            <v>1</v>
          </cell>
          <cell r="AB49" t="str">
            <v>3</v>
          </cell>
          <cell r="AC49" t="str">
            <v>3</v>
          </cell>
          <cell r="AD49" t="str">
            <v>1</v>
          </cell>
          <cell r="AE49" t="str">
            <v>1</v>
          </cell>
          <cell r="AG49" t="str">
            <v>3</v>
          </cell>
          <cell r="AH49">
            <v>1900</v>
          </cell>
          <cell r="AI49">
            <v>99</v>
          </cell>
          <cell r="AJ49" t="str">
            <v>9</v>
          </cell>
          <cell r="AK49">
            <v>99999999999</v>
          </cell>
          <cell r="AL49">
            <v>2</v>
          </cell>
          <cell r="AM49">
            <v>1</v>
          </cell>
          <cell r="AN49" t="str">
            <v>1</v>
          </cell>
          <cell r="AO49" t="str">
            <v>3</v>
          </cell>
          <cell r="AW49" t="str">
            <v>1</v>
          </cell>
          <cell r="AX49" t="str">
            <v>2</v>
          </cell>
          <cell r="AY49" t="str">
            <v>2</v>
          </cell>
          <cell r="AZ49" t="str">
            <v>P209</v>
          </cell>
          <cell r="BA49" t="str">
            <v>P071</v>
          </cell>
          <cell r="BE49" t="str">
            <v>403</v>
          </cell>
          <cell r="BF49" t="str">
            <v>P071</v>
          </cell>
        </row>
        <row r="50">
          <cell r="A50" t="str">
            <v>A1138262</v>
          </cell>
          <cell r="B50" t="str">
            <v>02</v>
          </cell>
          <cell r="C50" t="str">
            <v>2002</v>
          </cell>
          <cell r="D50">
            <v>2</v>
          </cell>
          <cell r="E50">
            <v>37300</v>
          </cell>
          <cell r="F50" t="str">
            <v>1</v>
          </cell>
          <cell r="G50" t="str">
            <v>17</v>
          </cell>
          <cell r="H50" t="str">
            <v>001</v>
          </cell>
          <cell r="K50" t="str">
            <v>1</v>
          </cell>
          <cell r="L50" t="str">
            <v>1</v>
          </cell>
          <cell r="M50" t="str">
            <v>1700100086</v>
          </cell>
          <cell r="N50" t="str">
            <v>H UNIVERSITARIO</v>
          </cell>
          <cell r="P50" t="str">
            <v>2</v>
          </cell>
          <cell r="Q50">
            <v>203</v>
          </cell>
          <cell r="S50" t="str">
            <v>1</v>
          </cell>
          <cell r="U50" t="str">
            <v>17</v>
          </cell>
          <cell r="V50" t="str">
            <v>001</v>
          </cell>
          <cell r="W50" t="str">
            <v>1</v>
          </cell>
          <cell r="Y50" t="str">
            <v>0</v>
          </cell>
          <cell r="Z50" t="str">
            <v>1106</v>
          </cell>
          <cell r="AA50" t="str">
            <v>1</v>
          </cell>
          <cell r="AB50" t="str">
            <v>1</v>
          </cell>
          <cell r="AC50" t="str">
            <v>3</v>
          </cell>
          <cell r="AD50" t="str">
            <v>1</v>
          </cell>
          <cell r="AE50" t="str">
            <v>2</v>
          </cell>
          <cell r="AG50" t="str">
            <v>1</v>
          </cell>
          <cell r="AH50">
            <v>2000</v>
          </cell>
          <cell r="AI50">
            <v>28</v>
          </cell>
          <cell r="AJ50" t="str">
            <v>9</v>
          </cell>
          <cell r="AK50">
            <v>99999999999</v>
          </cell>
          <cell r="AL50">
            <v>1</v>
          </cell>
          <cell r="AM50">
            <v>0</v>
          </cell>
          <cell r="AN50" t="str">
            <v>4</v>
          </cell>
          <cell r="AO50" t="str">
            <v>5</v>
          </cell>
          <cell r="AW50" t="str">
            <v>2</v>
          </cell>
          <cell r="AX50" t="str">
            <v>1</v>
          </cell>
          <cell r="AY50" t="str">
            <v>2</v>
          </cell>
          <cell r="AZ50" t="str">
            <v>P219</v>
          </cell>
          <cell r="BE50" t="str">
            <v>404</v>
          </cell>
          <cell r="BF50" t="str">
            <v>P219</v>
          </cell>
        </row>
        <row r="51">
          <cell r="A51" t="str">
            <v>A1138034</v>
          </cell>
          <cell r="B51" t="str">
            <v>01</v>
          </cell>
          <cell r="C51" t="str">
            <v>2002</v>
          </cell>
          <cell r="D51">
            <v>2</v>
          </cell>
          <cell r="E51">
            <v>37260</v>
          </cell>
          <cell r="F51" t="str">
            <v>2</v>
          </cell>
          <cell r="G51" t="str">
            <v>17</v>
          </cell>
          <cell r="H51" t="str">
            <v>001</v>
          </cell>
          <cell r="K51" t="str">
            <v>1</v>
          </cell>
          <cell r="L51" t="str">
            <v>1</v>
          </cell>
          <cell r="M51" t="str">
            <v>1700100051</v>
          </cell>
          <cell r="N51" t="str">
            <v>CL ISS</v>
          </cell>
          <cell r="P51" t="str">
            <v>1</v>
          </cell>
          <cell r="Q51">
            <v>203</v>
          </cell>
          <cell r="S51" t="str">
            <v>1</v>
          </cell>
          <cell r="U51" t="str">
            <v>17</v>
          </cell>
          <cell r="V51" t="str">
            <v>001</v>
          </cell>
          <cell r="W51" t="str">
            <v>1</v>
          </cell>
          <cell r="Y51" t="str">
            <v>0</v>
          </cell>
          <cell r="Z51" t="str">
            <v>0507</v>
          </cell>
          <cell r="AA51" t="str">
            <v>1</v>
          </cell>
          <cell r="AB51" t="str">
            <v>1</v>
          </cell>
          <cell r="AC51" t="str">
            <v>3</v>
          </cell>
          <cell r="AD51" t="str">
            <v>9</v>
          </cell>
          <cell r="AE51" t="str">
            <v>1</v>
          </cell>
          <cell r="AG51" t="str">
            <v>3</v>
          </cell>
          <cell r="AH51">
            <v>1200</v>
          </cell>
          <cell r="AI51">
            <v>19</v>
          </cell>
          <cell r="AJ51" t="str">
            <v>9</v>
          </cell>
          <cell r="AK51">
            <v>99999999999</v>
          </cell>
          <cell r="AL51">
            <v>1</v>
          </cell>
          <cell r="AM51">
            <v>99</v>
          </cell>
          <cell r="AN51" t="str">
            <v>1</v>
          </cell>
          <cell r="AO51" t="str">
            <v>7</v>
          </cell>
          <cell r="AW51" t="str">
            <v>2</v>
          </cell>
          <cell r="AX51" t="str">
            <v>1</v>
          </cell>
          <cell r="AY51" t="str">
            <v>2</v>
          </cell>
          <cell r="AZ51" t="str">
            <v>P220</v>
          </cell>
          <cell r="BA51" t="str">
            <v>P369</v>
          </cell>
          <cell r="BE51" t="str">
            <v>404</v>
          </cell>
          <cell r="BF51" t="str">
            <v>P220</v>
          </cell>
        </row>
        <row r="52">
          <cell r="A52" t="str">
            <v>A1138263</v>
          </cell>
          <cell r="B52" t="str">
            <v>02</v>
          </cell>
          <cell r="C52" t="str">
            <v>2002</v>
          </cell>
          <cell r="D52">
            <v>2</v>
          </cell>
          <cell r="E52">
            <v>37300</v>
          </cell>
          <cell r="F52" t="str">
            <v>1</v>
          </cell>
          <cell r="G52" t="str">
            <v>17</v>
          </cell>
          <cell r="H52" t="str">
            <v>001</v>
          </cell>
          <cell r="K52" t="str">
            <v>1</v>
          </cell>
          <cell r="L52" t="str">
            <v>1</v>
          </cell>
          <cell r="M52" t="str">
            <v>1700100086</v>
          </cell>
          <cell r="N52" t="str">
            <v>H UNIVERSITARIO</v>
          </cell>
          <cell r="P52" t="str">
            <v>2</v>
          </cell>
          <cell r="Q52">
            <v>214</v>
          </cell>
          <cell r="S52" t="str">
            <v>1</v>
          </cell>
          <cell r="U52" t="str">
            <v>17</v>
          </cell>
          <cell r="V52" t="str">
            <v>272</v>
          </cell>
          <cell r="W52" t="str">
            <v>3</v>
          </cell>
          <cell r="AA52" t="str">
            <v>1</v>
          </cell>
          <cell r="AB52" t="str">
            <v>1</v>
          </cell>
          <cell r="AC52" t="str">
            <v>3</v>
          </cell>
          <cell r="AD52" t="str">
            <v>1</v>
          </cell>
          <cell r="AE52" t="str">
            <v>1</v>
          </cell>
          <cell r="AG52" t="str">
            <v>3</v>
          </cell>
          <cell r="AH52">
            <v>1210</v>
          </cell>
          <cell r="AI52">
            <v>26</v>
          </cell>
          <cell r="AJ52" t="str">
            <v>9</v>
          </cell>
          <cell r="AK52">
            <v>99999999999</v>
          </cell>
          <cell r="AL52">
            <v>3</v>
          </cell>
          <cell r="AM52">
            <v>3</v>
          </cell>
          <cell r="AN52" t="str">
            <v>9</v>
          </cell>
          <cell r="AO52" t="str">
            <v>2</v>
          </cell>
          <cell r="AW52" t="str">
            <v>2</v>
          </cell>
          <cell r="AX52" t="str">
            <v>1</v>
          </cell>
          <cell r="AY52" t="str">
            <v>1</v>
          </cell>
          <cell r="AZ52" t="str">
            <v>P369</v>
          </cell>
          <cell r="BA52" t="str">
            <v>P251</v>
          </cell>
          <cell r="BB52" t="str">
            <v>P220</v>
          </cell>
          <cell r="BC52" t="str">
            <v>P071</v>
          </cell>
          <cell r="BD52" t="str">
            <v>P548</v>
          </cell>
          <cell r="BE52" t="str">
            <v>404</v>
          </cell>
          <cell r="BF52" t="str">
            <v>P220</v>
          </cell>
        </row>
        <row r="53">
          <cell r="A53" t="str">
            <v>A1138299</v>
          </cell>
          <cell r="B53" t="str">
            <v>02</v>
          </cell>
          <cell r="C53" t="str">
            <v>2002</v>
          </cell>
          <cell r="D53">
            <v>2</v>
          </cell>
          <cell r="E53">
            <v>37308</v>
          </cell>
          <cell r="F53" t="str">
            <v>1</v>
          </cell>
          <cell r="G53" t="str">
            <v>17</v>
          </cell>
          <cell r="H53" t="str">
            <v>001</v>
          </cell>
          <cell r="K53" t="str">
            <v>1</v>
          </cell>
          <cell r="L53" t="str">
            <v>1</v>
          </cell>
          <cell r="M53" t="str">
            <v>1700100086</v>
          </cell>
          <cell r="N53" t="str">
            <v>H UNIVERSITARIO</v>
          </cell>
          <cell r="P53" t="str">
            <v>3</v>
          </cell>
          <cell r="Q53">
            <v>207</v>
          </cell>
          <cell r="S53" t="str">
            <v>1</v>
          </cell>
          <cell r="U53" t="str">
            <v>17</v>
          </cell>
          <cell r="V53" t="str">
            <v>001</v>
          </cell>
          <cell r="W53" t="str">
            <v>1</v>
          </cell>
          <cell r="Y53" t="str">
            <v>1</v>
          </cell>
          <cell r="Z53" t="str">
            <v>0804</v>
          </cell>
          <cell r="AA53" t="str">
            <v>1</v>
          </cell>
          <cell r="AB53" t="str">
            <v>1</v>
          </cell>
          <cell r="AC53" t="str">
            <v>3</v>
          </cell>
          <cell r="AD53" t="str">
            <v>1</v>
          </cell>
          <cell r="AE53" t="str">
            <v>1</v>
          </cell>
          <cell r="AG53" t="str">
            <v>3</v>
          </cell>
          <cell r="AH53">
            <v>1160</v>
          </cell>
          <cell r="AI53">
            <v>18</v>
          </cell>
          <cell r="AJ53" t="str">
            <v>9</v>
          </cell>
          <cell r="AK53">
            <v>99999999999</v>
          </cell>
          <cell r="AL53">
            <v>1</v>
          </cell>
          <cell r="AM53">
            <v>0</v>
          </cell>
          <cell r="AN53" t="str">
            <v>4</v>
          </cell>
          <cell r="AO53" t="str">
            <v>4</v>
          </cell>
          <cell r="AW53" t="str">
            <v>2</v>
          </cell>
          <cell r="AX53" t="str">
            <v>1</v>
          </cell>
          <cell r="AY53" t="str">
            <v>2</v>
          </cell>
          <cell r="AZ53" t="str">
            <v>P524</v>
          </cell>
          <cell r="BA53" t="str">
            <v>P369</v>
          </cell>
          <cell r="BB53" t="str">
            <v>P220</v>
          </cell>
          <cell r="BC53" t="str">
            <v>P071</v>
          </cell>
          <cell r="BE53" t="str">
            <v>404</v>
          </cell>
          <cell r="BF53" t="str">
            <v>P220</v>
          </cell>
        </row>
        <row r="54">
          <cell r="A54" t="str">
            <v>A1138486</v>
          </cell>
          <cell r="B54" t="str">
            <v>02</v>
          </cell>
          <cell r="C54" t="str">
            <v>2002</v>
          </cell>
          <cell r="D54">
            <v>2</v>
          </cell>
          <cell r="E54">
            <v>37310</v>
          </cell>
          <cell r="F54" t="str">
            <v>2</v>
          </cell>
          <cell r="G54" t="str">
            <v>17</v>
          </cell>
          <cell r="H54" t="str">
            <v>001</v>
          </cell>
          <cell r="K54" t="str">
            <v>1</v>
          </cell>
          <cell r="L54" t="str">
            <v>1</v>
          </cell>
          <cell r="M54" t="str">
            <v>1700100086</v>
          </cell>
          <cell r="N54" t="str">
            <v>H UNIVERSITARIO</v>
          </cell>
          <cell r="P54" t="str">
            <v>3</v>
          </cell>
          <cell r="Q54">
            <v>202</v>
          </cell>
          <cell r="S54" t="str">
            <v>1</v>
          </cell>
          <cell r="U54" t="str">
            <v>17</v>
          </cell>
          <cell r="V54" t="str">
            <v>001</v>
          </cell>
          <cell r="W54" t="str">
            <v>1</v>
          </cell>
          <cell r="Y54" t="str">
            <v>1</v>
          </cell>
          <cell r="Z54" t="str">
            <v>0301</v>
          </cell>
          <cell r="AA54" t="str">
            <v>1</v>
          </cell>
          <cell r="AB54" t="str">
            <v>1</v>
          </cell>
          <cell r="AC54" t="str">
            <v>3</v>
          </cell>
          <cell r="AD54" t="str">
            <v>1</v>
          </cell>
          <cell r="AE54" t="str">
            <v>1</v>
          </cell>
          <cell r="AG54" t="str">
            <v>3</v>
          </cell>
          <cell r="AH54">
            <v>1010</v>
          </cell>
          <cell r="AI54">
            <v>99</v>
          </cell>
          <cell r="AJ54" t="str">
            <v>9</v>
          </cell>
          <cell r="AK54">
            <v>99999999999</v>
          </cell>
          <cell r="AL54">
            <v>99</v>
          </cell>
          <cell r="AM54">
            <v>99</v>
          </cell>
          <cell r="AN54" t="str">
            <v>9</v>
          </cell>
          <cell r="AO54" t="str">
            <v>9</v>
          </cell>
          <cell r="AW54" t="str">
            <v>2</v>
          </cell>
          <cell r="AX54" t="str">
            <v>1</v>
          </cell>
          <cell r="AY54" t="str">
            <v>2</v>
          </cell>
          <cell r="AZ54" t="str">
            <v>P285</v>
          </cell>
          <cell r="BA54" t="str">
            <v>P220</v>
          </cell>
          <cell r="BB54" t="str">
            <v>P071</v>
          </cell>
          <cell r="BE54" t="str">
            <v>404</v>
          </cell>
          <cell r="BF54" t="str">
            <v>P220</v>
          </cell>
        </row>
        <row r="55">
          <cell r="A55" t="str">
            <v>A1138478</v>
          </cell>
          <cell r="B55" t="str">
            <v>03</v>
          </cell>
          <cell r="C55" t="str">
            <v>2002</v>
          </cell>
          <cell r="D55">
            <v>2</v>
          </cell>
          <cell r="E55">
            <v>37326</v>
          </cell>
          <cell r="F55" t="str">
            <v>1</v>
          </cell>
          <cell r="G55" t="str">
            <v>17</v>
          </cell>
          <cell r="H55" t="str">
            <v>001</v>
          </cell>
          <cell r="K55" t="str">
            <v>1</v>
          </cell>
          <cell r="L55" t="str">
            <v>1</v>
          </cell>
          <cell r="M55" t="str">
            <v>1700100086</v>
          </cell>
          <cell r="N55" t="str">
            <v>H UNIVERSITARIO</v>
          </cell>
          <cell r="P55" t="str">
            <v>3</v>
          </cell>
          <cell r="Q55">
            <v>203</v>
          </cell>
          <cell r="S55" t="str">
            <v>1</v>
          </cell>
          <cell r="U55" t="str">
            <v>17</v>
          </cell>
          <cell r="V55" t="str">
            <v>380</v>
          </cell>
          <cell r="W55" t="str">
            <v>9</v>
          </cell>
          <cell r="AA55" t="str">
            <v>1</v>
          </cell>
          <cell r="AB55" t="str">
            <v>1</v>
          </cell>
          <cell r="AC55" t="str">
            <v>3</v>
          </cell>
          <cell r="AD55" t="str">
            <v>1</v>
          </cell>
          <cell r="AE55" t="str">
            <v>1</v>
          </cell>
          <cell r="AG55" t="str">
            <v>3</v>
          </cell>
          <cell r="AH55">
            <v>1300</v>
          </cell>
          <cell r="AI55">
            <v>99</v>
          </cell>
          <cell r="AJ55" t="str">
            <v>9</v>
          </cell>
          <cell r="AK55">
            <v>99999999999</v>
          </cell>
          <cell r="AL55">
            <v>2</v>
          </cell>
          <cell r="AM55">
            <v>0</v>
          </cell>
          <cell r="AN55" t="str">
            <v>9</v>
          </cell>
          <cell r="AO55" t="str">
            <v>9</v>
          </cell>
          <cell r="AW55" t="str">
            <v>2</v>
          </cell>
          <cell r="AX55" t="str">
            <v>1</v>
          </cell>
          <cell r="AY55" t="str">
            <v>2</v>
          </cell>
          <cell r="AZ55" t="str">
            <v>P524</v>
          </cell>
          <cell r="BA55" t="str">
            <v>P220</v>
          </cell>
          <cell r="BB55" t="str">
            <v>P071</v>
          </cell>
          <cell r="BE55" t="str">
            <v>404</v>
          </cell>
          <cell r="BF55" t="str">
            <v>P220</v>
          </cell>
        </row>
        <row r="56">
          <cell r="A56" t="str">
            <v>A1138762</v>
          </cell>
          <cell r="B56" t="str">
            <v>03</v>
          </cell>
          <cell r="C56" t="str">
            <v>2002</v>
          </cell>
          <cell r="D56">
            <v>2</v>
          </cell>
          <cell r="E56">
            <v>37340</v>
          </cell>
          <cell r="F56" t="str">
            <v>1</v>
          </cell>
          <cell r="G56" t="str">
            <v>17</v>
          </cell>
          <cell r="H56" t="str">
            <v>001</v>
          </cell>
          <cell r="K56" t="str">
            <v>1</v>
          </cell>
          <cell r="L56" t="str">
            <v>1</v>
          </cell>
          <cell r="M56" t="str">
            <v>1700100086</v>
          </cell>
          <cell r="N56" t="str">
            <v>H UNIVERSITARIO</v>
          </cell>
          <cell r="P56" t="str">
            <v>4</v>
          </cell>
          <cell r="Q56">
            <v>202</v>
          </cell>
          <cell r="S56" t="str">
            <v>1</v>
          </cell>
          <cell r="U56" t="str">
            <v>17</v>
          </cell>
          <cell r="V56" t="str">
            <v>001</v>
          </cell>
          <cell r="W56" t="str">
            <v>1</v>
          </cell>
          <cell r="Y56" t="str">
            <v>0</v>
          </cell>
          <cell r="Z56" t="str">
            <v>0406</v>
          </cell>
          <cell r="AA56" t="str">
            <v>1</v>
          </cell>
          <cell r="AB56" t="str">
            <v>1</v>
          </cell>
          <cell r="AC56" t="str">
            <v>3</v>
          </cell>
          <cell r="AD56" t="str">
            <v>1</v>
          </cell>
          <cell r="AE56" t="str">
            <v>1</v>
          </cell>
          <cell r="AG56" t="str">
            <v>3</v>
          </cell>
          <cell r="AH56">
            <v>1290</v>
          </cell>
          <cell r="AI56">
            <v>19</v>
          </cell>
          <cell r="AJ56" t="str">
            <v>9</v>
          </cell>
          <cell r="AK56">
            <v>99999999999</v>
          </cell>
          <cell r="AL56">
            <v>2</v>
          </cell>
          <cell r="AM56">
            <v>99</v>
          </cell>
          <cell r="AN56" t="str">
            <v>9</v>
          </cell>
          <cell r="AO56" t="str">
            <v>5</v>
          </cell>
          <cell r="AW56" t="str">
            <v>2</v>
          </cell>
          <cell r="AX56" t="str">
            <v>1</v>
          </cell>
          <cell r="AY56" t="str">
            <v>1</v>
          </cell>
          <cell r="AZ56" t="str">
            <v>P269</v>
          </cell>
          <cell r="BA56" t="str">
            <v>P220</v>
          </cell>
          <cell r="BD56" t="str">
            <v>P071</v>
          </cell>
          <cell r="BE56" t="str">
            <v>404</v>
          </cell>
          <cell r="BF56" t="str">
            <v>P220</v>
          </cell>
        </row>
        <row r="57">
          <cell r="A57" t="str">
            <v>A1138822</v>
          </cell>
          <cell r="B57" t="str">
            <v>04</v>
          </cell>
          <cell r="C57" t="str">
            <v>2002</v>
          </cell>
          <cell r="D57">
            <v>2</v>
          </cell>
          <cell r="E57">
            <v>37365</v>
          </cell>
          <cell r="F57" t="str">
            <v>2</v>
          </cell>
          <cell r="G57" t="str">
            <v>17</v>
          </cell>
          <cell r="H57" t="str">
            <v>001</v>
          </cell>
          <cell r="K57" t="str">
            <v>1</v>
          </cell>
          <cell r="L57" t="str">
            <v>1</v>
          </cell>
          <cell r="M57" t="str">
            <v>1700100086</v>
          </cell>
          <cell r="N57" t="str">
            <v>H UNIVERSITARIO</v>
          </cell>
          <cell r="P57" t="str">
            <v>2</v>
          </cell>
          <cell r="Q57">
            <v>202</v>
          </cell>
          <cell r="S57" t="str">
            <v>1</v>
          </cell>
          <cell r="U57" t="str">
            <v>17</v>
          </cell>
          <cell r="V57" t="str">
            <v>614</v>
          </cell>
          <cell r="W57" t="str">
            <v>2</v>
          </cell>
          <cell r="X57" t="str">
            <v>006</v>
          </cell>
          <cell r="AA57" t="str">
            <v>1</v>
          </cell>
          <cell r="AB57" t="str">
            <v>1</v>
          </cell>
          <cell r="AC57" t="str">
            <v>3</v>
          </cell>
          <cell r="AD57" t="str">
            <v>1</v>
          </cell>
          <cell r="AE57" t="str">
            <v>1</v>
          </cell>
          <cell r="AG57" t="str">
            <v>3</v>
          </cell>
          <cell r="AH57">
            <v>850</v>
          </cell>
          <cell r="AI57">
            <v>40</v>
          </cell>
          <cell r="AJ57" t="str">
            <v>9</v>
          </cell>
          <cell r="AK57">
            <v>99999999999</v>
          </cell>
          <cell r="AL57">
            <v>6</v>
          </cell>
          <cell r="AM57">
            <v>1</v>
          </cell>
          <cell r="AN57" t="str">
            <v>2</v>
          </cell>
          <cell r="AO57" t="str">
            <v>8</v>
          </cell>
          <cell r="AW57" t="str">
            <v>2</v>
          </cell>
          <cell r="AX57" t="str">
            <v>1</v>
          </cell>
          <cell r="AY57" t="str">
            <v>2</v>
          </cell>
          <cell r="AZ57" t="str">
            <v>P220</v>
          </cell>
          <cell r="BA57" t="str">
            <v>P070</v>
          </cell>
          <cell r="BE57" t="str">
            <v>404</v>
          </cell>
          <cell r="BF57" t="str">
            <v>P220</v>
          </cell>
        </row>
        <row r="58">
          <cell r="A58" t="str">
            <v>A1138786</v>
          </cell>
          <cell r="B58" t="str">
            <v>04</v>
          </cell>
          <cell r="C58" t="str">
            <v>2002</v>
          </cell>
          <cell r="D58">
            <v>2</v>
          </cell>
          <cell r="E58">
            <v>37352</v>
          </cell>
          <cell r="F58" t="str">
            <v>2</v>
          </cell>
          <cell r="G58" t="str">
            <v>17</v>
          </cell>
          <cell r="H58" t="str">
            <v>001</v>
          </cell>
          <cell r="K58" t="str">
            <v>1</v>
          </cell>
          <cell r="L58" t="str">
            <v>1</v>
          </cell>
          <cell r="M58" t="str">
            <v>1700100086</v>
          </cell>
          <cell r="N58" t="str">
            <v>H UNIVERSITARIO</v>
          </cell>
          <cell r="P58" t="str">
            <v>3</v>
          </cell>
          <cell r="Q58">
            <v>201</v>
          </cell>
          <cell r="S58" t="str">
            <v>1</v>
          </cell>
          <cell r="U58" t="str">
            <v>17</v>
          </cell>
          <cell r="V58" t="str">
            <v>380</v>
          </cell>
          <cell r="W58" t="str">
            <v>1</v>
          </cell>
          <cell r="AA58" t="str">
            <v>1</v>
          </cell>
          <cell r="AB58" t="str">
            <v>1</v>
          </cell>
          <cell r="AC58" t="str">
            <v>3</v>
          </cell>
          <cell r="AD58" t="str">
            <v>1</v>
          </cell>
          <cell r="AE58" t="str">
            <v>1</v>
          </cell>
          <cell r="AG58" t="str">
            <v>3</v>
          </cell>
          <cell r="AH58">
            <v>1950</v>
          </cell>
          <cell r="AI58">
            <v>29</v>
          </cell>
          <cell r="AJ58" t="str">
            <v>9</v>
          </cell>
          <cell r="AK58">
            <v>99999999999</v>
          </cell>
          <cell r="AL58">
            <v>2</v>
          </cell>
          <cell r="AM58">
            <v>1</v>
          </cell>
          <cell r="AN58" t="str">
            <v>4</v>
          </cell>
          <cell r="AO58" t="str">
            <v>4</v>
          </cell>
          <cell r="AW58" t="str">
            <v>2</v>
          </cell>
          <cell r="AX58" t="str">
            <v>1</v>
          </cell>
          <cell r="AY58" t="str">
            <v>1</v>
          </cell>
          <cell r="AZ58" t="str">
            <v>P220</v>
          </cell>
          <cell r="BA58" t="str">
            <v>P071</v>
          </cell>
          <cell r="BD58" t="str">
            <v>Q897</v>
          </cell>
          <cell r="BE58" t="str">
            <v>404</v>
          </cell>
          <cell r="BF58" t="str">
            <v>P220</v>
          </cell>
        </row>
        <row r="59">
          <cell r="A59" t="str">
            <v>A1131658</v>
          </cell>
          <cell r="B59" t="str">
            <v>01</v>
          </cell>
          <cell r="C59" t="str">
            <v>2002</v>
          </cell>
          <cell r="D59">
            <v>2</v>
          </cell>
          <cell r="E59">
            <v>37269</v>
          </cell>
          <cell r="F59" t="str">
            <v>1</v>
          </cell>
          <cell r="G59" t="str">
            <v>17</v>
          </cell>
          <cell r="H59" t="str">
            <v>614</v>
          </cell>
          <cell r="K59" t="str">
            <v>3</v>
          </cell>
          <cell r="L59" t="str">
            <v>3</v>
          </cell>
          <cell r="P59" t="str">
            <v>2</v>
          </cell>
          <cell r="Q59">
            <v>101</v>
          </cell>
          <cell r="S59" t="str">
            <v>1</v>
          </cell>
          <cell r="U59" t="str">
            <v>17</v>
          </cell>
          <cell r="V59" t="str">
            <v>614</v>
          </cell>
          <cell r="W59" t="str">
            <v>3</v>
          </cell>
          <cell r="AA59" t="str">
            <v>1</v>
          </cell>
          <cell r="AB59" t="str">
            <v>2</v>
          </cell>
          <cell r="AC59" t="str">
            <v>3</v>
          </cell>
          <cell r="AD59" t="str">
            <v>1</v>
          </cell>
          <cell r="AE59" t="str">
            <v>1</v>
          </cell>
          <cell r="AG59" t="str">
            <v>3</v>
          </cell>
          <cell r="AH59">
            <v>2700</v>
          </cell>
          <cell r="AI59">
            <v>26</v>
          </cell>
          <cell r="AJ59" t="str">
            <v>9</v>
          </cell>
          <cell r="AK59">
            <v>99999999999</v>
          </cell>
          <cell r="AL59">
            <v>1</v>
          </cell>
          <cell r="AM59">
            <v>3</v>
          </cell>
          <cell r="AN59" t="str">
            <v>2</v>
          </cell>
          <cell r="AO59" t="str">
            <v>3</v>
          </cell>
          <cell r="AW59" t="str">
            <v>2</v>
          </cell>
          <cell r="AX59" t="str">
            <v>1</v>
          </cell>
          <cell r="AY59" t="str">
            <v>2</v>
          </cell>
          <cell r="AZ59" t="str">
            <v>P220</v>
          </cell>
          <cell r="BA59" t="str">
            <v>P073</v>
          </cell>
          <cell r="BE59" t="str">
            <v>404</v>
          </cell>
          <cell r="BF59" t="str">
            <v>P220</v>
          </cell>
        </row>
        <row r="60">
          <cell r="A60" t="str">
            <v>A1131700</v>
          </cell>
          <cell r="B60" t="str">
            <v>01</v>
          </cell>
          <cell r="C60" t="str">
            <v>2002</v>
          </cell>
          <cell r="D60">
            <v>2</v>
          </cell>
          <cell r="E60">
            <v>37275</v>
          </cell>
          <cell r="F60" t="str">
            <v>2</v>
          </cell>
          <cell r="G60" t="str">
            <v>17</v>
          </cell>
          <cell r="H60" t="str">
            <v>614</v>
          </cell>
          <cell r="K60" t="str">
            <v>3</v>
          </cell>
          <cell r="L60" t="str">
            <v>3</v>
          </cell>
          <cell r="P60" t="str">
            <v>3</v>
          </cell>
          <cell r="Q60">
            <v>101</v>
          </cell>
          <cell r="S60" t="str">
            <v>1</v>
          </cell>
          <cell r="U60" t="str">
            <v>17</v>
          </cell>
          <cell r="V60" t="str">
            <v>614</v>
          </cell>
          <cell r="W60" t="str">
            <v>3</v>
          </cell>
          <cell r="AA60" t="str">
            <v>1</v>
          </cell>
          <cell r="AB60" t="str">
            <v>2</v>
          </cell>
          <cell r="AC60" t="str">
            <v>3</v>
          </cell>
          <cell r="AD60" t="str">
            <v>1</v>
          </cell>
          <cell r="AE60" t="str">
            <v>1</v>
          </cell>
          <cell r="AG60" t="str">
            <v>3</v>
          </cell>
          <cell r="AH60">
            <v>9999</v>
          </cell>
          <cell r="AI60">
            <v>21</v>
          </cell>
          <cell r="AJ60" t="str">
            <v>9</v>
          </cell>
          <cell r="AK60">
            <v>99999999999</v>
          </cell>
          <cell r="AL60">
            <v>2</v>
          </cell>
          <cell r="AM60">
            <v>99</v>
          </cell>
          <cell r="AN60" t="str">
            <v>1</v>
          </cell>
          <cell r="AO60" t="str">
            <v>3</v>
          </cell>
          <cell r="AW60" t="str">
            <v>4</v>
          </cell>
          <cell r="AX60" t="str">
            <v>2</v>
          </cell>
          <cell r="AY60" t="str">
            <v>2</v>
          </cell>
          <cell r="AZ60" t="str">
            <v>P209</v>
          </cell>
          <cell r="BA60" t="str">
            <v>P220</v>
          </cell>
          <cell r="BE60" t="str">
            <v>404</v>
          </cell>
          <cell r="BF60" t="str">
            <v>P220</v>
          </cell>
        </row>
        <row r="61">
          <cell r="A61" t="str">
            <v>A1131947</v>
          </cell>
          <cell r="B61" t="str">
            <v>02</v>
          </cell>
          <cell r="C61" t="str">
            <v>2002</v>
          </cell>
          <cell r="D61">
            <v>2</v>
          </cell>
          <cell r="E61">
            <v>37289</v>
          </cell>
          <cell r="F61" t="str">
            <v>1</v>
          </cell>
          <cell r="G61" t="str">
            <v>17</v>
          </cell>
          <cell r="H61" t="str">
            <v>174</v>
          </cell>
          <cell r="K61" t="str">
            <v>1</v>
          </cell>
          <cell r="L61" t="str">
            <v>5</v>
          </cell>
          <cell r="P61" t="str">
            <v>2</v>
          </cell>
          <cell r="Q61">
            <v>101</v>
          </cell>
          <cell r="S61" t="str">
            <v>1</v>
          </cell>
          <cell r="U61" t="str">
            <v>17</v>
          </cell>
          <cell r="V61" t="str">
            <v>174</v>
          </cell>
          <cell r="W61" t="str">
            <v>1</v>
          </cell>
          <cell r="AA61" t="str">
            <v>1</v>
          </cell>
          <cell r="AB61" t="str">
            <v>1</v>
          </cell>
          <cell r="AC61" t="str">
            <v>3</v>
          </cell>
          <cell r="AD61" t="str">
            <v>3</v>
          </cell>
          <cell r="AE61" t="str">
            <v>1</v>
          </cell>
          <cell r="AG61" t="str">
            <v>3</v>
          </cell>
          <cell r="AH61">
            <v>9999</v>
          </cell>
          <cell r="AI61">
            <v>18</v>
          </cell>
          <cell r="AJ61" t="str">
            <v>9</v>
          </cell>
          <cell r="AK61">
            <v>99999999999</v>
          </cell>
          <cell r="AL61">
            <v>1</v>
          </cell>
          <cell r="AM61">
            <v>99</v>
          </cell>
          <cell r="AN61" t="str">
            <v>1</v>
          </cell>
          <cell r="AO61" t="str">
            <v>5</v>
          </cell>
          <cell r="AW61" t="str">
            <v>2</v>
          </cell>
          <cell r="AX61" t="str">
            <v>1</v>
          </cell>
          <cell r="AY61" t="str">
            <v>2</v>
          </cell>
          <cell r="AZ61" t="str">
            <v>P219</v>
          </cell>
          <cell r="BA61" t="str">
            <v>P220</v>
          </cell>
          <cell r="BB61" t="str">
            <v>P038</v>
          </cell>
          <cell r="BC61" t="str">
            <v>P073</v>
          </cell>
          <cell r="BE61" t="str">
            <v>404</v>
          </cell>
          <cell r="BF61" t="str">
            <v>P220</v>
          </cell>
        </row>
        <row r="62">
          <cell r="A62" t="str">
            <v>A1146126</v>
          </cell>
          <cell r="B62" t="str">
            <v>05</v>
          </cell>
          <cell r="C62" t="str">
            <v>2002</v>
          </cell>
          <cell r="D62">
            <v>2</v>
          </cell>
          <cell r="E62">
            <v>37384</v>
          </cell>
          <cell r="F62" t="str">
            <v>2</v>
          </cell>
          <cell r="G62" t="str">
            <v>17</v>
          </cell>
          <cell r="H62" t="str">
            <v>001</v>
          </cell>
          <cell r="K62" t="str">
            <v>1</v>
          </cell>
          <cell r="L62" t="str">
            <v>1</v>
          </cell>
          <cell r="M62" t="str">
            <v>1700100086</v>
          </cell>
          <cell r="N62" t="str">
            <v>H UNIVERSITARIO</v>
          </cell>
          <cell r="P62" t="str">
            <v>3</v>
          </cell>
          <cell r="Q62">
            <v>202</v>
          </cell>
          <cell r="S62" t="str">
            <v>1</v>
          </cell>
          <cell r="U62" t="str">
            <v>17</v>
          </cell>
          <cell r="V62" t="str">
            <v>001</v>
          </cell>
          <cell r="W62" t="str">
            <v>1</v>
          </cell>
          <cell r="Y62" t="str">
            <v>1</v>
          </cell>
          <cell r="Z62" t="str">
            <v>0205</v>
          </cell>
          <cell r="AA62" t="str">
            <v>1</v>
          </cell>
          <cell r="AB62" t="str">
            <v>2</v>
          </cell>
          <cell r="AC62" t="str">
            <v>3</v>
          </cell>
          <cell r="AD62" t="str">
            <v>1</v>
          </cell>
          <cell r="AE62" t="str">
            <v>1</v>
          </cell>
          <cell r="AG62" t="str">
            <v>3</v>
          </cell>
          <cell r="AH62">
            <v>1270</v>
          </cell>
          <cell r="AI62">
            <v>23</v>
          </cell>
          <cell r="AJ62" t="str">
            <v>9</v>
          </cell>
          <cell r="AK62">
            <v>99999999999</v>
          </cell>
          <cell r="AL62">
            <v>2</v>
          </cell>
          <cell r="AM62">
            <v>2</v>
          </cell>
          <cell r="AN62" t="str">
            <v>1</v>
          </cell>
          <cell r="AO62" t="str">
            <v>9</v>
          </cell>
          <cell r="AW62" t="str">
            <v>2</v>
          </cell>
          <cell r="AX62" t="str">
            <v>1</v>
          </cell>
          <cell r="AY62" t="str">
            <v>2</v>
          </cell>
          <cell r="AZ62" t="str">
            <v>P293</v>
          </cell>
          <cell r="BA62" t="str">
            <v>P220</v>
          </cell>
          <cell r="BB62" t="str">
            <v>P071</v>
          </cell>
          <cell r="BE62" t="str">
            <v>404</v>
          </cell>
          <cell r="BF62" t="str">
            <v>P220</v>
          </cell>
        </row>
        <row r="63">
          <cell r="A63" t="str">
            <v>A1146163</v>
          </cell>
          <cell r="B63" t="str">
            <v>05</v>
          </cell>
          <cell r="C63" t="str">
            <v>2002</v>
          </cell>
          <cell r="D63">
            <v>2</v>
          </cell>
          <cell r="E63">
            <v>37379</v>
          </cell>
          <cell r="F63" t="str">
            <v>2</v>
          </cell>
          <cell r="G63" t="str">
            <v>17</v>
          </cell>
          <cell r="H63" t="str">
            <v>001</v>
          </cell>
          <cell r="K63" t="str">
            <v>1</v>
          </cell>
          <cell r="L63" t="str">
            <v>1</v>
          </cell>
          <cell r="M63" t="str">
            <v>1700100086</v>
          </cell>
          <cell r="N63" t="str">
            <v>H UNIVERSITARIO</v>
          </cell>
          <cell r="P63" t="str">
            <v>2</v>
          </cell>
          <cell r="Q63">
            <v>203</v>
          </cell>
          <cell r="S63" t="str">
            <v>1</v>
          </cell>
          <cell r="U63" t="str">
            <v>17</v>
          </cell>
          <cell r="V63" t="str">
            <v>174</v>
          </cell>
          <cell r="W63" t="str">
            <v>1</v>
          </cell>
          <cell r="AA63" t="str">
            <v>1</v>
          </cell>
          <cell r="AB63" t="str">
            <v>1</v>
          </cell>
          <cell r="AC63" t="str">
            <v>3</v>
          </cell>
          <cell r="AD63" t="str">
            <v>1</v>
          </cell>
          <cell r="AE63" t="str">
            <v>1</v>
          </cell>
          <cell r="AG63" t="str">
            <v>3</v>
          </cell>
          <cell r="AH63">
            <v>2600</v>
          </cell>
          <cell r="AI63">
            <v>16</v>
          </cell>
          <cell r="AJ63" t="str">
            <v>9</v>
          </cell>
          <cell r="AK63">
            <v>99999999999</v>
          </cell>
          <cell r="AL63">
            <v>1</v>
          </cell>
          <cell r="AM63">
            <v>0</v>
          </cell>
          <cell r="AN63" t="str">
            <v>1</v>
          </cell>
          <cell r="AO63" t="str">
            <v>9</v>
          </cell>
          <cell r="AW63" t="str">
            <v>2</v>
          </cell>
          <cell r="AX63" t="str">
            <v>1</v>
          </cell>
          <cell r="AY63" t="str">
            <v>2</v>
          </cell>
          <cell r="AZ63" t="str">
            <v>P293</v>
          </cell>
          <cell r="BA63" t="str">
            <v>P220</v>
          </cell>
          <cell r="BB63" t="str">
            <v>P071</v>
          </cell>
          <cell r="BE63" t="str">
            <v>404</v>
          </cell>
          <cell r="BF63" t="str">
            <v>P220</v>
          </cell>
        </row>
        <row r="64">
          <cell r="A64" t="str">
            <v>A1146165</v>
          </cell>
          <cell r="B64" t="str">
            <v>05</v>
          </cell>
          <cell r="C64" t="str">
            <v>2002</v>
          </cell>
          <cell r="D64">
            <v>2</v>
          </cell>
          <cell r="E64">
            <v>37380</v>
          </cell>
          <cell r="F64" t="str">
            <v>1</v>
          </cell>
          <cell r="G64" t="str">
            <v>17</v>
          </cell>
          <cell r="H64" t="str">
            <v>001</v>
          </cell>
          <cell r="K64" t="str">
            <v>1</v>
          </cell>
          <cell r="L64" t="str">
            <v>1</v>
          </cell>
          <cell r="M64" t="str">
            <v>1700100086</v>
          </cell>
          <cell r="N64" t="str">
            <v>H UNIVERSITARIO</v>
          </cell>
          <cell r="P64" t="str">
            <v>3</v>
          </cell>
          <cell r="Q64">
            <v>104</v>
          </cell>
          <cell r="S64" t="str">
            <v>1</v>
          </cell>
          <cell r="U64" t="str">
            <v>17</v>
          </cell>
          <cell r="V64" t="str">
            <v>050</v>
          </cell>
          <cell r="W64" t="str">
            <v>3</v>
          </cell>
          <cell r="AA64" t="str">
            <v>1</v>
          </cell>
          <cell r="AB64" t="str">
            <v>1</v>
          </cell>
          <cell r="AC64" t="str">
            <v>3</v>
          </cell>
          <cell r="AD64" t="str">
            <v>1</v>
          </cell>
          <cell r="AE64" t="str">
            <v>1</v>
          </cell>
          <cell r="AG64" t="str">
            <v>2</v>
          </cell>
          <cell r="AH64">
            <v>700</v>
          </cell>
          <cell r="AI64">
            <v>36</v>
          </cell>
          <cell r="AJ64" t="str">
            <v>9</v>
          </cell>
          <cell r="AK64">
            <v>99999999999</v>
          </cell>
          <cell r="AL64">
            <v>3</v>
          </cell>
          <cell r="AM64">
            <v>99</v>
          </cell>
          <cell r="AN64" t="str">
            <v>2</v>
          </cell>
          <cell r="AO64" t="str">
            <v>5</v>
          </cell>
          <cell r="AW64" t="str">
            <v>2</v>
          </cell>
          <cell r="AX64" t="str">
            <v>1</v>
          </cell>
          <cell r="AY64" t="str">
            <v>2</v>
          </cell>
          <cell r="AZ64" t="str">
            <v>P285</v>
          </cell>
          <cell r="BA64" t="str">
            <v>P220</v>
          </cell>
          <cell r="BB64" t="str">
            <v>P070</v>
          </cell>
          <cell r="BE64" t="str">
            <v>404</v>
          </cell>
          <cell r="BF64" t="str">
            <v>P220</v>
          </cell>
        </row>
        <row r="65">
          <cell r="A65" t="str">
            <v>A1146167</v>
          </cell>
          <cell r="B65" t="str">
            <v>05</v>
          </cell>
          <cell r="C65" t="str">
            <v>2002</v>
          </cell>
          <cell r="D65">
            <v>2</v>
          </cell>
          <cell r="E65">
            <v>37381</v>
          </cell>
          <cell r="F65" t="str">
            <v>2</v>
          </cell>
          <cell r="G65" t="str">
            <v>17</v>
          </cell>
          <cell r="H65" t="str">
            <v>001</v>
          </cell>
          <cell r="K65" t="str">
            <v>1</v>
          </cell>
          <cell r="L65" t="str">
            <v>1</v>
          </cell>
          <cell r="M65" t="str">
            <v>1700100086</v>
          </cell>
          <cell r="N65" t="str">
            <v>H UNIVERSITARIO</v>
          </cell>
          <cell r="P65" t="str">
            <v>4</v>
          </cell>
          <cell r="Q65">
            <v>211</v>
          </cell>
          <cell r="S65" t="str">
            <v>1</v>
          </cell>
          <cell r="U65" t="str">
            <v>17</v>
          </cell>
          <cell r="V65" t="str">
            <v>486</v>
          </cell>
          <cell r="W65" t="str">
            <v>1</v>
          </cell>
          <cell r="AA65" t="str">
            <v>1</v>
          </cell>
          <cell r="AB65" t="str">
            <v>2</v>
          </cell>
          <cell r="AC65" t="str">
            <v>3</v>
          </cell>
          <cell r="AD65" t="str">
            <v>1</v>
          </cell>
          <cell r="AE65" t="str">
            <v>1</v>
          </cell>
          <cell r="AG65" t="str">
            <v>3</v>
          </cell>
          <cell r="AH65">
            <v>2370</v>
          </cell>
          <cell r="AI65">
            <v>99</v>
          </cell>
          <cell r="AJ65" t="str">
            <v>9</v>
          </cell>
          <cell r="AK65">
            <v>99999999999</v>
          </cell>
          <cell r="AL65">
            <v>2</v>
          </cell>
          <cell r="AM65">
            <v>2</v>
          </cell>
          <cell r="AN65" t="str">
            <v>4</v>
          </cell>
          <cell r="AO65" t="str">
            <v>9</v>
          </cell>
          <cell r="AW65" t="str">
            <v>2</v>
          </cell>
          <cell r="AX65" t="str">
            <v>1</v>
          </cell>
          <cell r="AY65" t="str">
            <v>2</v>
          </cell>
          <cell r="AZ65" t="str">
            <v>P293</v>
          </cell>
          <cell r="BA65" t="str">
            <v>P220</v>
          </cell>
          <cell r="BB65" t="str">
            <v>P071</v>
          </cell>
          <cell r="BC65" t="str">
            <v>J189</v>
          </cell>
          <cell r="BD65" t="str">
            <v>Y95X</v>
          </cell>
          <cell r="BE65" t="str">
            <v>404</v>
          </cell>
          <cell r="BF65" t="str">
            <v>P220</v>
          </cell>
        </row>
        <row r="66">
          <cell r="A66" t="str">
            <v>A1146178</v>
          </cell>
          <cell r="B66" t="str">
            <v>05</v>
          </cell>
          <cell r="C66" t="str">
            <v>2002</v>
          </cell>
          <cell r="D66">
            <v>2</v>
          </cell>
          <cell r="E66">
            <v>37386</v>
          </cell>
          <cell r="F66" t="str">
            <v>1</v>
          </cell>
          <cell r="G66" t="str">
            <v>17</v>
          </cell>
          <cell r="H66" t="str">
            <v>001</v>
          </cell>
          <cell r="K66" t="str">
            <v>1</v>
          </cell>
          <cell r="L66" t="str">
            <v>1</v>
          </cell>
          <cell r="M66" t="str">
            <v>1700100086</v>
          </cell>
          <cell r="N66" t="str">
            <v>H UNIVERSITARIO</v>
          </cell>
          <cell r="P66" t="str">
            <v>3</v>
          </cell>
          <cell r="Q66">
            <v>207</v>
          </cell>
          <cell r="S66" t="str">
            <v>1</v>
          </cell>
          <cell r="U66" t="str">
            <v>17</v>
          </cell>
          <cell r="V66" t="str">
            <v>616</v>
          </cell>
          <cell r="W66" t="str">
            <v>9</v>
          </cell>
          <cell r="AA66" t="str">
            <v>1</v>
          </cell>
          <cell r="AB66" t="str">
            <v>1</v>
          </cell>
          <cell r="AC66" t="str">
            <v>3</v>
          </cell>
          <cell r="AD66" t="str">
            <v>1</v>
          </cell>
          <cell r="AE66" t="str">
            <v>1</v>
          </cell>
          <cell r="AG66" t="str">
            <v>3</v>
          </cell>
          <cell r="AH66">
            <v>1300</v>
          </cell>
          <cell r="AI66">
            <v>99</v>
          </cell>
          <cell r="AJ66" t="str">
            <v>9</v>
          </cell>
          <cell r="AK66">
            <v>99999999999</v>
          </cell>
          <cell r="AL66">
            <v>4</v>
          </cell>
          <cell r="AM66">
            <v>0</v>
          </cell>
          <cell r="AN66" t="str">
            <v>9</v>
          </cell>
          <cell r="AO66" t="str">
            <v>9</v>
          </cell>
          <cell r="AW66" t="str">
            <v>2</v>
          </cell>
          <cell r="AX66" t="str">
            <v>1</v>
          </cell>
          <cell r="AY66" t="str">
            <v>2</v>
          </cell>
          <cell r="AZ66" t="str">
            <v>P293</v>
          </cell>
          <cell r="BA66" t="str">
            <v>P220</v>
          </cell>
          <cell r="BB66" t="str">
            <v>P071</v>
          </cell>
          <cell r="BD66" t="str">
            <v>P369</v>
          </cell>
          <cell r="BE66" t="str">
            <v>404</v>
          </cell>
          <cell r="BF66" t="str">
            <v>P220</v>
          </cell>
        </row>
        <row r="67">
          <cell r="A67" t="str">
            <v>A1146454</v>
          </cell>
          <cell r="B67" t="str">
            <v>05</v>
          </cell>
          <cell r="C67" t="str">
            <v>2002</v>
          </cell>
          <cell r="D67">
            <v>2</v>
          </cell>
          <cell r="E67">
            <v>37401</v>
          </cell>
          <cell r="F67" t="str">
            <v>2</v>
          </cell>
          <cell r="G67" t="str">
            <v>17</v>
          </cell>
          <cell r="H67" t="str">
            <v>001</v>
          </cell>
          <cell r="K67" t="str">
            <v>1</v>
          </cell>
          <cell r="L67" t="str">
            <v>1</v>
          </cell>
          <cell r="M67" t="str">
            <v>1700100086</v>
          </cell>
          <cell r="N67" t="str">
            <v>H UNIVERSITARIO</v>
          </cell>
          <cell r="P67" t="str">
            <v>3</v>
          </cell>
          <cell r="Q67">
            <v>202</v>
          </cell>
          <cell r="S67" t="str">
            <v>1</v>
          </cell>
          <cell r="U67" t="str">
            <v>17</v>
          </cell>
          <cell r="V67" t="str">
            <v>001</v>
          </cell>
          <cell r="W67" t="str">
            <v>9</v>
          </cell>
          <cell r="AA67" t="str">
            <v>1</v>
          </cell>
          <cell r="AB67" t="str">
            <v>1</v>
          </cell>
          <cell r="AC67" t="str">
            <v>3</v>
          </cell>
          <cell r="AD67" t="str">
            <v>1</v>
          </cell>
          <cell r="AE67" t="str">
            <v>1</v>
          </cell>
          <cell r="AG67" t="str">
            <v>2</v>
          </cell>
          <cell r="AH67">
            <v>620</v>
          </cell>
          <cell r="AI67">
            <v>23</v>
          </cell>
          <cell r="AJ67" t="str">
            <v>9</v>
          </cell>
          <cell r="AK67">
            <v>99999999999</v>
          </cell>
          <cell r="AL67">
            <v>3</v>
          </cell>
          <cell r="AM67">
            <v>0</v>
          </cell>
          <cell r="AN67" t="str">
            <v>9</v>
          </cell>
          <cell r="AO67" t="str">
            <v>9</v>
          </cell>
          <cell r="AW67" t="str">
            <v>2</v>
          </cell>
          <cell r="AX67" t="str">
            <v>1</v>
          </cell>
          <cell r="AY67" t="str">
            <v>2</v>
          </cell>
          <cell r="AZ67" t="str">
            <v>P220</v>
          </cell>
          <cell r="BA67" t="str">
            <v>P070</v>
          </cell>
          <cell r="BE67" t="str">
            <v>404</v>
          </cell>
          <cell r="BF67" t="str">
            <v>P220</v>
          </cell>
        </row>
        <row r="68">
          <cell r="A68" t="str">
            <v>A1146477</v>
          </cell>
          <cell r="B68" t="str">
            <v>05</v>
          </cell>
          <cell r="C68" t="str">
            <v>2002</v>
          </cell>
          <cell r="D68">
            <v>2</v>
          </cell>
          <cell r="E68">
            <v>37407</v>
          </cell>
          <cell r="F68" t="str">
            <v>1</v>
          </cell>
          <cell r="G68" t="str">
            <v>17</v>
          </cell>
          <cell r="H68" t="str">
            <v>001</v>
          </cell>
          <cell r="K68" t="str">
            <v>1</v>
          </cell>
          <cell r="L68" t="str">
            <v>1</v>
          </cell>
          <cell r="M68" t="str">
            <v>1700100086</v>
          </cell>
          <cell r="N68" t="str">
            <v>H UNIVERSITARIO</v>
          </cell>
          <cell r="P68" t="str">
            <v>2</v>
          </cell>
          <cell r="Q68">
            <v>205</v>
          </cell>
          <cell r="S68" t="str">
            <v>1</v>
          </cell>
          <cell r="U68" t="str">
            <v>17</v>
          </cell>
          <cell r="V68" t="str">
            <v>001</v>
          </cell>
          <cell r="W68" t="str">
            <v>1</v>
          </cell>
          <cell r="Y68" t="str">
            <v>0</v>
          </cell>
          <cell r="Z68" t="str">
            <v>0101</v>
          </cell>
          <cell r="AA68" t="str">
            <v>1</v>
          </cell>
          <cell r="AB68" t="str">
            <v>1</v>
          </cell>
          <cell r="AC68" t="str">
            <v>3</v>
          </cell>
          <cell r="AD68" t="str">
            <v>1</v>
          </cell>
          <cell r="AE68" t="str">
            <v>1</v>
          </cell>
          <cell r="AG68" t="str">
            <v>3</v>
          </cell>
          <cell r="AH68">
            <v>1080</v>
          </cell>
          <cell r="AI68">
            <v>18</v>
          </cell>
          <cell r="AJ68" t="str">
            <v>9</v>
          </cell>
          <cell r="AK68">
            <v>99999999999</v>
          </cell>
          <cell r="AL68">
            <v>2</v>
          </cell>
          <cell r="AM68">
            <v>0</v>
          </cell>
          <cell r="AN68" t="str">
            <v>4</v>
          </cell>
          <cell r="AO68" t="str">
            <v>5</v>
          </cell>
          <cell r="AW68" t="str">
            <v>2</v>
          </cell>
          <cell r="AX68" t="str">
            <v>1</v>
          </cell>
          <cell r="AY68" t="str">
            <v>1</v>
          </cell>
          <cell r="AZ68" t="str">
            <v>P369</v>
          </cell>
          <cell r="BA68" t="str">
            <v>P220</v>
          </cell>
          <cell r="BD68" t="str">
            <v>P071</v>
          </cell>
          <cell r="BE68" t="str">
            <v>404</v>
          </cell>
          <cell r="BF68" t="str">
            <v>P220</v>
          </cell>
        </row>
        <row r="69">
          <cell r="A69" t="str">
            <v>A1146932</v>
          </cell>
          <cell r="B69" t="str">
            <v>06</v>
          </cell>
          <cell r="C69" t="str">
            <v>2002</v>
          </cell>
          <cell r="D69">
            <v>2</v>
          </cell>
          <cell r="E69">
            <v>37420</v>
          </cell>
          <cell r="F69" t="str">
            <v>2</v>
          </cell>
          <cell r="G69" t="str">
            <v>17</v>
          </cell>
          <cell r="H69" t="str">
            <v>001</v>
          </cell>
          <cell r="K69" t="str">
            <v>1</v>
          </cell>
          <cell r="L69" t="str">
            <v>1</v>
          </cell>
          <cell r="M69" t="str">
            <v>1700100086</v>
          </cell>
          <cell r="N69" t="str">
            <v>H UNIVERSITARIO</v>
          </cell>
          <cell r="P69" t="str">
            <v>3</v>
          </cell>
          <cell r="Q69">
            <v>210</v>
          </cell>
          <cell r="S69" t="str">
            <v>1</v>
          </cell>
          <cell r="U69" t="str">
            <v>17</v>
          </cell>
          <cell r="V69" t="str">
            <v>486</v>
          </cell>
          <cell r="W69" t="str">
            <v>3</v>
          </cell>
          <cell r="AA69" t="str">
            <v>1</v>
          </cell>
          <cell r="AB69" t="str">
            <v>1</v>
          </cell>
          <cell r="AC69" t="str">
            <v>3</v>
          </cell>
          <cell r="AD69" t="str">
            <v>1</v>
          </cell>
          <cell r="AE69" t="str">
            <v>2</v>
          </cell>
          <cell r="AG69" t="str">
            <v>9</v>
          </cell>
          <cell r="AH69">
            <v>1140</v>
          </cell>
          <cell r="AI69">
            <v>19</v>
          </cell>
          <cell r="AJ69" t="str">
            <v>9</v>
          </cell>
          <cell r="AK69">
            <v>99999999999</v>
          </cell>
          <cell r="AL69">
            <v>2</v>
          </cell>
          <cell r="AM69">
            <v>0</v>
          </cell>
          <cell r="AN69" t="str">
            <v>4</v>
          </cell>
          <cell r="AO69" t="str">
            <v>2</v>
          </cell>
          <cell r="AW69" t="str">
            <v>2</v>
          </cell>
          <cell r="AX69" t="str">
            <v>1</v>
          </cell>
          <cell r="AY69" t="str">
            <v>1</v>
          </cell>
          <cell r="AZ69" t="str">
            <v>P369</v>
          </cell>
          <cell r="BA69" t="str">
            <v>P220</v>
          </cell>
          <cell r="BD69" t="str">
            <v>P071</v>
          </cell>
          <cell r="BE69" t="str">
            <v>404</v>
          </cell>
          <cell r="BF69" t="str">
            <v>P220</v>
          </cell>
        </row>
        <row r="70">
          <cell r="A70" t="str">
            <v>A1146933</v>
          </cell>
          <cell r="B70" t="str">
            <v>06</v>
          </cell>
          <cell r="C70" t="str">
            <v>2002</v>
          </cell>
          <cell r="D70">
            <v>2</v>
          </cell>
          <cell r="E70">
            <v>37421</v>
          </cell>
          <cell r="F70" t="str">
            <v>2</v>
          </cell>
          <cell r="G70" t="str">
            <v>17</v>
          </cell>
          <cell r="H70" t="str">
            <v>001</v>
          </cell>
          <cell r="K70" t="str">
            <v>1</v>
          </cell>
          <cell r="L70" t="str">
            <v>1</v>
          </cell>
          <cell r="M70" t="str">
            <v>1700100086</v>
          </cell>
          <cell r="N70" t="str">
            <v>H UNIVERSITARIO</v>
          </cell>
          <cell r="P70" t="str">
            <v>1</v>
          </cell>
          <cell r="Q70">
            <v>104</v>
          </cell>
          <cell r="S70" t="str">
            <v>1</v>
          </cell>
          <cell r="U70" t="str">
            <v>17</v>
          </cell>
          <cell r="V70" t="str">
            <v>873</v>
          </cell>
          <cell r="W70" t="str">
            <v>1</v>
          </cell>
          <cell r="AA70" t="str">
            <v>1</v>
          </cell>
          <cell r="AB70" t="str">
            <v>1</v>
          </cell>
          <cell r="AC70" t="str">
            <v>3</v>
          </cell>
          <cell r="AD70" t="str">
            <v>1</v>
          </cell>
          <cell r="AE70" t="str">
            <v>1</v>
          </cell>
          <cell r="AG70" t="str">
            <v>1</v>
          </cell>
          <cell r="AH70">
            <v>9999</v>
          </cell>
          <cell r="AI70">
            <v>22</v>
          </cell>
          <cell r="AJ70" t="str">
            <v>9</v>
          </cell>
          <cell r="AK70">
            <v>99999999999</v>
          </cell>
          <cell r="AL70">
            <v>2</v>
          </cell>
          <cell r="AM70">
            <v>99</v>
          </cell>
          <cell r="AN70" t="str">
            <v>9</v>
          </cell>
          <cell r="AO70" t="str">
            <v>9</v>
          </cell>
          <cell r="AW70" t="str">
            <v>2</v>
          </cell>
          <cell r="AX70" t="str">
            <v>1</v>
          </cell>
          <cell r="AY70" t="str">
            <v>2</v>
          </cell>
          <cell r="AZ70" t="str">
            <v>P220</v>
          </cell>
          <cell r="BA70" t="str">
            <v>P070</v>
          </cell>
          <cell r="BE70" t="str">
            <v>404</v>
          </cell>
          <cell r="BF70" t="str">
            <v>P220</v>
          </cell>
        </row>
        <row r="71">
          <cell r="A71" t="str">
            <v>A1138238</v>
          </cell>
          <cell r="B71" t="str">
            <v>02</v>
          </cell>
          <cell r="C71" t="str">
            <v>2002</v>
          </cell>
          <cell r="D71">
            <v>2</v>
          </cell>
          <cell r="E71">
            <v>37296</v>
          </cell>
          <cell r="F71" t="str">
            <v>2</v>
          </cell>
          <cell r="G71" t="str">
            <v>17</v>
          </cell>
          <cell r="H71" t="str">
            <v>001</v>
          </cell>
          <cell r="K71" t="str">
            <v>1</v>
          </cell>
          <cell r="L71" t="str">
            <v>1</v>
          </cell>
          <cell r="M71" t="str">
            <v>1700100086</v>
          </cell>
          <cell r="N71" t="str">
            <v>H UNIVERSITARIO</v>
          </cell>
          <cell r="P71" t="str">
            <v>3</v>
          </cell>
          <cell r="Q71">
            <v>202</v>
          </cell>
          <cell r="S71" t="str">
            <v>1</v>
          </cell>
          <cell r="U71" t="str">
            <v>17</v>
          </cell>
          <cell r="V71" t="str">
            <v>001</v>
          </cell>
          <cell r="W71" t="str">
            <v>1</v>
          </cell>
          <cell r="Y71" t="str">
            <v>1</v>
          </cell>
          <cell r="Z71" t="str">
            <v>1001</v>
          </cell>
          <cell r="AA71" t="str">
            <v>1</v>
          </cell>
          <cell r="AB71" t="str">
            <v>1</v>
          </cell>
          <cell r="AC71" t="str">
            <v>3</v>
          </cell>
          <cell r="AD71" t="str">
            <v>2</v>
          </cell>
          <cell r="AE71" t="str">
            <v>1</v>
          </cell>
          <cell r="AG71" t="str">
            <v>3</v>
          </cell>
          <cell r="AH71">
            <v>1810</v>
          </cell>
          <cell r="AI71">
            <v>25</v>
          </cell>
          <cell r="AJ71" t="str">
            <v>9</v>
          </cell>
          <cell r="AK71">
            <v>99999999999</v>
          </cell>
          <cell r="AL71">
            <v>1</v>
          </cell>
          <cell r="AM71">
            <v>0</v>
          </cell>
          <cell r="AN71" t="str">
            <v>1</v>
          </cell>
          <cell r="AO71" t="str">
            <v>9</v>
          </cell>
          <cell r="AW71" t="str">
            <v>2</v>
          </cell>
          <cell r="AX71" t="str">
            <v>1</v>
          </cell>
          <cell r="AY71" t="str">
            <v>1</v>
          </cell>
          <cell r="AZ71" t="str">
            <v>P369</v>
          </cell>
          <cell r="BA71" t="str">
            <v>P230</v>
          </cell>
          <cell r="BB71" t="str">
            <v>P071</v>
          </cell>
          <cell r="BD71" t="str">
            <v>P220</v>
          </cell>
          <cell r="BE71" t="str">
            <v>404</v>
          </cell>
          <cell r="BF71" t="str">
            <v>P230</v>
          </cell>
        </row>
        <row r="72">
          <cell r="A72" t="str">
            <v>A1138300</v>
          </cell>
          <cell r="B72" t="str">
            <v>02</v>
          </cell>
          <cell r="C72" t="str">
            <v>2002</v>
          </cell>
          <cell r="D72">
            <v>2</v>
          </cell>
          <cell r="E72">
            <v>37309</v>
          </cell>
          <cell r="F72" t="str">
            <v>2</v>
          </cell>
          <cell r="G72" t="str">
            <v>17</v>
          </cell>
          <cell r="H72" t="str">
            <v>001</v>
          </cell>
          <cell r="K72" t="str">
            <v>1</v>
          </cell>
          <cell r="L72" t="str">
            <v>1</v>
          </cell>
          <cell r="M72" t="str">
            <v>1700100086</v>
          </cell>
          <cell r="N72" t="str">
            <v>H UNIVERSITARIO</v>
          </cell>
          <cell r="P72" t="str">
            <v>3</v>
          </cell>
          <cell r="Q72">
            <v>207</v>
          </cell>
          <cell r="S72" t="str">
            <v>1</v>
          </cell>
          <cell r="U72" t="str">
            <v>17</v>
          </cell>
          <cell r="V72" t="str">
            <v>001</v>
          </cell>
          <cell r="W72" t="str">
            <v>1</v>
          </cell>
          <cell r="Y72" t="str">
            <v>20</v>
          </cell>
          <cell r="Z72" t="str">
            <v>0900</v>
          </cell>
          <cell r="AA72" t="str">
            <v>1</v>
          </cell>
          <cell r="AB72" t="str">
            <v>3</v>
          </cell>
          <cell r="AC72" t="str">
            <v>3</v>
          </cell>
          <cell r="AD72" t="str">
            <v>1</v>
          </cell>
          <cell r="AE72" t="str">
            <v>1</v>
          </cell>
          <cell r="AG72" t="str">
            <v>3</v>
          </cell>
          <cell r="AH72">
            <v>3000</v>
          </cell>
          <cell r="AI72">
            <v>18</v>
          </cell>
          <cell r="AJ72" t="str">
            <v>9</v>
          </cell>
          <cell r="AK72">
            <v>99999999999</v>
          </cell>
          <cell r="AL72">
            <v>1</v>
          </cell>
          <cell r="AM72">
            <v>0</v>
          </cell>
          <cell r="AN72" t="str">
            <v>9</v>
          </cell>
          <cell r="AO72" t="str">
            <v>5</v>
          </cell>
          <cell r="AW72" t="str">
            <v>1</v>
          </cell>
          <cell r="AX72" t="str">
            <v>1</v>
          </cell>
          <cell r="AY72" t="str">
            <v>2</v>
          </cell>
          <cell r="AZ72" t="str">
            <v>P369</v>
          </cell>
          <cell r="BA72" t="str">
            <v>P239</v>
          </cell>
          <cell r="BE72" t="str">
            <v>404</v>
          </cell>
          <cell r="BF72" t="str">
            <v>P239</v>
          </cell>
        </row>
        <row r="73">
          <cell r="A73" t="str">
            <v>A1138106</v>
          </cell>
          <cell r="B73" t="str">
            <v>02</v>
          </cell>
          <cell r="C73" t="str">
            <v>2002</v>
          </cell>
          <cell r="D73">
            <v>2</v>
          </cell>
          <cell r="E73">
            <v>37300</v>
          </cell>
          <cell r="F73" t="str">
            <v>1</v>
          </cell>
          <cell r="G73" t="str">
            <v>17</v>
          </cell>
          <cell r="H73" t="str">
            <v>001</v>
          </cell>
          <cell r="K73" t="str">
            <v>1</v>
          </cell>
          <cell r="L73" t="str">
            <v>1</v>
          </cell>
          <cell r="M73" t="str">
            <v>1700100051</v>
          </cell>
          <cell r="N73" t="str">
            <v>CL ISS</v>
          </cell>
          <cell r="P73" t="str">
            <v>1</v>
          </cell>
          <cell r="Q73">
            <v>201</v>
          </cell>
          <cell r="S73" t="str">
            <v>1</v>
          </cell>
          <cell r="U73" t="str">
            <v>17</v>
          </cell>
          <cell r="V73" t="str">
            <v>873</v>
          </cell>
          <cell r="W73" t="str">
            <v>1</v>
          </cell>
          <cell r="AA73" t="str">
            <v>1</v>
          </cell>
          <cell r="AB73" t="str">
            <v>1</v>
          </cell>
          <cell r="AC73" t="str">
            <v>3</v>
          </cell>
          <cell r="AD73" t="str">
            <v>2</v>
          </cell>
          <cell r="AE73" t="str">
            <v>1</v>
          </cell>
          <cell r="AG73" t="str">
            <v>3</v>
          </cell>
          <cell r="AH73">
            <v>3800</v>
          </cell>
          <cell r="AI73">
            <v>99</v>
          </cell>
          <cell r="AJ73" t="str">
            <v>9</v>
          </cell>
          <cell r="AK73">
            <v>99999999999</v>
          </cell>
          <cell r="AL73">
            <v>1</v>
          </cell>
          <cell r="AM73">
            <v>99</v>
          </cell>
          <cell r="AN73" t="str">
            <v>2</v>
          </cell>
          <cell r="AO73" t="str">
            <v>4</v>
          </cell>
          <cell r="AW73" t="str">
            <v>2</v>
          </cell>
          <cell r="AX73" t="str">
            <v>1</v>
          </cell>
          <cell r="AY73" t="str">
            <v>2</v>
          </cell>
          <cell r="AZ73" t="str">
            <v>P240</v>
          </cell>
          <cell r="BE73" t="str">
            <v>404</v>
          </cell>
          <cell r="BF73" t="str">
            <v>P240</v>
          </cell>
        </row>
        <row r="74">
          <cell r="A74" t="str">
            <v>A1138464</v>
          </cell>
          <cell r="B74" t="str">
            <v>02</v>
          </cell>
          <cell r="C74" t="str">
            <v>2002</v>
          </cell>
          <cell r="D74">
            <v>2</v>
          </cell>
          <cell r="E74">
            <v>37313</v>
          </cell>
          <cell r="F74" t="str">
            <v>1</v>
          </cell>
          <cell r="G74" t="str">
            <v>17</v>
          </cell>
          <cell r="H74" t="str">
            <v>001</v>
          </cell>
          <cell r="K74" t="str">
            <v>1</v>
          </cell>
          <cell r="L74" t="str">
            <v>1</v>
          </cell>
          <cell r="M74" t="str">
            <v>1700100086</v>
          </cell>
          <cell r="N74" t="str">
            <v>H UNIVERSITARIO</v>
          </cell>
          <cell r="P74" t="str">
            <v>1</v>
          </cell>
          <cell r="Q74">
            <v>201</v>
          </cell>
          <cell r="S74" t="str">
            <v>1</v>
          </cell>
          <cell r="U74" t="str">
            <v>17</v>
          </cell>
          <cell r="V74" t="str">
            <v>174</v>
          </cell>
          <cell r="W74" t="str">
            <v>1</v>
          </cell>
          <cell r="AA74" t="str">
            <v>1</v>
          </cell>
          <cell r="AB74" t="str">
            <v>1</v>
          </cell>
          <cell r="AC74" t="str">
            <v>3</v>
          </cell>
          <cell r="AD74" t="str">
            <v>1</v>
          </cell>
          <cell r="AE74" t="str">
            <v>1</v>
          </cell>
          <cell r="AG74" t="str">
            <v>3</v>
          </cell>
          <cell r="AH74">
            <v>2730</v>
          </cell>
          <cell r="AI74">
            <v>17</v>
          </cell>
          <cell r="AJ74" t="str">
            <v>9</v>
          </cell>
          <cell r="AK74">
            <v>99999999999</v>
          </cell>
          <cell r="AL74">
            <v>1</v>
          </cell>
          <cell r="AM74">
            <v>0</v>
          </cell>
          <cell r="AN74" t="str">
            <v>9</v>
          </cell>
          <cell r="AO74" t="str">
            <v>5</v>
          </cell>
          <cell r="AW74" t="str">
            <v>2</v>
          </cell>
          <cell r="AX74" t="str">
            <v>1</v>
          </cell>
          <cell r="AY74" t="str">
            <v>1</v>
          </cell>
          <cell r="AZ74" t="str">
            <v>P293</v>
          </cell>
          <cell r="BA74" t="str">
            <v>P240</v>
          </cell>
          <cell r="BB74" t="str">
            <v>P219</v>
          </cell>
          <cell r="BE74" t="str">
            <v>404</v>
          </cell>
          <cell r="BF74" t="str">
            <v>P240</v>
          </cell>
        </row>
        <row r="75">
          <cell r="A75" t="str">
            <v>A891347</v>
          </cell>
          <cell r="B75" t="str">
            <v>03</v>
          </cell>
          <cell r="C75" t="str">
            <v>2002</v>
          </cell>
          <cell r="D75">
            <v>2</v>
          </cell>
          <cell r="E75">
            <v>37335</v>
          </cell>
          <cell r="F75" t="str">
            <v>1</v>
          </cell>
          <cell r="G75" t="str">
            <v>17</v>
          </cell>
          <cell r="H75" t="str">
            <v>433</v>
          </cell>
          <cell r="K75" t="str">
            <v>1</v>
          </cell>
          <cell r="L75" t="str">
            <v>5</v>
          </cell>
          <cell r="P75" t="str">
            <v>3</v>
          </cell>
          <cell r="Q75">
            <v>106</v>
          </cell>
          <cell r="S75" t="str">
            <v>1</v>
          </cell>
          <cell r="U75" t="str">
            <v>17</v>
          </cell>
          <cell r="V75" t="str">
            <v>433</v>
          </cell>
          <cell r="W75" t="str">
            <v>1</v>
          </cell>
          <cell r="AA75" t="str">
            <v>1</v>
          </cell>
          <cell r="AB75" t="str">
            <v>1</v>
          </cell>
          <cell r="AC75" t="str">
            <v>3</v>
          </cell>
          <cell r="AD75" t="str">
            <v>1</v>
          </cell>
          <cell r="AE75" t="str">
            <v>1</v>
          </cell>
          <cell r="AG75" t="str">
            <v>3</v>
          </cell>
          <cell r="AH75">
            <v>2800</v>
          </cell>
          <cell r="AI75">
            <v>30</v>
          </cell>
          <cell r="AJ75" t="str">
            <v>9</v>
          </cell>
          <cell r="AK75">
            <v>99999999999</v>
          </cell>
          <cell r="AL75">
            <v>3</v>
          </cell>
          <cell r="AM75">
            <v>0</v>
          </cell>
          <cell r="AN75" t="str">
            <v>1</v>
          </cell>
          <cell r="AO75" t="str">
            <v>3</v>
          </cell>
          <cell r="AW75" t="str">
            <v>2</v>
          </cell>
          <cell r="AX75" t="str">
            <v>1</v>
          </cell>
          <cell r="AY75" t="str">
            <v>2</v>
          </cell>
          <cell r="AZ75" t="str">
            <v>P285</v>
          </cell>
          <cell r="BA75" t="str">
            <v>P240</v>
          </cell>
          <cell r="BE75" t="str">
            <v>404</v>
          </cell>
          <cell r="BF75" t="str">
            <v>P240</v>
          </cell>
        </row>
        <row r="76">
          <cell r="A76" t="str">
            <v>A1146419</v>
          </cell>
          <cell r="B76" t="str">
            <v>06</v>
          </cell>
          <cell r="C76" t="str">
            <v>2002</v>
          </cell>
          <cell r="D76">
            <v>2</v>
          </cell>
          <cell r="E76">
            <v>37413</v>
          </cell>
          <cell r="F76" t="str">
            <v>1</v>
          </cell>
          <cell r="G76" t="str">
            <v>17</v>
          </cell>
          <cell r="H76" t="str">
            <v>001</v>
          </cell>
          <cell r="K76" t="str">
            <v>1</v>
          </cell>
          <cell r="L76" t="str">
            <v>1</v>
          </cell>
          <cell r="M76" t="str">
            <v>1700100086</v>
          </cell>
          <cell r="N76" t="str">
            <v>H UNIVERSITARIO</v>
          </cell>
          <cell r="P76" t="str">
            <v>2</v>
          </cell>
          <cell r="Q76">
            <v>303</v>
          </cell>
          <cell r="S76" t="str">
            <v>1</v>
          </cell>
          <cell r="U76" t="str">
            <v>17</v>
          </cell>
          <cell r="V76" t="str">
            <v>662</v>
          </cell>
          <cell r="W76" t="str">
            <v>3</v>
          </cell>
          <cell r="AA76" t="str">
            <v>1</v>
          </cell>
          <cell r="AB76" t="str">
            <v>1</v>
          </cell>
          <cell r="AC76" t="str">
            <v>3</v>
          </cell>
          <cell r="AD76" t="str">
            <v>3</v>
          </cell>
          <cell r="AE76" t="str">
            <v>1</v>
          </cell>
          <cell r="AG76" t="str">
            <v>3</v>
          </cell>
          <cell r="AH76">
            <v>3890</v>
          </cell>
          <cell r="AI76">
            <v>29</v>
          </cell>
          <cell r="AJ76" t="str">
            <v>9</v>
          </cell>
          <cell r="AK76">
            <v>99999999999</v>
          </cell>
          <cell r="AL76">
            <v>3</v>
          </cell>
          <cell r="AM76">
            <v>0</v>
          </cell>
          <cell r="AN76" t="str">
            <v>2</v>
          </cell>
          <cell r="AO76" t="str">
            <v>3</v>
          </cell>
          <cell r="AW76" t="str">
            <v>2</v>
          </cell>
          <cell r="AX76" t="str">
            <v>1</v>
          </cell>
          <cell r="AY76" t="str">
            <v>2</v>
          </cell>
          <cell r="AZ76" t="str">
            <v>P285</v>
          </cell>
          <cell r="BA76" t="str">
            <v>P219</v>
          </cell>
          <cell r="BB76" t="str">
            <v>P240</v>
          </cell>
          <cell r="BD76" t="str">
            <v>P709</v>
          </cell>
          <cell r="BE76" t="str">
            <v>404</v>
          </cell>
          <cell r="BF76" t="str">
            <v>P241</v>
          </cell>
        </row>
        <row r="77">
          <cell r="A77" t="str">
            <v>A891346</v>
          </cell>
          <cell r="B77" t="str">
            <v>03</v>
          </cell>
          <cell r="C77" t="str">
            <v>2002</v>
          </cell>
          <cell r="D77">
            <v>2</v>
          </cell>
          <cell r="E77">
            <v>37331</v>
          </cell>
          <cell r="F77" t="str">
            <v>1</v>
          </cell>
          <cell r="G77" t="str">
            <v>17</v>
          </cell>
          <cell r="H77" t="str">
            <v>433</v>
          </cell>
          <cell r="I77" t="str">
            <v>001</v>
          </cell>
          <cell r="K77" t="str">
            <v>2</v>
          </cell>
          <cell r="L77" t="str">
            <v>3</v>
          </cell>
          <cell r="P77" t="str">
            <v>4</v>
          </cell>
          <cell r="Q77">
            <v>101</v>
          </cell>
          <cell r="S77" t="str">
            <v>1</v>
          </cell>
          <cell r="U77" t="str">
            <v>17</v>
          </cell>
          <cell r="V77" t="str">
            <v>433</v>
          </cell>
          <cell r="W77" t="str">
            <v>2</v>
          </cell>
          <cell r="X77" t="str">
            <v>001</v>
          </cell>
          <cell r="AA77" t="str">
            <v>1</v>
          </cell>
          <cell r="AB77" t="str">
            <v>3</v>
          </cell>
          <cell r="AC77" t="str">
            <v>3</v>
          </cell>
          <cell r="AD77" t="str">
            <v>1</v>
          </cell>
          <cell r="AE77" t="str">
            <v>1</v>
          </cell>
          <cell r="AG77" t="str">
            <v>3</v>
          </cell>
          <cell r="AH77">
            <v>3000</v>
          </cell>
          <cell r="AI77">
            <v>18</v>
          </cell>
          <cell r="AJ77" t="str">
            <v>9</v>
          </cell>
          <cell r="AK77">
            <v>99999999999</v>
          </cell>
          <cell r="AL77">
            <v>1</v>
          </cell>
          <cell r="AM77">
            <v>0</v>
          </cell>
          <cell r="AN77" t="str">
            <v>1</v>
          </cell>
          <cell r="AO77" t="str">
            <v>2</v>
          </cell>
          <cell r="AW77" t="str">
            <v>4</v>
          </cell>
          <cell r="AX77" t="str">
            <v>2</v>
          </cell>
          <cell r="AY77" t="str">
            <v>2</v>
          </cell>
          <cell r="AZ77" t="str">
            <v>R570</v>
          </cell>
          <cell r="BA77" t="str">
            <v>P291</v>
          </cell>
          <cell r="BB77" t="str">
            <v>P285</v>
          </cell>
          <cell r="BE77" t="str">
            <v>404</v>
          </cell>
          <cell r="BF77" t="str">
            <v>P285</v>
          </cell>
        </row>
        <row r="78">
          <cell r="A78" t="str">
            <v>A1146722</v>
          </cell>
          <cell r="B78" t="str">
            <v>06</v>
          </cell>
          <cell r="C78" t="str">
            <v>2002</v>
          </cell>
          <cell r="D78">
            <v>2</v>
          </cell>
          <cell r="E78">
            <v>37419</v>
          </cell>
          <cell r="F78" t="str">
            <v>1</v>
          </cell>
          <cell r="G78" t="str">
            <v>17</v>
          </cell>
          <cell r="H78" t="str">
            <v>001</v>
          </cell>
          <cell r="K78" t="str">
            <v>1</v>
          </cell>
          <cell r="L78" t="str">
            <v>1</v>
          </cell>
          <cell r="M78" t="str">
            <v>1700100051</v>
          </cell>
          <cell r="N78" t="str">
            <v>CL ISS</v>
          </cell>
          <cell r="P78" t="str">
            <v>1</v>
          </cell>
          <cell r="Q78">
            <v>101</v>
          </cell>
          <cell r="S78" t="str">
            <v>1</v>
          </cell>
          <cell r="U78" t="str">
            <v>17</v>
          </cell>
          <cell r="V78" t="str">
            <v>001</v>
          </cell>
          <cell r="W78" t="str">
            <v>1</v>
          </cell>
          <cell r="AA78" t="str">
            <v>1</v>
          </cell>
          <cell r="AB78" t="str">
            <v>1</v>
          </cell>
          <cell r="AC78" t="str">
            <v>3</v>
          </cell>
          <cell r="AD78" t="str">
            <v>1</v>
          </cell>
          <cell r="AE78" t="str">
            <v>1</v>
          </cell>
          <cell r="AG78" t="str">
            <v>2</v>
          </cell>
          <cell r="AH78">
            <v>800</v>
          </cell>
          <cell r="AI78">
            <v>20</v>
          </cell>
          <cell r="AJ78" t="str">
            <v>9</v>
          </cell>
          <cell r="AK78">
            <v>99999999999</v>
          </cell>
          <cell r="AL78">
            <v>1</v>
          </cell>
          <cell r="AM78">
            <v>99</v>
          </cell>
          <cell r="AN78" t="str">
            <v>1</v>
          </cell>
          <cell r="AO78" t="str">
            <v>7</v>
          </cell>
          <cell r="AW78" t="str">
            <v>2</v>
          </cell>
          <cell r="AX78" t="str">
            <v>1</v>
          </cell>
          <cell r="AY78" t="str">
            <v>2</v>
          </cell>
          <cell r="AZ78" t="str">
            <v>P285</v>
          </cell>
          <cell r="BA78" t="str">
            <v>P070</v>
          </cell>
          <cell r="BE78" t="str">
            <v>404</v>
          </cell>
          <cell r="BF78" t="str">
            <v>P285</v>
          </cell>
        </row>
        <row r="79">
          <cell r="A79" t="str">
            <v>A1136617</v>
          </cell>
          <cell r="B79" t="str">
            <v>02</v>
          </cell>
          <cell r="C79" t="str">
            <v>2002</v>
          </cell>
          <cell r="D79">
            <v>2</v>
          </cell>
          <cell r="E79">
            <v>37314</v>
          </cell>
          <cell r="F79" t="str">
            <v>1</v>
          </cell>
          <cell r="G79" t="str">
            <v>17</v>
          </cell>
          <cell r="H79" t="str">
            <v>001</v>
          </cell>
          <cell r="K79" t="str">
            <v>1</v>
          </cell>
          <cell r="L79" t="str">
            <v>1</v>
          </cell>
          <cell r="M79" t="str">
            <v>1700100027</v>
          </cell>
          <cell r="N79" t="str">
            <v>CL MANIZALES</v>
          </cell>
          <cell r="P79" t="str">
            <v>1</v>
          </cell>
          <cell r="Q79">
            <v>100</v>
          </cell>
          <cell r="S79" t="str">
            <v>1</v>
          </cell>
          <cell r="U79" t="str">
            <v>17</v>
          </cell>
          <cell r="V79" t="str">
            <v>873</v>
          </cell>
          <cell r="W79" t="str">
            <v>1</v>
          </cell>
          <cell r="Y79" t="str">
            <v>0</v>
          </cell>
          <cell r="Z79" t="str">
            <v>0511</v>
          </cell>
          <cell r="AA79" t="str">
            <v>1</v>
          </cell>
          <cell r="AB79" t="str">
            <v>2</v>
          </cell>
          <cell r="AC79" t="str">
            <v>3</v>
          </cell>
          <cell r="AD79" t="str">
            <v>1</v>
          </cell>
          <cell r="AE79" t="str">
            <v>1</v>
          </cell>
          <cell r="AG79" t="str">
            <v>1</v>
          </cell>
          <cell r="AH79">
            <v>800</v>
          </cell>
          <cell r="AI79">
            <v>19</v>
          </cell>
          <cell r="AJ79" t="str">
            <v>9</v>
          </cell>
          <cell r="AK79">
            <v>99999999999</v>
          </cell>
          <cell r="AL79">
            <v>99</v>
          </cell>
          <cell r="AM79">
            <v>1</v>
          </cell>
          <cell r="AN79" t="str">
            <v>4</v>
          </cell>
          <cell r="AO79" t="str">
            <v>4</v>
          </cell>
          <cell r="AW79" t="str">
            <v>2</v>
          </cell>
          <cell r="AX79" t="str">
            <v>1</v>
          </cell>
          <cell r="AY79" t="str">
            <v>2</v>
          </cell>
          <cell r="AZ79" t="str">
            <v>P350</v>
          </cell>
          <cell r="BA79" t="str">
            <v>P285</v>
          </cell>
          <cell r="BB79" t="str">
            <v>P038</v>
          </cell>
          <cell r="BE79" t="str">
            <v>104</v>
          </cell>
          <cell r="BF79" t="str">
            <v>P350</v>
          </cell>
        </row>
        <row r="80">
          <cell r="A80" t="str">
            <v>A1136902</v>
          </cell>
          <cell r="B80" t="str">
            <v>01</v>
          </cell>
          <cell r="C80" t="str">
            <v>2002</v>
          </cell>
          <cell r="D80">
            <v>2</v>
          </cell>
          <cell r="E80">
            <v>37273</v>
          </cell>
          <cell r="F80" t="str">
            <v>1</v>
          </cell>
          <cell r="G80" t="str">
            <v>17</v>
          </cell>
          <cell r="H80" t="str">
            <v>001</v>
          </cell>
          <cell r="K80" t="str">
            <v>1</v>
          </cell>
          <cell r="L80" t="str">
            <v>1</v>
          </cell>
          <cell r="M80" t="str">
            <v>1700100086</v>
          </cell>
          <cell r="N80" t="str">
            <v>H UNIVERSITARIO</v>
          </cell>
          <cell r="P80" t="str">
            <v>2</v>
          </cell>
          <cell r="Q80">
            <v>213</v>
          </cell>
          <cell r="S80" t="str">
            <v>1</v>
          </cell>
          <cell r="U80" t="str">
            <v>17</v>
          </cell>
          <cell r="V80" t="str">
            <v>001</v>
          </cell>
          <cell r="W80" t="str">
            <v>1</v>
          </cell>
          <cell r="Y80" t="str">
            <v>0</v>
          </cell>
          <cell r="Z80" t="str">
            <v>0504</v>
          </cell>
          <cell r="AA80" t="str">
            <v>1</v>
          </cell>
          <cell r="AB80" t="str">
            <v>1</v>
          </cell>
          <cell r="AC80" t="str">
            <v>3</v>
          </cell>
          <cell r="AD80" t="str">
            <v>2</v>
          </cell>
          <cell r="AE80" t="str">
            <v>1</v>
          </cell>
          <cell r="AG80" t="str">
            <v>3</v>
          </cell>
          <cell r="AH80">
            <v>2680</v>
          </cell>
          <cell r="AI80">
            <v>25</v>
          </cell>
          <cell r="AJ80" t="str">
            <v>9</v>
          </cell>
          <cell r="AK80">
            <v>99999999999</v>
          </cell>
          <cell r="AL80">
            <v>2</v>
          </cell>
          <cell r="AM80">
            <v>0</v>
          </cell>
          <cell r="AN80" t="str">
            <v>4</v>
          </cell>
          <cell r="AO80" t="str">
            <v>4</v>
          </cell>
          <cell r="AW80" t="str">
            <v>2</v>
          </cell>
          <cell r="AX80" t="str">
            <v>1</v>
          </cell>
          <cell r="AY80" t="str">
            <v>1</v>
          </cell>
          <cell r="AZ80" t="str">
            <v>P368</v>
          </cell>
          <cell r="BD80" t="str">
            <v>Q249</v>
          </cell>
          <cell r="BE80" t="str">
            <v>405</v>
          </cell>
          <cell r="BF80" t="str">
            <v>P368</v>
          </cell>
        </row>
        <row r="81">
          <cell r="A81" t="str">
            <v>A1136980</v>
          </cell>
          <cell r="B81" t="str">
            <v>01</v>
          </cell>
          <cell r="C81" t="str">
            <v>2002</v>
          </cell>
          <cell r="D81">
            <v>2</v>
          </cell>
          <cell r="E81">
            <v>37266</v>
          </cell>
          <cell r="F81" t="str">
            <v>2</v>
          </cell>
          <cell r="G81" t="str">
            <v>17</v>
          </cell>
          <cell r="H81" t="str">
            <v>001</v>
          </cell>
          <cell r="K81" t="str">
            <v>1</v>
          </cell>
          <cell r="L81" t="str">
            <v>1</v>
          </cell>
          <cell r="M81" t="str">
            <v>1700100078</v>
          </cell>
          <cell r="N81" t="str">
            <v>H SANTA SOFIA</v>
          </cell>
          <cell r="P81" t="str">
            <v>1</v>
          </cell>
          <cell r="Q81">
            <v>207</v>
          </cell>
          <cell r="S81" t="str">
            <v>1</v>
          </cell>
          <cell r="U81" t="str">
            <v>17</v>
          </cell>
          <cell r="V81" t="str">
            <v>001</v>
          </cell>
          <cell r="W81" t="str">
            <v>1</v>
          </cell>
          <cell r="Y81" t="str">
            <v>0</v>
          </cell>
          <cell r="Z81" t="str">
            <v>0707</v>
          </cell>
          <cell r="AA81" t="str">
            <v>1</v>
          </cell>
          <cell r="AB81" t="str">
            <v>1</v>
          </cell>
          <cell r="AC81" t="str">
            <v>3</v>
          </cell>
          <cell r="AD81" t="str">
            <v>1</v>
          </cell>
          <cell r="AE81" t="str">
            <v>1</v>
          </cell>
          <cell r="AG81" t="str">
            <v>3</v>
          </cell>
          <cell r="AH81">
            <v>1170</v>
          </cell>
          <cell r="AI81">
            <v>20</v>
          </cell>
          <cell r="AJ81" t="str">
            <v>9</v>
          </cell>
          <cell r="AK81">
            <v>99999999999</v>
          </cell>
          <cell r="AL81">
            <v>2</v>
          </cell>
          <cell r="AM81">
            <v>99</v>
          </cell>
          <cell r="AN81" t="str">
            <v>2</v>
          </cell>
          <cell r="AO81" t="str">
            <v>4</v>
          </cell>
          <cell r="AW81" t="str">
            <v>2</v>
          </cell>
          <cell r="AX81" t="str">
            <v>1</v>
          </cell>
          <cell r="AY81" t="str">
            <v>2</v>
          </cell>
          <cell r="AZ81" t="str">
            <v>P369</v>
          </cell>
          <cell r="BA81" t="str">
            <v>P071</v>
          </cell>
          <cell r="BB81" t="str">
            <v>P220</v>
          </cell>
          <cell r="BD81" t="str">
            <v>Q249</v>
          </cell>
          <cell r="BE81" t="str">
            <v>405</v>
          </cell>
          <cell r="BF81" t="str">
            <v>P369</v>
          </cell>
        </row>
        <row r="82">
          <cell r="A82" t="str">
            <v>A1138247</v>
          </cell>
          <cell r="B82" t="str">
            <v>01</v>
          </cell>
          <cell r="C82" t="str">
            <v>2002</v>
          </cell>
          <cell r="D82">
            <v>2</v>
          </cell>
          <cell r="E82">
            <v>37286</v>
          </cell>
          <cell r="F82" t="str">
            <v>1</v>
          </cell>
          <cell r="G82" t="str">
            <v>17</v>
          </cell>
          <cell r="H82" t="str">
            <v>001</v>
          </cell>
          <cell r="K82" t="str">
            <v>1</v>
          </cell>
          <cell r="L82" t="str">
            <v>1</v>
          </cell>
          <cell r="M82" t="str">
            <v>1700100086</v>
          </cell>
          <cell r="N82" t="str">
            <v>H UNIVERSITARIO</v>
          </cell>
          <cell r="P82" t="str">
            <v>3</v>
          </cell>
          <cell r="Q82">
            <v>204</v>
          </cell>
          <cell r="S82" t="str">
            <v>1</v>
          </cell>
          <cell r="U82" t="str">
            <v>17</v>
          </cell>
          <cell r="V82" t="str">
            <v>777</v>
          </cell>
          <cell r="W82" t="str">
            <v>3</v>
          </cell>
          <cell r="AA82" t="str">
            <v>1</v>
          </cell>
          <cell r="AB82" t="str">
            <v>1</v>
          </cell>
          <cell r="AC82" t="str">
            <v>3</v>
          </cell>
          <cell r="AD82" t="str">
            <v>1</v>
          </cell>
          <cell r="AE82" t="str">
            <v>1</v>
          </cell>
          <cell r="AG82" t="str">
            <v>3</v>
          </cell>
          <cell r="AH82">
            <v>2700</v>
          </cell>
          <cell r="AI82">
            <v>26</v>
          </cell>
          <cell r="AJ82" t="str">
            <v>9</v>
          </cell>
          <cell r="AK82">
            <v>99999999999</v>
          </cell>
          <cell r="AL82">
            <v>4</v>
          </cell>
          <cell r="AM82">
            <v>0</v>
          </cell>
          <cell r="AN82" t="str">
            <v>2</v>
          </cell>
          <cell r="AO82" t="str">
            <v>3</v>
          </cell>
          <cell r="AW82" t="str">
            <v>2</v>
          </cell>
          <cell r="AX82" t="str">
            <v>1</v>
          </cell>
          <cell r="AY82" t="str">
            <v>2</v>
          </cell>
          <cell r="AZ82" t="str">
            <v>P369</v>
          </cell>
          <cell r="BE82" t="str">
            <v>405</v>
          </cell>
          <cell r="BF82" t="str">
            <v>P369</v>
          </cell>
        </row>
        <row r="83">
          <cell r="A83" t="str">
            <v>A1138279</v>
          </cell>
          <cell r="B83" t="str">
            <v>02</v>
          </cell>
          <cell r="C83" t="str">
            <v>2002</v>
          </cell>
          <cell r="D83">
            <v>2</v>
          </cell>
          <cell r="E83">
            <v>37302</v>
          </cell>
          <cell r="F83" t="str">
            <v>1</v>
          </cell>
          <cell r="G83" t="str">
            <v>17</v>
          </cell>
          <cell r="H83" t="str">
            <v>001</v>
          </cell>
          <cell r="K83" t="str">
            <v>1</v>
          </cell>
          <cell r="L83" t="str">
            <v>1</v>
          </cell>
          <cell r="M83" t="str">
            <v>1700100086</v>
          </cell>
          <cell r="N83" t="str">
            <v>H UNIVERSITARIO</v>
          </cell>
          <cell r="P83" t="str">
            <v>2</v>
          </cell>
          <cell r="Q83">
            <v>204</v>
          </cell>
          <cell r="S83" t="str">
            <v>1</v>
          </cell>
          <cell r="U83" t="str">
            <v>17</v>
          </cell>
          <cell r="V83" t="str">
            <v>873</v>
          </cell>
          <cell r="W83" t="str">
            <v>2</v>
          </cell>
          <cell r="X83" t="str">
            <v>014</v>
          </cell>
          <cell r="AA83" t="str">
            <v>1</v>
          </cell>
          <cell r="AB83" t="str">
            <v>1</v>
          </cell>
          <cell r="AC83" t="str">
            <v>3</v>
          </cell>
          <cell r="AD83" t="str">
            <v>1</v>
          </cell>
          <cell r="AE83" t="str">
            <v>1</v>
          </cell>
          <cell r="AG83" t="str">
            <v>2</v>
          </cell>
          <cell r="AH83">
            <v>890</v>
          </cell>
          <cell r="AI83">
            <v>99</v>
          </cell>
          <cell r="AJ83" t="str">
            <v>9</v>
          </cell>
          <cell r="AK83">
            <v>99999999999</v>
          </cell>
          <cell r="AL83">
            <v>5</v>
          </cell>
          <cell r="AM83">
            <v>0</v>
          </cell>
          <cell r="AN83" t="str">
            <v>9</v>
          </cell>
          <cell r="AO83" t="str">
            <v>2</v>
          </cell>
          <cell r="AW83" t="str">
            <v>2</v>
          </cell>
          <cell r="AX83" t="str">
            <v>1</v>
          </cell>
          <cell r="AY83" t="str">
            <v>1</v>
          </cell>
          <cell r="AZ83" t="str">
            <v>P369</v>
          </cell>
          <cell r="BD83" t="str">
            <v>P070</v>
          </cell>
          <cell r="BE83" t="str">
            <v>405</v>
          </cell>
          <cell r="BF83" t="str">
            <v>P369</v>
          </cell>
        </row>
        <row r="84">
          <cell r="A84" t="str">
            <v>A1138521</v>
          </cell>
          <cell r="B84" t="str">
            <v>03</v>
          </cell>
          <cell r="C84" t="str">
            <v>2002</v>
          </cell>
          <cell r="D84">
            <v>2</v>
          </cell>
          <cell r="E84">
            <v>37325</v>
          </cell>
          <cell r="F84" t="str">
            <v>2</v>
          </cell>
          <cell r="G84" t="str">
            <v>17</v>
          </cell>
          <cell r="H84" t="str">
            <v>001</v>
          </cell>
          <cell r="K84" t="str">
            <v>1</v>
          </cell>
          <cell r="L84" t="str">
            <v>1</v>
          </cell>
          <cell r="M84" t="str">
            <v>1700100086</v>
          </cell>
          <cell r="N84" t="str">
            <v>H UNIVERSITARIO</v>
          </cell>
          <cell r="P84" t="str">
            <v>4</v>
          </cell>
          <cell r="Q84">
            <v>202</v>
          </cell>
          <cell r="S84" t="str">
            <v>1</v>
          </cell>
          <cell r="U84" t="str">
            <v>17</v>
          </cell>
          <cell r="V84" t="str">
            <v>873</v>
          </cell>
          <cell r="W84" t="str">
            <v>1</v>
          </cell>
          <cell r="AA84" t="str">
            <v>1</v>
          </cell>
          <cell r="AB84" t="str">
            <v>2</v>
          </cell>
          <cell r="AC84" t="str">
            <v>3</v>
          </cell>
          <cell r="AD84" t="str">
            <v>1</v>
          </cell>
          <cell r="AE84" t="str">
            <v>1</v>
          </cell>
          <cell r="AG84" t="str">
            <v>3</v>
          </cell>
          <cell r="AH84">
            <v>1470</v>
          </cell>
          <cell r="AI84">
            <v>19</v>
          </cell>
          <cell r="AJ84" t="str">
            <v>9</v>
          </cell>
          <cell r="AK84">
            <v>99999999999</v>
          </cell>
          <cell r="AL84">
            <v>1</v>
          </cell>
          <cell r="AM84">
            <v>99</v>
          </cell>
          <cell r="AN84" t="str">
            <v>4</v>
          </cell>
          <cell r="AO84" t="str">
            <v>4</v>
          </cell>
          <cell r="AW84" t="str">
            <v>2</v>
          </cell>
          <cell r="AX84" t="str">
            <v>1</v>
          </cell>
          <cell r="AY84" t="str">
            <v>2</v>
          </cell>
          <cell r="AZ84" t="str">
            <v>P369</v>
          </cell>
          <cell r="BD84" t="str">
            <v>P220</v>
          </cell>
          <cell r="BE84" t="str">
            <v>405</v>
          </cell>
          <cell r="BF84" t="str">
            <v>P369</v>
          </cell>
        </row>
        <row r="85">
          <cell r="A85" t="str">
            <v>A1138540</v>
          </cell>
          <cell r="B85" t="str">
            <v>03</v>
          </cell>
          <cell r="C85" t="str">
            <v>2002</v>
          </cell>
          <cell r="D85">
            <v>2</v>
          </cell>
          <cell r="E85">
            <v>37328</v>
          </cell>
          <cell r="F85" t="str">
            <v>1</v>
          </cell>
          <cell r="G85" t="str">
            <v>17</v>
          </cell>
          <cell r="H85" t="str">
            <v>001</v>
          </cell>
          <cell r="K85" t="str">
            <v>1</v>
          </cell>
          <cell r="L85" t="str">
            <v>1</v>
          </cell>
          <cell r="M85" t="str">
            <v>1700100086</v>
          </cell>
          <cell r="N85" t="str">
            <v>H UNIVERSITARIO</v>
          </cell>
          <cell r="P85" t="str">
            <v>2</v>
          </cell>
          <cell r="Q85">
            <v>203</v>
          </cell>
          <cell r="S85" t="str">
            <v>1</v>
          </cell>
          <cell r="U85" t="str">
            <v>17</v>
          </cell>
          <cell r="V85" t="str">
            <v>524</v>
          </cell>
          <cell r="W85" t="str">
            <v>3</v>
          </cell>
          <cell r="AA85" t="str">
            <v>1</v>
          </cell>
          <cell r="AB85" t="str">
            <v>1</v>
          </cell>
          <cell r="AC85" t="str">
            <v>3</v>
          </cell>
          <cell r="AD85" t="str">
            <v>1</v>
          </cell>
          <cell r="AE85" t="str">
            <v>1</v>
          </cell>
          <cell r="AG85" t="str">
            <v>2</v>
          </cell>
          <cell r="AH85">
            <v>1090</v>
          </cell>
          <cell r="AI85">
            <v>18</v>
          </cell>
          <cell r="AJ85" t="str">
            <v>9</v>
          </cell>
          <cell r="AK85">
            <v>99999999999</v>
          </cell>
          <cell r="AL85">
            <v>1</v>
          </cell>
          <cell r="AM85">
            <v>0</v>
          </cell>
          <cell r="AN85" t="str">
            <v>9</v>
          </cell>
          <cell r="AO85" t="str">
            <v>4</v>
          </cell>
          <cell r="AW85" t="str">
            <v>2</v>
          </cell>
          <cell r="AX85" t="str">
            <v>1</v>
          </cell>
          <cell r="AY85" t="str">
            <v>1</v>
          </cell>
          <cell r="AZ85" t="str">
            <v>P369</v>
          </cell>
          <cell r="BD85" t="str">
            <v>P220</v>
          </cell>
          <cell r="BE85" t="str">
            <v>405</v>
          </cell>
          <cell r="BF85" t="str">
            <v>P369</v>
          </cell>
        </row>
        <row r="86">
          <cell r="A86" t="str">
            <v>A1138541</v>
          </cell>
          <cell r="B86" t="str">
            <v>03</v>
          </cell>
          <cell r="C86" t="str">
            <v>2002</v>
          </cell>
          <cell r="D86">
            <v>2</v>
          </cell>
          <cell r="E86">
            <v>37328</v>
          </cell>
          <cell r="F86" t="str">
            <v>2</v>
          </cell>
          <cell r="G86" t="str">
            <v>17</v>
          </cell>
          <cell r="H86" t="str">
            <v>001</v>
          </cell>
          <cell r="K86" t="str">
            <v>1</v>
          </cell>
          <cell r="L86" t="str">
            <v>1</v>
          </cell>
          <cell r="M86" t="str">
            <v>1700100086</v>
          </cell>
          <cell r="N86" t="str">
            <v>H UNIVERSITARIO</v>
          </cell>
          <cell r="P86" t="str">
            <v>2</v>
          </cell>
          <cell r="Q86">
            <v>207</v>
          </cell>
          <cell r="S86" t="str">
            <v>1</v>
          </cell>
          <cell r="U86" t="str">
            <v>17</v>
          </cell>
          <cell r="V86" t="str">
            <v>524</v>
          </cell>
          <cell r="W86" t="str">
            <v>2</v>
          </cell>
          <cell r="X86" t="str">
            <v>001</v>
          </cell>
          <cell r="AA86" t="str">
            <v>1</v>
          </cell>
          <cell r="AB86" t="str">
            <v>1</v>
          </cell>
          <cell r="AC86" t="str">
            <v>3</v>
          </cell>
          <cell r="AD86" t="str">
            <v>2</v>
          </cell>
          <cell r="AE86" t="str">
            <v>2</v>
          </cell>
          <cell r="AG86" t="str">
            <v>3</v>
          </cell>
          <cell r="AH86">
            <v>2250</v>
          </cell>
          <cell r="AI86">
            <v>20</v>
          </cell>
          <cell r="AJ86" t="str">
            <v>9</v>
          </cell>
          <cell r="AK86">
            <v>99999999999</v>
          </cell>
          <cell r="AL86">
            <v>4</v>
          </cell>
          <cell r="AM86">
            <v>0</v>
          </cell>
          <cell r="AN86" t="str">
            <v>9</v>
          </cell>
          <cell r="AO86" t="str">
            <v>5</v>
          </cell>
          <cell r="AW86" t="str">
            <v>2</v>
          </cell>
          <cell r="AX86" t="str">
            <v>1</v>
          </cell>
          <cell r="AY86" t="str">
            <v>1</v>
          </cell>
          <cell r="AZ86" t="str">
            <v>P60X</v>
          </cell>
          <cell r="BA86" t="str">
            <v>P369</v>
          </cell>
          <cell r="BD86" t="str">
            <v>P220</v>
          </cell>
          <cell r="BE86" t="str">
            <v>405</v>
          </cell>
          <cell r="BF86" t="str">
            <v>P369</v>
          </cell>
        </row>
        <row r="87">
          <cell r="A87" t="str">
            <v>A1138543</v>
          </cell>
          <cell r="B87" t="str">
            <v>03</v>
          </cell>
          <cell r="C87" t="str">
            <v>2002</v>
          </cell>
          <cell r="D87">
            <v>2</v>
          </cell>
          <cell r="E87">
            <v>37332</v>
          </cell>
          <cell r="F87" t="str">
            <v>2</v>
          </cell>
          <cell r="G87" t="str">
            <v>17</v>
          </cell>
          <cell r="H87" t="str">
            <v>001</v>
          </cell>
          <cell r="K87" t="str">
            <v>1</v>
          </cell>
          <cell r="L87" t="str">
            <v>1</v>
          </cell>
          <cell r="M87" t="str">
            <v>1700100086</v>
          </cell>
          <cell r="N87" t="str">
            <v>H UNIVERSITARIO</v>
          </cell>
          <cell r="P87" t="str">
            <v>3</v>
          </cell>
          <cell r="Q87">
            <v>207</v>
          </cell>
          <cell r="S87" t="str">
            <v>1</v>
          </cell>
          <cell r="U87" t="str">
            <v>17</v>
          </cell>
          <cell r="V87" t="str">
            <v>380</v>
          </cell>
          <cell r="W87" t="str">
            <v>1</v>
          </cell>
          <cell r="AA87" t="str">
            <v>1</v>
          </cell>
          <cell r="AB87" t="str">
            <v>1</v>
          </cell>
          <cell r="AC87" t="str">
            <v>3</v>
          </cell>
          <cell r="AD87" t="str">
            <v>1</v>
          </cell>
          <cell r="AE87" t="str">
            <v>1</v>
          </cell>
          <cell r="AG87" t="str">
            <v>3</v>
          </cell>
          <cell r="AH87">
            <v>1630</v>
          </cell>
          <cell r="AI87">
            <v>99</v>
          </cell>
          <cell r="AJ87" t="str">
            <v>9</v>
          </cell>
          <cell r="AK87">
            <v>99999999999</v>
          </cell>
          <cell r="AL87">
            <v>1</v>
          </cell>
          <cell r="AM87">
            <v>0</v>
          </cell>
          <cell r="AN87" t="str">
            <v>9</v>
          </cell>
          <cell r="AO87" t="str">
            <v>5</v>
          </cell>
          <cell r="AW87" t="str">
            <v>2</v>
          </cell>
          <cell r="AX87" t="str">
            <v>1</v>
          </cell>
          <cell r="AY87" t="str">
            <v>1</v>
          </cell>
          <cell r="AZ87" t="str">
            <v>P369</v>
          </cell>
          <cell r="BD87" t="str">
            <v>P220</v>
          </cell>
          <cell r="BE87" t="str">
            <v>405</v>
          </cell>
          <cell r="BF87" t="str">
            <v>P369</v>
          </cell>
        </row>
        <row r="88">
          <cell r="A88" t="str">
            <v>A1138753</v>
          </cell>
          <cell r="B88" t="str">
            <v>03</v>
          </cell>
          <cell r="C88" t="str">
            <v>2002</v>
          </cell>
          <cell r="D88">
            <v>2</v>
          </cell>
          <cell r="E88">
            <v>37335</v>
          </cell>
          <cell r="F88" t="str">
            <v>2</v>
          </cell>
          <cell r="G88" t="str">
            <v>17</v>
          </cell>
          <cell r="H88" t="str">
            <v>001</v>
          </cell>
          <cell r="K88" t="str">
            <v>1</v>
          </cell>
          <cell r="L88" t="str">
            <v>1</v>
          </cell>
          <cell r="M88" t="str">
            <v>1700100086</v>
          </cell>
          <cell r="N88" t="str">
            <v>H UNIVERSITARIO</v>
          </cell>
          <cell r="P88" t="str">
            <v>4</v>
          </cell>
          <cell r="Q88">
            <v>206</v>
          </cell>
          <cell r="S88" t="str">
            <v>1</v>
          </cell>
          <cell r="U88" t="str">
            <v>17</v>
          </cell>
          <cell r="V88" t="str">
            <v>614</v>
          </cell>
          <cell r="W88" t="str">
            <v>3</v>
          </cell>
          <cell r="AA88" t="str">
            <v>1</v>
          </cell>
          <cell r="AB88" t="str">
            <v>1</v>
          </cell>
          <cell r="AC88" t="str">
            <v>3</v>
          </cell>
          <cell r="AD88" t="str">
            <v>1</v>
          </cell>
          <cell r="AE88" t="str">
            <v>1</v>
          </cell>
          <cell r="AG88" t="str">
            <v>3</v>
          </cell>
          <cell r="AH88">
            <v>1310</v>
          </cell>
          <cell r="AI88">
            <v>29</v>
          </cell>
          <cell r="AJ88" t="str">
            <v>9</v>
          </cell>
          <cell r="AK88">
            <v>99999999999</v>
          </cell>
          <cell r="AL88">
            <v>2</v>
          </cell>
          <cell r="AM88">
            <v>0</v>
          </cell>
          <cell r="AN88" t="str">
            <v>9</v>
          </cell>
          <cell r="AO88" t="str">
            <v>4</v>
          </cell>
          <cell r="AW88" t="str">
            <v>2</v>
          </cell>
          <cell r="AX88" t="str">
            <v>1</v>
          </cell>
          <cell r="AY88" t="str">
            <v>1</v>
          </cell>
          <cell r="AZ88" t="str">
            <v>P369</v>
          </cell>
          <cell r="BD88" t="str">
            <v>P220</v>
          </cell>
          <cell r="BE88" t="str">
            <v>405</v>
          </cell>
          <cell r="BF88" t="str">
            <v>P369</v>
          </cell>
        </row>
        <row r="89">
          <cell r="A89" t="str">
            <v>A1138557</v>
          </cell>
          <cell r="B89" t="str">
            <v>04</v>
          </cell>
          <cell r="C89" t="str">
            <v>2002</v>
          </cell>
          <cell r="D89">
            <v>2</v>
          </cell>
          <cell r="E89">
            <v>37353</v>
          </cell>
          <cell r="F89" t="str">
            <v>1</v>
          </cell>
          <cell r="G89" t="str">
            <v>17</v>
          </cell>
          <cell r="H89" t="str">
            <v>001</v>
          </cell>
          <cell r="K89" t="str">
            <v>1</v>
          </cell>
          <cell r="L89" t="str">
            <v>1</v>
          </cell>
          <cell r="M89" t="str">
            <v>1700100086</v>
          </cell>
          <cell r="N89" t="str">
            <v>H UNIVERSITARIO</v>
          </cell>
          <cell r="P89" t="str">
            <v>3</v>
          </cell>
          <cell r="Q89">
            <v>206</v>
          </cell>
          <cell r="S89" t="str">
            <v>1</v>
          </cell>
          <cell r="U89" t="str">
            <v>17</v>
          </cell>
          <cell r="V89" t="str">
            <v>777</v>
          </cell>
          <cell r="W89" t="str">
            <v>1</v>
          </cell>
          <cell r="AA89" t="str">
            <v>1</v>
          </cell>
          <cell r="AB89" t="str">
            <v>1</v>
          </cell>
          <cell r="AC89" t="str">
            <v>3</v>
          </cell>
          <cell r="AD89" t="str">
            <v>1</v>
          </cell>
          <cell r="AE89" t="str">
            <v>2</v>
          </cell>
          <cell r="AG89" t="str">
            <v>3</v>
          </cell>
          <cell r="AH89">
            <v>1470</v>
          </cell>
          <cell r="AI89">
            <v>21</v>
          </cell>
          <cell r="AJ89" t="str">
            <v>9</v>
          </cell>
          <cell r="AK89">
            <v>99999999999</v>
          </cell>
          <cell r="AL89">
            <v>1</v>
          </cell>
          <cell r="AM89">
            <v>1</v>
          </cell>
          <cell r="AN89" t="str">
            <v>4</v>
          </cell>
          <cell r="AO89" t="str">
            <v>5</v>
          </cell>
          <cell r="AW89" t="str">
            <v>2</v>
          </cell>
          <cell r="AX89" t="str">
            <v>1</v>
          </cell>
          <cell r="AY89" t="str">
            <v>1</v>
          </cell>
          <cell r="AZ89" t="str">
            <v>P369</v>
          </cell>
          <cell r="BD89" t="str">
            <v>P071</v>
          </cell>
          <cell r="BE89" t="str">
            <v>405</v>
          </cell>
          <cell r="BF89" t="str">
            <v>P369</v>
          </cell>
        </row>
        <row r="90">
          <cell r="A90" t="str">
            <v>A1131236</v>
          </cell>
          <cell r="B90" t="str">
            <v>02</v>
          </cell>
          <cell r="C90" t="str">
            <v>2002</v>
          </cell>
          <cell r="D90">
            <v>2</v>
          </cell>
          <cell r="E90">
            <v>37315</v>
          </cell>
          <cell r="F90" t="str">
            <v>2</v>
          </cell>
          <cell r="G90" t="str">
            <v>17</v>
          </cell>
          <cell r="H90" t="str">
            <v>662</v>
          </cell>
          <cell r="K90" t="str">
            <v>3</v>
          </cell>
          <cell r="L90" t="str">
            <v>3</v>
          </cell>
          <cell r="P90" t="str">
            <v>4</v>
          </cell>
          <cell r="Q90">
            <v>213</v>
          </cell>
          <cell r="S90" t="str">
            <v>1</v>
          </cell>
          <cell r="U90" t="str">
            <v>17</v>
          </cell>
          <cell r="V90" t="str">
            <v>662</v>
          </cell>
          <cell r="W90" t="str">
            <v>3</v>
          </cell>
          <cell r="AA90" t="str">
            <v>1</v>
          </cell>
          <cell r="AB90" t="str">
            <v>2</v>
          </cell>
          <cell r="AC90" t="str">
            <v>3</v>
          </cell>
          <cell r="AD90" t="str">
            <v>1</v>
          </cell>
          <cell r="AE90" t="str">
            <v>1</v>
          </cell>
          <cell r="AG90" t="str">
            <v>3</v>
          </cell>
          <cell r="AH90">
            <v>1500</v>
          </cell>
          <cell r="AI90">
            <v>20</v>
          </cell>
          <cell r="AJ90" t="str">
            <v>9</v>
          </cell>
          <cell r="AK90">
            <v>99999999999</v>
          </cell>
          <cell r="AL90">
            <v>1</v>
          </cell>
          <cell r="AM90">
            <v>99</v>
          </cell>
          <cell r="AN90" t="str">
            <v>4</v>
          </cell>
          <cell r="AO90" t="str">
            <v>2</v>
          </cell>
          <cell r="AW90" t="str">
            <v>4</v>
          </cell>
          <cell r="AX90" t="str">
            <v>2</v>
          </cell>
          <cell r="AY90" t="str">
            <v>2</v>
          </cell>
          <cell r="AZ90" t="str">
            <v>P369</v>
          </cell>
          <cell r="BE90" t="str">
            <v>405</v>
          </cell>
          <cell r="BF90" t="str">
            <v>P369</v>
          </cell>
        </row>
        <row r="91">
          <cell r="A91" t="str">
            <v>A1146183</v>
          </cell>
          <cell r="B91" t="str">
            <v>05</v>
          </cell>
          <cell r="C91" t="str">
            <v>2002</v>
          </cell>
          <cell r="D91">
            <v>2</v>
          </cell>
          <cell r="E91">
            <v>37388</v>
          </cell>
          <cell r="F91" t="str">
            <v>1</v>
          </cell>
          <cell r="G91" t="str">
            <v>17</v>
          </cell>
          <cell r="H91" t="str">
            <v>001</v>
          </cell>
          <cell r="K91" t="str">
            <v>1</v>
          </cell>
          <cell r="L91" t="str">
            <v>1</v>
          </cell>
          <cell r="M91" t="str">
            <v>1700100086</v>
          </cell>
          <cell r="N91" t="str">
            <v>H UNIVERSITARIO</v>
          </cell>
          <cell r="P91" t="str">
            <v>2</v>
          </cell>
          <cell r="Q91">
            <v>101</v>
          </cell>
          <cell r="S91" t="str">
            <v>1</v>
          </cell>
          <cell r="U91" t="str">
            <v>17</v>
          </cell>
          <cell r="V91" t="str">
            <v>433</v>
          </cell>
          <cell r="W91" t="str">
            <v>2</v>
          </cell>
          <cell r="X91" t="str">
            <v>005</v>
          </cell>
          <cell r="AA91" t="str">
            <v>1</v>
          </cell>
          <cell r="AB91" t="str">
            <v>1</v>
          </cell>
          <cell r="AC91" t="str">
            <v>3</v>
          </cell>
          <cell r="AD91" t="str">
            <v>1</v>
          </cell>
          <cell r="AE91" t="str">
            <v>1</v>
          </cell>
          <cell r="AG91" t="str">
            <v>3</v>
          </cell>
          <cell r="AH91">
            <v>2500</v>
          </cell>
          <cell r="AI91">
            <v>23</v>
          </cell>
          <cell r="AJ91" t="str">
            <v>9</v>
          </cell>
          <cell r="AK91">
            <v>99999999999</v>
          </cell>
          <cell r="AL91">
            <v>5</v>
          </cell>
          <cell r="AM91">
            <v>0</v>
          </cell>
          <cell r="AN91" t="str">
            <v>9</v>
          </cell>
          <cell r="AO91" t="str">
            <v>9</v>
          </cell>
          <cell r="AW91" t="str">
            <v>2</v>
          </cell>
          <cell r="AX91" t="str">
            <v>1</v>
          </cell>
          <cell r="AY91" t="str">
            <v>2</v>
          </cell>
          <cell r="AZ91" t="str">
            <v>P369</v>
          </cell>
          <cell r="BE91" t="str">
            <v>405</v>
          </cell>
          <cell r="BF91" t="str">
            <v>P369</v>
          </cell>
        </row>
        <row r="92">
          <cell r="A92" t="str">
            <v>A1146198</v>
          </cell>
          <cell r="B92" t="str">
            <v>05</v>
          </cell>
          <cell r="C92" t="str">
            <v>2002</v>
          </cell>
          <cell r="D92">
            <v>2</v>
          </cell>
          <cell r="E92">
            <v>37392</v>
          </cell>
          <cell r="F92" t="str">
            <v>1</v>
          </cell>
          <cell r="G92" t="str">
            <v>17</v>
          </cell>
          <cell r="H92" t="str">
            <v>001</v>
          </cell>
          <cell r="K92" t="str">
            <v>1</v>
          </cell>
          <cell r="L92" t="str">
            <v>1</v>
          </cell>
          <cell r="M92" t="str">
            <v>1700100086</v>
          </cell>
          <cell r="N92" t="str">
            <v>H UNIVERSITARIO</v>
          </cell>
          <cell r="P92" t="str">
            <v>3</v>
          </cell>
          <cell r="Q92">
            <v>204</v>
          </cell>
          <cell r="S92" t="str">
            <v>1</v>
          </cell>
          <cell r="U92" t="str">
            <v>17</v>
          </cell>
          <cell r="V92" t="str">
            <v>001</v>
          </cell>
          <cell r="W92" t="str">
            <v>1</v>
          </cell>
          <cell r="Y92" t="str">
            <v>0</v>
          </cell>
          <cell r="Z92" t="str">
            <v>0610</v>
          </cell>
          <cell r="AA92" t="str">
            <v>1</v>
          </cell>
          <cell r="AB92" t="str">
            <v>2</v>
          </cell>
          <cell r="AC92" t="str">
            <v>3</v>
          </cell>
          <cell r="AD92" t="str">
            <v>1</v>
          </cell>
          <cell r="AE92" t="str">
            <v>1</v>
          </cell>
          <cell r="AG92" t="str">
            <v>2</v>
          </cell>
          <cell r="AH92">
            <v>810</v>
          </cell>
          <cell r="AI92">
            <v>40</v>
          </cell>
          <cell r="AJ92" t="str">
            <v>9</v>
          </cell>
          <cell r="AK92">
            <v>99999999999</v>
          </cell>
          <cell r="AL92">
            <v>3</v>
          </cell>
          <cell r="AM92">
            <v>0</v>
          </cell>
          <cell r="AN92" t="str">
            <v>2</v>
          </cell>
          <cell r="AO92" t="str">
            <v>5</v>
          </cell>
          <cell r="AW92" t="str">
            <v>2</v>
          </cell>
          <cell r="AX92" t="str">
            <v>1</v>
          </cell>
          <cell r="AY92" t="str">
            <v>2</v>
          </cell>
          <cell r="AZ92" t="str">
            <v>P369</v>
          </cell>
          <cell r="BA92" t="str">
            <v>P070</v>
          </cell>
          <cell r="BD92" t="str">
            <v>P220</v>
          </cell>
          <cell r="BE92" t="str">
            <v>405</v>
          </cell>
          <cell r="BF92" t="str">
            <v>P369</v>
          </cell>
        </row>
        <row r="93">
          <cell r="A93" t="str">
            <v>A1131971</v>
          </cell>
          <cell r="B93" t="str">
            <v>02</v>
          </cell>
          <cell r="C93" t="str">
            <v>2002</v>
          </cell>
          <cell r="D93">
            <v>2</v>
          </cell>
          <cell r="E93">
            <v>37306</v>
          </cell>
          <cell r="F93" t="str">
            <v>1</v>
          </cell>
          <cell r="G93" t="str">
            <v>17</v>
          </cell>
          <cell r="H93" t="str">
            <v>174</v>
          </cell>
          <cell r="K93" t="str">
            <v>1</v>
          </cell>
          <cell r="L93" t="str">
            <v>1</v>
          </cell>
          <cell r="M93" t="str">
            <v>1717400011</v>
          </cell>
          <cell r="N93" t="str">
            <v>HOSP. SAN MARCOS</v>
          </cell>
          <cell r="P93" t="str">
            <v>3</v>
          </cell>
          <cell r="Q93">
            <v>101</v>
          </cell>
          <cell r="S93" t="str">
            <v>1</v>
          </cell>
          <cell r="U93" t="str">
            <v>17</v>
          </cell>
          <cell r="V93" t="str">
            <v>174</v>
          </cell>
          <cell r="W93" t="str">
            <v>1</v>
          </cell>
          <cell r="AA93" t="str">
            <v>1</v>
          </cell>
          <cell r="AB93" t="str">
            <v>2</v>
          </cell>
          <cell r="AC93" t="str">
            <v>3</v>
          </cell>
          <cell r="AD93" t="str">
            <v>1</v>
          </cell>
          <cell r="AE93" t="str">
            <v>1</v>
          </cell>
          <cell r="AG93" t="str">
            <v>2</v>
          </cell>
          <cell r="AH93">
            <v>640</v>
          </cell>
          <cell r="AI93">
            <v>20</v>
          </cell>
          <cell r="AJ93" t="str">
            <v>9</v>
          </cell>
          <cell r="AK93">
            <v>99999999999</v>
          </cell>
          <cell r="AL93">
            <v>1</v>
          </cell>
          <cell r="AM93">
            <v>0</v>
          </cell>
          <cell r="AN93" t="str">
            <v>1</v>
          </cell>
          <cell r="AO93" t="str">
            <v>7</v>
          </cell>
          <cell r="AW93" t="str">
            <v>2</v>
          </cell>
          <cell r="AX93" t="str">
            <v>1</v>
          </cell>
          <cell r="AY93" t="str">
            <v>2</v>
          </cell>
          <cell r="AZ93" t="str">
            <v>P285</v>
          </cell>
          <cell r="BA93" t="str">
            <v>P220</v>
          </cell>
          <cell r="BB93" t="str">
            <v>P038</v>
          </cell>
          <cell r="BC93" t="str">
            <v>P375</v>
          </cell>
          <cell r="BE93" t="str">
            <v>407</v>
          </cell>
          <cell r="BF93" t="str">
            <v>P375</v>
          </cell>
        </row>
        <row r="94">
          <cell r="A94" t="str">
            <v>A889892</v>
          </cell>
          <cell r="B94" t="str">
            <v>05</v>
          </cell>
          <cell r="C94" t="str">
            <v>2002</v>
          </cell>
          <cell r="D94">
            <v>2</v>
          </cell>
          <cell r="E94">
            <v>37405</v>
          </cell>
          <cell r="F94" t="str">
            <v>2</v>
          </cell>
          <cell r="G94" t="str">
            <v>17</v>
          </cell>
          <cell r="H94" t="str">
            <v>001</v>
          </cell>
          <cell r="K94" t="str">
            <v>1</v>
          </cell>
          <cell r="L94" t="str">
            <v>1</v>
          </cell>
          <cell r="M94" t="str">
            <v>1700100060</v>
          </cell>
          <cell r="N94" t="str">
            <v>H INFANTIL</v>
          </cell>
          <cell r="P94" t="str">
            <v>2</v>
          </cell>
          <cell r="Q94">
            <v>202</v>
          </cell>
          <cell r="S94" t="str">
            <v>1</v>
          </cell>
          <cell r="U94" t="str">
            <v>17</v>
          </cell>
          <cell r="V94" t="str">
            <v>001</v>
          </cell>
          <cell r="W94" t="str">
            <v>1</v>
          </cell>
          <cell r="Y94" t="str">
            <v>0</v>
          </cell>
          <cell r="Z94" t="str">
            <v>0502</v>
          </cell>
          <cell r="AA94" t="str">
            <v>1</v>
          </cell>
          <cell r="AB94" t="str">
            <v>1</v>
          </cell>
          <cell r="AC94" t="str">
            <v>3</v>
          </cell>
          <cell r="AD94" t="str">
            <v>2</v>
          </cell>
          <cell r="AE94" t="str">
            <v>1</v>
          </cell>
          <cell r="AG94" t="str">
            <v>3</v>
          </cell>
          <cell r="AH94">
            <v>2500</v>
          </cell>
          <cell r="AI94">
            <v>99</v>
          </cell>
          <cell r="AJ94" t="str">
            <v>9</v>
          </cell>
          <cell r="AK94">
            <v>99999999999</v>
          </cell>
          <cell r="AL94">
            <v>5</v>
          </cell>
          <cell r="AM94">
            <v>0</v>
          </cell>
          <cell r="AN94" t="str">
            <v>9</v>
          </cell>
          <cell r="AO94" t="str">
            <v>9</v>
          </cell>
          <cell r="AW94" t="str">
            <v>2</v>
          </cell>
          <cell r="AX94" t="str">
            <v>1</v>
          </cell>
          <cell r="AY94" t="str">
            <v>1</v>
          </cell>
          <cell r="AZ94" t="str">
            <v>R571</v>
          </cell>
          <cell r="BA94" t="str">
            <v>P780</v>
          </cell>
          <cell r="BB94" t="str">
            <v>P77X</v>
          </cell>
          <cell r="BE94" t="str">
            <v>407</v>
          </cell>
          <cell r="BF94" t="str">
            <v>P77X</v>
          </cell>
        </row>
        <row r="95">
          <cell r="A95" t="str">
            <v>A1146905</v>
          </cell>
          <cell r="B95" t="str">
            <v>06</v>
          </cell>
          <cell r="C95" t="str">
            <v>2002</v>
          </cell>
          <cell r="D95">
            <v>2</v>
          </cell>
          <cell r="E95">
            <v>37417</v>
          </cell>
          <cell r="F95" t="str">
            <v>2</v>
          </cell>
          <cell r="G95" t="str">
            <v>17</v>
          </cell>
          <cell r="H95" t="str">
            <v>001</v>
          </cell>
          <cell r="K95" t="str">
            <v>1</v>
          </cell>
          <cell r="L95" t="str">
            <v>1</v>
          </cell>
          <cell r="M95" t="str">
            <v>1700100086</v>
          </cell>
          <cell r="N95" t="str">
            <v>H UNIVERSITARIO</v>
          </cell>
          <cell r="P95" t="str">
            <v>2</v>
          </cell>
          <cell r="Q95">
            <v>207</v>
          </cell>
          <cell r="S95" t="str">
            <v>1</v>
          </cell>
          <cell r="U95" t="str">
            <v>17</v>
          </cell>
          <cell r="V95" t="str">
            <v>486</v>
          </cell>
          <cell r="W95" t="str">
            <v>3</v>
          </cell>
          <cell r="AA95" t="str">
            <v>1</v>
          </cell>
          <cell r="AB95" t="str">
            <v>1</v>
          </cell>
          <cell r="AC95" t="str">
            <v>3</v>
          </cell>
          <cell r="AD95" t="str">
            <v>1</v>
          </cell>
          <cell r="AE95" t="str">
            <v>2</v>
          </cell>
          <cell r="AG95" t="str">
            <v>3</v>
          </cell>
          <cell r="AH95">
            <v>1290</v>
          </cell>
          <cell r="AI95">
            <v>19</v>
          </cell>
          <cell r="AJ95" t="str">
            <v>9</v>
          </cell>
          <cell r="AK95">
            <v>99999999999</v>
          </cell>
          <cell r="AL95">
            <v>2</v>
          </cell>
          <cell r="AM95">
            <v>0</v>
          </cell>
          <cell r="AN95" t="str">
            <v>4</v>
          </cell>
          <cell r="AO95" t="str">
            <v>2</v>
          </cell>
          <cell r="AW95" t="str">
            <v>2</v>
          </cell>
          <cell r="AX95" t="str">
            <v>1</v>
          </cell>
          <cell r="AY95" t="str">
            <v>1</v>
          </cell>
          <cell r="AZ95" t="str">
            <v>P77X</v>
          </cell>
          <cell r="BA95" t="str">
            <v>P071</v>
          </cell>
          <cell r="BE95" t="str">
            <v>407</v>
          </cell>
          <cell r="BF95" t="str">
            <v>P77X</v>
          </cell>
        </row>
        <row r="96">
          <cell r="A96" t="str">
            <v>A1138825</v>
          </cell>
          <cell r="B96" t="str">
            <v>04</v>
          </cell>
          <cell r="C96" t="str">
            <v>2002</v>
          </cell>
          <cell r="D96">
            <v>2</v>
          </cell>
          <cell r="E96">
            <v>37367</v>
          </cell>
          <cell r="F96" t="str">
            <v>2</v>
          </cell>
          <cell r="G96" t="str">
            <v>17</v>
          </cell>
          <cell r="H96" t="str">
            <v>001</v>
          </cell>
          <cell r="K96" t="str">
            <v>1</v>
          </cell>
          <cell r="L96" t="str">
            <v>1</v>
          </cell>
          <cell r="M96" t="str">
            <v>1700100086</v>
          </cell>
          <cell r="N96" t="str">
            <v>H UNIVERSITARIO</v>
          </cell>
          <cell r="P96" t="str">
            <v>3</v>
          </cell>
          <cell r="Q96">
            <v>101</v>
          </cell>
          <cell r="S96" t="str">
            <v>1</v>
          </cell>
          <cell r="U96" t="str">
            <v>17</v>
          </cell>
          <cell r="V96" t="str">
            <v>614</v>
          </cell>
          <cell r="W96" t="str">
            <v>3</v>
          </cell>
          <cell r="AA96" t="str">
            <v>1</v>
          </cell>
          <cell r="AB96" t="str">
            <v>1</v>
          </cell>
          <cell r="AC96" t="str">
            <v>3</v>
          </cell>
          <cell r="AD96" t="str">
            <v>1</v>
          </cell>
          <cell r="AE96" t="str">
            <v>1</v>
          </cell>
          <cell r="AG96" t="str">
            <v>3</v>
          </cell>
          <cell r="AH96">
            <v>2590</v>
          </cell>
          <cell r="AI96">
            <v>99</v>
          </cell>
          <cell r="AJ96" t="str">
            <v>9</v>
          </cell>
          <cell r="AK96">
            <v>99999999999</v>
          </cell>
          <cell r="AL96">
            <v>99</v>
          </cell>
          <cell r="AM96">
            <v>99</v>
          </cell>
          <cell r="AN96" t="str">
            <v>9</v>
          </cell>
          <cell r="AO96" t="str">
            <v>9</v>
          </cell>
          <cell r="AW96" t="str">
            <v>2</v>
          </cell>
          <cell r="AX96" t="str">
            <v>1</v>
          </cell>
          <cell r="AY96" t="str">
            <v>2</v>
          </cell>
          <cell r="AZ96" t="str">
            <v>P832</v>
          </cell>
          <cell r="BE96" t="str">
            <v>407</v>
          </cell>
          <cell r="BF96" t="str">
            <v>P832</v>
          </cell>
        </row>
        <row r="97">
          <cell r="A97" t="str">
            <v>A1131532</v>
          </cell>
          <cell r="B97" t="str">
            <v>01</v>
          </cell>
          <cell r="C97" t="str">
            <v>2002</v>
          </cell>
          <cell r="D97">
            <v>2</v>
          </cell>
          <cell r="E97">
            <v>37279</v>
          </cell>
          <cell r="F97" t="str">
            <v>1</v>
          </cell>
          <cell r="G97" t="str">
            <v>17</v>
          </cell>
          <cell r="H97" t="str">
            <v>513</v>
          </cell>
          <cell r="K97" t="str">
            <v>1</v>
          </cell>
          <cell r="L97" t="str">
            <v>3</v>
          </cell>
          <cell r="P97" t="str">
            <v>3</v>
          </cell>
          <cell r="Q97">
            <v>203</v>
          </cell>
          <cell r="S97" t="str">
            <v>1</v>
          </cell>
          <cell r="U97" t="str">
            <v>17</v>
          </cell>
          <cell r="V97" t="str">
            <v>513</v>
          </cell>
          <cell r="W97" t="str">
            <v>1</v>
          </cell>
          <cell r="AA97" t="str">
            <v>1</v>
          </cell>
          <cell r="AB97" t="str">
            <v>1</v>
          </cell>
          <cell r="AC97" t="str">
            <v>3</v>
          </cell>
          <cell r="AD97" t="str">
            <v>1</v>
          </cell>
          <cell r="AE97" t="str">
            <v>1</v>
          </cell>
          <cell r="AG97" t="str">
            <v>3</v>
          </cell>
          <cell r="AH97">
            <v>2900</v>
          </cell>
          <cell r="AI97">
            <v>21</v>
          </cell>
          <cell r="AJ97" t="str">
            <v>9</v>
          </cell>
          <cell r="AK97">
            <v>99999999999</v>
          </cell>
          <cell r="AL97">
            <v>1</v>
          </cell>
          <cell r="AM97">
            <v>0</v>
          </cell>
          <cell r="AN97" t="str">
            <v>1</v>
          </cell>
          <cell r="AO97" t="str">
            <v>2</v>
          </cell>
          <cell r="AW97" t="str">
            <v>2</v>
          </cell>
          <cell r="AX97" t="str">
            <v>1</v>
          </cell>
          <cell r="AY97" t="str">
            <v>2</v>
          </cell>
          <cell r="AZ97" t="str">
            <v>P369</v>
          </cell>
          <cell r="BA97" t="str">
            <v>P968</v>
          </cell>
          <cell r="BE97" t="str">
            <v>407</v>
          </cell>
          <cell r="BF97" t="str">
            <v>P968</v>
          </cell>
        </row>
        <row r="98">
          <cell r="A98" t="str">
            <v>A907888</v>
          </cell>
          <cell r="B98" t="str">
            <v>04</v>
          </cell>
          <cell r="C98" t="str">
            <v>2002</v>
          </cell>
          <cell r="D98">
            <v>2</v>
          </cell>
          <cell r="E98">
            <v>37373</v>
          </cell>
          <cell r="F98" t="str">
            <v>2</v>
          </cell>
          <cell r="G98" t="str">
            <v>17</v>
          </cell>
          <cell r="H98" t="str">
            <v>013</v>
          </cell>
          <cell r="K98" t="str">
            <v>3</v>
          </cell>
          <cell r="L98" t="str">
            <v>3</v>
          </cell>
          <cell r="P98" t="str">
            <v>2</v>
          </cell>
          <cell r="Q98">
            <v>203</v>
          </cell>
          <cell r="S98" t="str">
            <v>1</v>
          </cell>
          <cell r="U98" t="str">
            <v>17</v>
          </cell>
          <cell r="V98" t="str">
            <v>013</v>
          </cell>
          <cell r="W98" t="str">
            <v>3</v>
          </cell>
          <cell r="AA98" t="str">
            <v>1</v>
          </cell>
          <cell r="AB98" t="str">
            <v>1</v>
          </cell>
          <cell r="AC98" t="str">
            <v>3</v>
          </cell>
          <cell r="AD98" t="str">
            <v>1</v>
          </cell>
          <cell r="AE98" t="str">
            <v>1</v>
          </cell>
          <cell r="AG98" t="str">
            <v>3</v>
          </cell>
          <cell r="AH98">
            <v>2600</v>
          </cell>
          <cell r="AI98">
            <v>21</v>
          </cell>
          <cell r="AJ98" t="str">
            <v>9</v>
          </cell>
          <cell r="AK98">
            <v>99999999999</v>
          </cell>
          <cell r="AL98">
            <v>3</v>
          </cell>
          <cell r="AM98">
            <v>0</v>
          </cell>
          <cell r="AN98" t="str">
            <v>1</v>
          </cell>
          <cell r="AO98" t="str">
            <v>3</v>
          </cell>
          <cell r="AW98" t="str">
            <v>4</v>
          </cell>
          <cell r="AX98" t="str">
            <v>1</v>
          </cell>
          <cell r="AY98" t="str">
            <v>2</v>
          </cell>
          <cell r="AZ98" t="str">
            <v>P969</v>
          </cell>
          <cell r="BE98" t="str">
            <v>407</v>
          </cell>
          <cell r="BF98" t="str">
            <v>P969</v>
          </cell>
        </row>
        <row r="99">
          <cell r="A99" t="str">
            <v>A1131022</v>
          </cell>
          <cell r="B99" t="str">
            <v>04</v>
          </cell>
          <cell r="C99" t="str">
            <v>2002</v>
          </cell>
          <cell r="D99">
            <v>2</v>
          </cell>
          <cell r="E99">
            <v>37370</v>
          </cell>
          <cell r="F99" t="str">
            <v>2</v>
          </cell>
          <cell r="G99" t="str">
            <v>17</v>
          </cell>
          <cell r="H99" t="str">
            <v>653</v>
          </cell>
          <cell r="K99" t="str">
            <v>1</v>
          </cell>
          <cell r="L99" t="str">
            <v>1</v>
          </cell>
          <cell r="M99" t="str">
            <v>1765300014</v>
          </cell>
          <cell r="N99" t="str">
            <v>H. FELIPE SUAREZ</v>
          </cell>
          <cell r="P99" t="str">
            <v>3</v>
          </cell>
          <cell r="Q99">
            <v>102</v>
          </cell>
          <cell r="S99" t="str">
            <v>1</v>
          </cell>
          <cell r="U99" t="str">
            <v>17</v>
          </cell>
          <cell r="V99" t="str">
            <v>653</v>
          </cell>
          <cell r="W99" t="str">
            <v>3</v>
          </cell>
          <cell r="AA99" t="str">
            <v>3</v>
          </cell>
          <cell r="AB99" t="str">
            <v>3</v>
          </cell>
          <cell r="AC99" t="str">
            <v>3</v>
          </cell>
          <cell r="AD99" t="str">
            <v>1</v>
          </cell>
          <cell r="AE99" t="str">
            <v>1</v>
          </cell>
          <cell r="AG99" t="str">
            <v>3</v>
          </cell>
          <cell r="AH99">
            <v>2400</v>
          </cell>
          <cell r="AI99">
            <v>16</v>
          </cell>
          <cell r="AJ99" t="str">
            <v>9</v>
          </cell>
          <cell r="AK99">
            <v>99999999999</v>
          </cell>
          <cell r="AL99">
            <v>1</v>
          </cell>
          <cell r="AM99">
            <v>0</v>
          </cell>
          <cell r="AN99" t="str">
            <v>4</v>
          </cell>
          <cell r="AO99" t="str">
            <v>3</v>
          </cell>
          <cell r="AW99" t="str">
            <v>1</v>
          </cell>
          <cell r="AX99" t="str">
            <v>1</v>
          </cell>
          <cell r="AY99" t="str">
            <v>1</v>
          </cell>
          <cell r="AZ99" t="str">
            <v>P969</v>
          </cell>
          <cell r="BE99" t="str">
            <v>407</v>
          </cell>
          <cell r="BF99" t="str">
            <v>P969</v>
          </cell>
        </row>
        <row r="100">
          <cell r="A100" t="str">
            <v>A1136427</v>
          </cell>
          <cell r="B100" t="str">
            <v>05</v>
          </cell>
          <cell r="C100" t="str">
            <v>2002</v>
          </cell>
          <cell r="D100">
            <v>2</v>
          </cell>
          <cell r="E100">
            <v>37401</v>
          </cell>
          <cell r="F100" t="str">
            <v>2</v>
          </cell>
          <cell r="G100" t="str">
            <v>17</v>
          </cell>
          <cell r="H100" t="str">
            <v>001</v>
          </cell>
          <cell r="K100" t="str">
            <v>1</v>
          </cell>
          <cell r="L100" t="str">
            <v>1</v>
          </cell>
          <cell r="M100" t="str">
            <v>1700100035</v>
          </cell>
          <cell r="N100" t="str">
            <v>CL DE LA PRESENTACION</v>
          </cell>
          <cell r="P100" t="str">
            <v>1</v>
          </cell>
          <cell r="Q100">
            <v>106</v>
          </cell>
          <cell r="S100" t="str">
            <v>1</v>
          </cell>
          <cell r="U100" t="str">
            <v>17</v>
          </cell>
          <cell r="V100" t="str">
            <v>001</v>
          </cell>
          <cell r="W100" t="str">
            <v>1</v>
          </cell>
          <cell r="Y100" t="str">
            <v>0</v>
          </cell>
          <cell r="Z100" t="str">
            <v>0802</v>
          </cell>
          <cell r="AA100" t="str">
            <v>1</v>
          </cell>
          <cell r="AB100" t="str">
            <v>1</v>
          </cell>
          <cell r="AC100" t="str">
            <v>3</v>
          </cell>
          <cell r="AD100" t="str">
            <v>2</v>
          </cell>
          <cell r="AE100" t="str">
            <v>1</v>
          </cell>
          <cell r="AG100" t="str">
            <v>2</v>
          </cell>
          <cell r="AH100">
            <v>1400</v>
          </cell>
          <cell r="AI100">
            <v>17</v>
          </cell>
          <cell r="AJ100" t="str">
            <v>9</v>
          </cell>
          <cell r="AK100">
            <v>99999999999</v>
          </cell>
          <cell r="AL100">
            <v>1</v>
          </cell>
          <cell r="AM100">
            <v>0</v>
          </cell>
          <cell r="AN100" t="str">
            <v>1</v>
          </cell>
          <cell r="AO100" t="str">
            <v>7</v>
          </cell>
          <cell r="AW100" t="str">
            <v>2</v>
          </cell>
          <cell r="AX100" t="str">
            <v>1</v>
          </cell>
          <cell r="AY100" t="str">
            <v>2</v>
          </cell>
          <cell r="AZ100" t="str">
            <v>Q043</v>
          </cell>
          <cell r="BA100" t="str">
            <v>P071</v>
          </cell>
          <cell r="BE100" t="str">
            <v>615</v>
          </cell>
          <cell r="BF100" t="str">
            <v>Q043</v>
          </cell>
        </row>
        <row r="101">
          <cell r="A101" t="str">
            <v>A889867</v>
          </cell>
          <cell r="B101" t="str">
            <v>01</v>
          </cell>
          <cell r="C101" t="str">
            <v>2002</v>
          </cell>
          <cell r="D101">
            <v>2</v>
          </cell>
          <cell r="E101">
            <v>37277</v>
          </cell>
          <cell r="F101" t="str">
            <v>2</v>
          </cell>
          <cell r="G101" t="str">
            <v>17</v>
          </cell>
          <cell r="H101" t="str">
            <v>001</v>
          </cell>
          <cell r="K101" t="str">
            <v>1</v>
          </cell>
          <cell r="L101" t="str">
            <v>1</v>
          </cell>
          <cell r="M101" t="str">
            <v>1700100060</v>
          </cell>
          <cell r="N101" t="str">
            <v>H INFANTIL</v>
          </cell>
          <cell r="P101" t="str">
            <v>2</v>
          </cell>
          <cell r="Q101">
            <v>306</v>
          </cell>
          <cell r="S101" t="str">
            <v>1</v>
          </cell>
          <cell r="U101" t="str">
            <v>17</v>
          </cell>
          <cell r="V101" t="str">
            <v>665</v>
          </cell>
          <cell r="W101" t="str">
            <v>3</v>
          </cell>
          <cell r="AA101" t="str">
            <v>1</v>
          </cell>
          <cell r="AB101" t="str">
            <v>1</v>
          </cell>
          <cell r="AC101" t="str">
            <v>3</v>
          </cell>
          <cell r="AD101" t="str">
            <v>1</v>
          </cell>
          <cell r="AE101" t="str">
            <v>1</v>
          </cell>
          <cell r="AG101" t="str">
            <v>3</v>
          </cell>
          <cell r="AH101">
            <v>2500</v>
          </cell>
          <cell r="AI101">
            <v>42</v>
          </cell>
          <cell r="AJ101" t="str">
            <v>9</v>
          </cell>
          <cell r="AK101">
            <v>99999999999</v>
          </cell>
          <cell r="AL101">
            <v>10</v>
          </cell>
          <cell r="AM101">
            <v>0</v>
          </cell>
          <cell r="AN101" t="str">
            <v>4</v>
          </cell>
          <cell r="AO101" t="str">
            <v>9</v>
          </cell>
          <cell r="AW101" t="str">
            <v>2</v>
          </cell>
          <cell r="AX101" t="str">
            <v>1</v>
          </cell>
          <cell r="AY101" t="str">
            <v>1</v>
          </cell>
          <cell r="AZ101" t="str">
            <v>I259</v>
          </cell>
          <cell r="BA101" t="str">
            <v>Q249</v>
          </cell>
          <cell r="BE101" t="str">
            <v>615</v>
          </cell>
          <cell r="BF101" t="str">
            <v>Q249</v>
          </cell>
        </row>
        <row r="102">
          <cell r="A102" t="str">
            <v>A889885</v>
          </cell>
          <cell r="B102" t="str">
            <v>04</v>
          </cell>
          <cell r="C102" t="str">
            <v>2002</v>
          </cell>
          <cell r="D102">
            <v>2</v>
          </cell>
          <cell r="E102">
            <v>37375</v>
          </cell>
          <cell r="F102" t="str">
            <v>1</v>
          </cell>
          <cell r="G102" t="str">
            <v>17</v>
          </cell>
          <cell r="H102" t="str">
            <v>001</v>
          </cell>
          <cell r="K102" t="str">
            <v>1</v>
          </cell>
          <cell r="L102" t="str">
            <v>1</v>
          </cell>
          <cell r="M102" t="str">
            <v>1700100060</v>
          </cell>
          <cell r="N102" t="str">
            <v>H INFANTIL</v>
          </cell>
          <cell r="P102" t="str">
            <v>3</v>
          </cell>
          <cell r="Q102">
            <v>305</v>
          </cell>
          <cell r="S102" t="str">
            <v>1</v>
          </cell>
          <cell r="U102" t="str">
            <v>17</v>
          </cell>
          <cell r="V102" t="str">
            <v>174</v>
          </cell>
          <cell r="W102" t="str">
            <v>1</v>
          </cell>
          <cell r="AA102" t="str">
            <v>1</v>
          </cell>
          <cell r="AB102" t="str">
            <v>2</v>
          </cell>
          <cell r="AC102" t="str">
            <v>3</v>
          </cell>
          <cell r="AD102" t="str">
            <v>1</v>
          </cell>
          <cell r="AE102" t="str">
            <v>1</v>
          </cell>
          <cell r="AG102" t="str">
            <v>3</v>
          </cell>
          <cell r="AH102">
            <v>9999</v>
          </cell>
          <cell r="AI102">
            <v>26</v>
          </cell>
          <cell r="AJ102" t="str">
            <v>9</v>
          </cell>
          <cell r="AK102">
            <v>99999999999</v>
          </cell>
          <cell r="AL102">
            <v>5</v>
          </cell>
          <cell r="AM102">
            <v>0</v>
          </cell>
          <cell r="AN102" t="str">
            <v>1</v>
          </cell>
          <cell r="AO102" t="str">
            <v>5</v>
          </cell>
          <cell r="AW102" t="str">
            <v>2</v>
          </cell>
          <cell r="AX102" t="str">
            <v>1</v>
          </cell>
          <cell r="AY102" t="str">
            <v>1</v>
          </cell>
          <cell r="AZ102" t="str">
            <v>J969</v>
          </cell>
          <cell r="BA102" t="str">
            <v>Q249</v>
          </cell>
          <cell r="BE102" t="str">
            <v>615</v>
          </cell>
          <cell r="BF102" t="str">
            <v>Q249</v>
          </cell>
        </row>
        <row r="103">
          <cell r="A103" t="str">
            <v>A1131346</v>
          </cell>
          <cell r="B103" t="str">
            <v>04</v>
          </cell>
          <cell r="C103" t="str">
            <v>2002</v>
          </cell>
          <cell r="D103">
            <v>2</v>
          </cell>
          <cell r="E103">
            <v>37374</v>
          </cell>
          <cell r="F103" t="str">
            <v>2</v>
          </cell>
          <cell r="G103" t="str">
            <v>17</v>
          </cell>
          <cell r="H103" t="str">
            <v>042</v>
          </cell>
          <cell r="K103" t="str">
            <v>3</v>
          </cell>
          <cell r="L103" t="str">
            <v>3</v>
          </cell>
          <cell r="P103" t="str">
            <v>2</v>
          </cell>
          <cell r="Q103">
            <v>307</v>
          </cell>
          <cell r="S103" t="str">
            <v>1</v>
          </cell>
          <cell r="U103" t="str">
            <v>17</v>
          </cell>
          <cell r="V103" t="str">
            <v>042</v>
          </cell>
          <cell r="W103" t="str">
            <v>3</v>
          </cell>
          <cell r="AA103" t="str">
            <v>1</v>
          </cell>
          <cell r="AB103" t="str">
            <v>2</v>
          </cell>
          <cell r="AC103" t="str">
            <v>3</v>
          </cell>
          <cell r="AD103" t="str">
            <v>9</v>
          </cell>
          <cell r="AE103" t="str">
            <v>9</v>
          </cell>
          <cell r="AG103" t="str">
            <v>9</v>
          </cell>
          <cell r="AH103">
            <v>9999</v>
          </cell>
          <cell r="AI103">
            <v>99</v>
          </cell>
          <cell r="AJ103" t="str">
            <v>9</v>
          </cell>
          <cell r="AK103">
            <v>99999999999</v>
          </cell>
          <cell r="AL103">
            <v>99</v>
          </cell>
          <cell r="AM103">
            <v>99</v>
          </cell>
          <cell r="AN103" t="str">
            <v>9</v>
          </cell>
          <cell r="AO103" t="str">
            <v>9</v>
          </cell>
          <cell r="AW103" t="str">
            <v>2</v>
          </cell>
          <cell r="AX103" t="str">
            <v>9</v>
          </cell>
          <cell r="AY103" t="str">
            <v>2</v>
          </cell>
          <cell r="AZ103" t="str">
            <v>R95X</v>
          </cell>
          <cell r="BA103" t="str">
            <v>Q249</v>
          </cell>
          <cell r="BB103" t="str">
            <v>Q688</v>
          </cell>
          <cell r="BE103" t="str">
            <v>615</v>
          </cell>
          <cell r="BF103" t="str">
            <v>Q249</v>
          </cell>
        </row>
        <row r="104">
          <cell r="A104" t="str">
            <v>A1138903</v>
          </cell>
          <cell r="B104" t="str">
            <v>05</v>
          </cell>
          <cell r="C104" t="str">
            <v>2002</v>
          </cell>
          <cell r="D104">
            <v>2</v>
          </cell>
          <cell r="E104">
            <v>37382</v>
          </cell>
          <cell r="F104" t="str">
            <v>2</v>
          </cell>
          <cell r="G104" t="str">
            <v>17</v>
          </cell>
          <cell r="H104" t="str">
            <v>001</v>
          </cell>
          <cell r="K104" t="str">
            <v>1</v>
          </cell>
          <cell r="L104" t="str">
            <v>1</v>
          </cell>
          <cell r="M104" t="str">
            <v>1700100051</v>
          </cell>
          <cell r="N104" t="str">
            <v>CL ISS</v>
          </cell>
          <cell r="P104" t="str">
            <v>1</v>
          </cell>
          <cell r="Q104">
            <v>209</v>
          </cell>
          <cell r="S104" t="str">
            <v>1</v>
          </cell>
          <cell r="U104" t="str">
            <v>17</v>
          </cell>
          <cell r="V104" t="str">
            <v>001</v>
          </cell>
          <cell r="W104" t="str">
            <v>1</v>
          </cell>
          <cell r="Y104" t="str">
            <v>0</v>
          </cell>
          <cell r="Z104" t="str">
            <v>0803</v>
          </cell>
          <cell r="AA104" t="str">
            <v>1</v>
          </cell>
          <cell r="AB104" t="str">
            <v>1</v>
          </cell>
          <cell r="AC104" t="str">
            <v>3</v>
          </cell>
          <cell r="AD104" t="str">
            <v>1</v>
          </cell>
          <cell r="AE104" t="str">
            <v>1</v>
          </cell>
          <cell r="AG104" t="str">
            <v>3</v>
          </cell>
          <cell r="AH104">
            <v>3300</v>
          </cell>
          <cell r="AI104">
            <v>43</v>
          </cell>
          <cell r="AJ104" t="str">
            <v>9</v>
          </cell>
          <cell r="AK104">
            <v>99999999999</v>
          </cell>
          <cell r="AL104">
            <v>2</v>
          </cell>
          <cell r="AM104">
            <v>99</v>
          </cell>
          <cell r="AN104" t="str">
            <v>2</v>
          </cell>
          <cell r="AO104" t="str">
            <v>2</v>
          </cell>
          <cell r="AW104" t="str">
            <v>2</v>
          </cell>
          <cell r="AX104" t="str">
            <v>1</v>
          </cell>
          <cell r="AY104" t="str">
            <v>2</v>
          </cell>
          <cell r="AZ104" t="str">
            <v>Q249</v>
          </cell>
          <cell r="BE104" t="str">
            <v>615</v>
          </cell>
          <cell r="BF104" t="str">
            <v>Q249</v>
          </cell>
        </row>
        <row r="105">
          <cell r="A105" t="str">
            <v>A1146912</v>
          </cell>
          <cell r="B105" t="str">
            <v>06</v>
          </cell>
          <cell r="C105" t="str">
            <v>2002</v>
          </cell>
          <cell r="D105">
            <v>2</v>
          </cell>
          <cell r="E105">
            <v>37420</v>
          </cell>
          <cell r="F105" t="str">
            <v>1</v>
          </cell>
          <cell r="G105" t="str">
            <v>17</v>
          </cell>
          <cell r="H105" t="str">
            <v>001</v>
          </cell>
          <cell r="K105" t="str">
            <v>1</v>
          </cell>
          <cell r="L105" t="str">
            <v>1</v>
          </cell>
          <cell r="M105" t="str">
            <v>1700100086</v>
          </cell>
          <cell r="N105" t="str">
            <v>H UNIVERSITARIO</v>
          </cell>
          <cell r="P105" t="str">
            <v>3</v>
          </cell>
          <cell r="Q105">
            <v>102</v>
          </cell>
          <cell r="S105" t="str">
            <v>1</v>
          </cell>
          <cell r="U105" t="str">
            <v>17</v>
          </cell>
          <cell r="V105" t="str">
            <v>001</v>
          </cell>
          <cell r="W105" t="str">
            <v>1</v>
          </cell>
          <cell r="Y105" t="str">
            <v>0</v>
          </cell>
          <cell r="Z105" t="str">
            <v>0505</v>
          </cell>
          <cell r="AA105" t="str">
            <v>1</v>
          </cell>
          <cell r="AB105" t="str">
            <v>1</v>
          </cell>
          <cell r="AC105" t="str">
            <v>3</v>
          </cell>
          <cell r="AD105" t="str">
            <v>1</v>
          </cell>
          <cell r="AE105" t="str">
            <v>1</v>
          </cell>
          <cell r="AG105" t="str">
            <v>3</v>
          </cell>
          <cell r="AH105">
            <v>3300</v>
          </cell>
          <cell r="AI105">
            <v>23</v>
          </cell>
          <cell r="AJ105" t="str">
            <v>9</v>
          </cell>
          <cell r="AK105">
            <v>99999999999</v>
          </cell>
          <cell r="AL105">
            <v>1</v>
          </cell>
          <cell r="AM105">
            <v>99</v>
          </cell>
          <cell r="AN105" t="str">
            <v>2</v>
          </cell>
          <cell r="AO105" t="str">
            <v>4</v>
          </cell>
          <cell r="AW105" t="str">
            <v>2</v>
          </cell>
          <cell r="AX105" t="str">
            <v>1</v>
          </cell>
          <cell r="AY105" t="str">
            <v>2</v>
          </cell>
          <cell r="AZ105" t="str">
            <v>R570</v>
          </cell>
          <cell r="BA105" t="str">
            <v>Q249</v>
          </cell>
          <cell r="BE105" t="str">
            <v>615</v>
          </cell>
          <cell r="BF105" t="str">
            <v>Q249</v>
          </cell>
        </row>
        <row r="106">
          <cell r="A106" t="str">
            <v>A1146453</v>
          </cell>
          <cell r="B106" t="str">
            <v>05</v>
          </cell>
          <cell r="C106" t="str">
            <v>2002</v>
          </cell>
          <cell r="D106">
            <v>2</v>
          </cell>
          <cell r="E106">
            <v>37401</v>
          </cell>
          <cell r="F106" t="str">
            <v>1</v>
          </cell>
          <cell r="G106" t="str">
            <v>17</v>
          </cell>
          <cell r="H106" t="str">
            <v>001</v>
          </cell>
          <cell r="K106" t="str">
            <v>1</v>
          </cell>
          <cell r="L106" t="str">
            <v>1</v>
          </cell>
          <cell r="M106" t="str">
            <v>1700100086</v>
          </cell>
          <cell r="N106" t="str">
            <v>H UNIVERSITARIO</v>
          </cell>
          <cell r="P106" t="str">
            <v>3</v>
          </cell>
          <cell r="Q106">
            <v>207</v>
          </cell>
          <cell r="S106" t="str">
            <v>1</v>
          </cell>
          <cell r="U106" t="str">
            <v>17</v>
          </cell>
          <cell r="V106" t="str">
            <v>001</v>
          </cell>
          <cell r="W106" t="str">
            <v>9</v>
          </cell>
          <cell r="AA106" t="str">
            <v>1</v>
          </cell>
          <cell r="AB106" t="str">
            <v>2</v>
          </cell>
          <cell r="AC106" t="str">
            <v>3</v>
          </cell>
          <cell r="AD106" t="str">
            <v>1</v>
          </cell>
          <cell r="AE106" t="str">
            <v>1</v>
          </cell>
          <cell r="AG106" t="str">
            <v>3</v>
          </cell>
          <cell r="AH106">
            <v>1340</v>
          </cell>
          <cell r="AI106">
            <v>28</v>
          </cell>
          <cell r="AJ106" t="str">
            <v>9</v>
          </cell>
          <cell r="AK106">
            <v>99999999999</v>
          </cell>
          <cell r="AL106">
            <v>2</v>
          </cell>
          <cell r="AM106">
            <v>99</v>
          </cell>
          <cell r="AN106" t="str">
            <v>4</v>
          </cell>
          <cell r="AO106" t="str">
            <v>2</v>
          </cell>
          <cell r="AW106" t="str">
            <v>2</v>
          </cell>
          <cell r="AX106" t="str">
            <v>1</v>
          </cell>
          <cell r="AY106" t="str">
            <v>2</v>
          </cell>
          <cell r="AZ106" t="str">
            <v>P071</v>
          </cell>
          <cell r="BA106" t="str">
            <v>P220</v>
          </cell>
          <cell r="BB106" t="str">
            <v>P369</v>
          </cell>
          <cell r="BC106" t="str">
            <v>P529</v>
          </cell>
          <cell r="BD106" t="str">
            <v>Q250</v>
          </cell>
          <cell r="BE106" t="str">
            <v>615</v>
          </cell>
          <cell r="BF106" t="str">
            <v>Q250</v>
          </cell>
        </row>
        <row r="107">
          <cell r="A107" t="str">
            <v>A889879</v>
          </cell>
          <cell r="B107" t="str">
            <v>02</v>
          </cell>
          <cell r="C107" t="str">
            <v>2002</v>
          </cell>
          <cell r="D107">
            <v>2</v>
          </cell>
          <cell r="E107">
            <v>37294</v>
          </cell>
          <cell r="F107" t="str">
            <v>2</v>
          </cell>
          <cell r="G107" t="str">
            <v>17</v>
          </cell>
          <cell r="H107" t="str">
            <v>001</v>
          </cell>
          <cell r="K107" t="str">
            <v>1</v>
          </cell>
          <cell r="L107" t="str">
            <v>1</v>
          </cell>
          <cell r="M107" t="str">
            <v>1700100060</v>
          </cell>
          <cell r="N107" t="str">
            <v>H INFANTIL</v>
          </cell>
          <cell r="P107" t="str">
            <v>1</v>
          </cell>
          <cell r="Q107">
            <v>303</v>
          </cell>
          <cell r="S107" t="str">
            <v>1</v>
          </cell>
          <cell r="U107" t="str">
            <v>17</v>
          </cell>
          <cell r="V107" t="str">
            <v>001</v>
          </cell>
          <cell r="W107" t="str">
            <v>1</v>
          </cell>
          <cell r="Y107" t="str">
            <v>0</v>
          </cell>
          <cell r="Z107" t="str">
            <v>0907</v>
          </cell>
          <cell r="AA107" t="str">
            <v>1</v>
          </cell>
          <cell r="AB107" t="str">
            <v>1</v>
          </cell>
          <cell r="AC107" t="str">
            <v>3</v>
          </cell>
          <cell r="AD107" t="str">
            <v>1</v>
          </cell>
          <cell r="AE107" t="str">
            <v>1</v>
          </cell>
          <cell r="AG107" t="str">
            <v>3</v>
          </cell>
          <cell r="AH107">
            <v>3700</v>
          </cell>
          <cell r="AI107">
            <v>35</v>
          </cell>
          <cell r="AJ107" t="str">
            <v>9</v>
          </cell>
          <cell r="AK107">
            <v>99999999999</v>
          </cell>
          <cell r="AL107">
            <v>2</v>
          </cell>
          <cell r="AM107">
            <v>0</v>
          </cell>
          <cell r="AN107" t="str">
            <v>2</v>
          </cell>
          <cell r="AO107" t="str">
            <v>4</v>
          </cell>
          <cell r="AW107" t="str">
            <v>2</v>
          </cell>
          <cell r="AX107" t="str">
            <v>1</v>
          </cell>
          <cell r="AY107" t="str">
            <v>1</v>
          </cell>
          <cell r="AZ107" t="str">
            <v>Q251</v>
          </cell>
          <cell r="BA107" t="str">
            <v>J969</v>
          </cell>
          <cell r="BD107" t="str">
            <v>Q336</v>
          </cell>
          <cell r="BE107" t="str">
            <v>615</v>
          </cell>
          <cell r="BF107" t="str">
            <v>Q251</v>
          </cell>
        </row>
        <row r="108">
          <cell r="A108" t="str">
            <v>A1138257</v>
          </cell>
          <cell r="B108" t="str">
            <v>02</v>
          </cell>
          <cell r="C108" t="str">
            <v>2002</v>
          </cell>
          <cell r="D108">
            <v>2</v>
          </cell>
          <cell r="E108">
            <v>37294</v>
          </cell>
          <cell r="F108" t="str">
            <v>1</v>
          </cell>
          <cell r="G108" t="str">
            <v>17</v>
          </cell>
          <cell r="H108" t="str">
            <v>001</v>
          </cell>
          <cell r="K108" t="str">
            <v>1</v>
          </cell>
          <cell r="L108" t="str">
            <v>1</v>
          </cell>
          <cell r="M108" t="str">
            <v>1700100086</v>
          </cell>
          <cell r="N108" t="str">
            <v>H UNIVERSITARIO</v>
          </cell>
          <cell r="P108" t="str">
            <v>3</v>
          </cell>
          <cell r="Q108">
            <v>228</v>
          </cell>
          <cell r="S108" t="str">
            <v>1</v>
          </cell>
          <cell r="U108" t="str">
            <v>17</v>
          </cell>
          <cell r="V108" t="str">
            <v>001</v>
          </cell>
          <cell r="W108" t="str">
            <v>2</v>
          </cell>
          <cell r="X108" t="str">
            <v>011</v>
          </cell>
          <cell r="AA108" t="str">
            <v>1</v>
          </cell>
          <cell r="AB108" t="str">
            <v>1</v>
          </cell>
          <cell r="AC108" t="str">
            <v>3</v>
          </cell>
          <cell r="AD108" t="str">
            <v>2</v>
          </cell>
          <cell r="AE108" t="str">
            <v>1</v>
          </cell>
          <cell r="AG108" t="str">
            <v>3</v>
          </cell>
          <cell r="AH108">
            <v>2360</v>
          </cell>
          <cell r="AI108">
            <v>36</v>
          </cell>
          <cell r="AJ108" t="str">
            <v>9</v>
          </cell>
          <cell r="AK108">
            <v>99999999999</v>
          </cell>
          <cell r="AL108">
            <v>6</v>
          </cell>
          <cell r="AM108">
            <v>0</v>
          </cell>
          <cell r="AN108" t="str">
            <v>2</v>
          </cell>
          <cell r="AO108" t="str">
            <v>2</v>
          </cell>
          <cell r="AW108" t="str">
            <v>2</v>
          </cell>
          <cell r="AX108" t="str">
            <v>1</v>
          </cell>
          <cell r="AY108" t="str">
            <v>1</v>
          </cell>
          <cell r="AZ108" t="str">
            <v>P285</v>
          </cell>
          <cell r="BA108" t="str">
            <v>Q311</v>
          </cell>
          <cell r="BB108" t="str">
            <v>P220</v>
          </cell>
          <cell r="BD108" t="str">
            <v>J189</v>
          </cell>
          <cell r="BE108" t="str">
            <v>615</v>
          </cell>
          <cell r="BF108" t="str">
            <v>Q311</v>
          </cell>
        </row>
        <row r="109">
          <cell r="A109" t="str">
            <v>A889878</v>
          </cell>
          <cell r="B109" t="str">
            <v>02</v>
          </cell>
          <cell r="C109" t="str">
            <v>2002</v>
          </cell>
          <cell r="D109">
            <v>2</v>
          </cell>
          <cell r="E109">
            <v>37288</v>
          </cell>
          <cell r="F109" t="str">
            <v>1</v>
          </cell>
          <cell r="G109" t="str">
            <v>17</v>
          </cell>
          <cell r="H109" t="str">
            <v>001</v>
          </cell>
          <cell r="K109" t="str">
            <v>1</v>
          </cell>
          <cell r="L109" t="str">
            <v>1</v>
          </cell>
          <cell r="M109" t="str">
            <v>1700100060</v>
          </cell>
          <cell r="N109" t="str">
            <v>H INFANTIL</v>
          </cell>
          <cell r="P109" t="str">
            <v>1</v>
          </cell>
          <cell r="Q109">
            <v>307</v>
          </cell>
          <cell r="S109" t="str">
            <v>1</v>
          </cell>
          <cell r="U109" t="str">
            <v>17</v>
          </cell>
          <cell r="V109" t="str">
            <v>001</v>
          </cell>
          <cell r="W109" t="str">
            <v>1</v>
          </cell>
          <cell r="Y109" t="str">
            <v>0</v>
          </cell>
          <cell r="Z109" t="str">
            <v>1105</v>
          </cell>
          <cell r="AA109" t="str">
            <v>1</v>
          </cell>
          <cell r="AB109" t="str">
            <v>1</v>
          </cell>
          <cell r="AC109" t="str">
            <v>3</v>
          </cell>
          <cell r="AD109" t="str">
            <v>1</v>
          </cell>
          <cell r="AE109" t="str">
            <v>1</v>
          </cell>
          <cell r="AG109" t="str">
            <v>3</v>
          </cell>
          <cell r="AH109">
            <v>3000</v>
          </cell>
          <cell r="AI109">
            <v>22</v>
          </cell>
          <cell r="AJ109" t="str">
            <v>9</v>
          </cell>
          <cell r="AK109">
            <v>99999999999</v>
          </cell>
          <cell r="AL109">
            <v>2</v>
          </cell>
          <cell r="AM109">
            <v>0</v>
          </cell>
          <cell r="AN109" t="str">
            <v>2</v>
          </cell>
          <cell r="AO109" t="str">
            <v>4</v>
          </cell>
          <cell r="AW109" t="str">
            <v>2</v>
          </cell>
          <cell r="AX109" t="str">
            <v>1</v>
          </cell>
          <cell r="AY109" t="str">
            <v>1</v>
          </cell>
          <cell r="AZ109" t="str">
            <v>K729</v>
          </cell>
          <cell r="BA109" t="str">
            <v>Q441</v>
          </cell>
          <cell r="BE109" t="str">
            <v>615</v>
          </cell>
          <cell r="BF109" t="str">
            <v>Q441</v>
          </cell>
        </row>
        <row r="110">
          <cell r="A110" t="str">
            <v>A1146115</v>
          </cell>
          <cell r="B110" t="str">
            <v>04</v>
          </cell>
          <cell r="C110" t="str">
            <v>2002</v>
          </cell>
          <cell r="D110">
            <v>2</v>
          </cell>
          <cell r="E110">
            <v>37374</v>
          </cell>
          <cell r="F110" t="str">
            <v>2</v>
          </cell>
          <cell r="G110" t="str">
            <v>17</v>
          </cell>
          <cell r="H110" t="str">
            <v>001</v>
          </cell>
          <cell r="K110" t="str">
            <v>1</v>
          </cell>
          <cell r="L110" t="str">
            <v>1</v>
          </cell>
          <cell r="M110" t="str">
            <v>1700100086</v>
          </cell>
          <cell r="N110" t="str">
            <v>H UNIVERSITARIO</v>
          </cell>
          <cell r="P110" t="str">
            <v>2</v>
          </cell>
          <cell r="Q110">
            <v>205</v>
          </cell>
          <cell r="S110" t="str">
            <v>1</v>
          </cell>
          <cell r="U110" t="str">
            <v>17</v>
          </cell>
          <cell r="V110" t="str">
            <v>388</v>
          </cell>
          <cell r="W110" t="str">
            <v>1</v>
          </cell>
          <cell r="AA110" t="str">
            <v>1</v>
          </cell>
          <cell r="AB110" t="str">
            <v>1</v>
          </cell>
          <cell r="AC110" t="str">
            <v>3</v>
          </cell>
          <cell r="AD110" t="str">
            <v>1</v>
          </cell>
          <cell r="AE110" t="str">
            <v>1</v>
          </cell>
          <cell r="AG110" t="str">
            <v>3</v>
          </cell>
          <cell r="AH110">
            <v>2900</v>
          </cell>
          <cell r="AI110">
            <v>20</v>
          </cell>
          <cell r="AJ110" t="str">
            <v>9</v>
          </cell>
          <cell r="AK110">
            <v>99999999999</v>
          </cell>
          <cell r="AL110">
            <v>1</v>
          </cell>
          <cell r="AM110">
            <v>0</v>
          </cell>
          <cell r="AN110" t="str">
            <v>4</v>
          </cell>
          <cell r="AO110" t="str">
            <v>4</v>
          </cell>
          <cell r="AW110" t="str">
            <v>2</v>
          </cell>
          <cell r="AX110" t="str">
            <v>1</v>
          </cell>
          <cell r="AY110" t="str">
            <v>2</v>
          </cell>
          <cell r="AZ110" t="str">
            <v>P369</v>
          </cell>
          <cell r="BA110" t="str">
            <v>Q790</v>
          </cell>
          <cell r="BE110" t="str">
            <v>615</v>
          </cell>
          <cell r="BF110" t="str">
            <v>Q790</v>
          </cell>
        </row>
        <row r="111">
          <cell r="A111" t="str">
            <v>A1138482</v>
          </cell>
          <cell r="B111" t="str">
            <v>03</v>
          </cell>
          <cell r="C111" t="str">
            <v>2002</v>
          </cell>
          <cell r="D111">
            <v>2</v>
          </cell>
          <cell r="E111">
            <v>37330</v>
          </cell>
          <cell r="F111" t="str">
            <v>1</v>
          </cell>
          <cell r="G111" t="str">
            <v>17</v>
          </cell>
          <cell r="H111" t="str">
            <v>001</v>
          </cell>
          <cell r="K111" t="str">
            <v>1</v>
          </cell>
          <cell r="L111" t="str">
            <v>1</v>
          </cell>
          <cell r="M111" t="str">
            <v>1700100086</v>
          </cell>
          <cell r="N111" t="str">
            <v>H UNIVERSITARIO</v>
          </cell>
          <cell r="P111" t="str">
            <v>2</v>
          </cell>
          <cell r="Q111">
            <v>100</v>
          </cell>
          <cell r="S111" t="str">
            <v>1</v>
          </cell>
          <cell r="U111" t="str">
            <v>17</v>
          </cell>
          <cell r="V111" t="str">
            <v>001</v>
          </cell>
          <cell r="W111" t="str">
            <v>1</v>
          </cell>
          <cell r="AA111" t="str">
            <v>1</v>
          </cell>
          <cell r="AB111" t="str">
            <v>2</v>
          </cell>
          <cell r="AC111" t="str">
            <v>3</v>
          </cell>
          <cell r="AD111" t="str">
            <v>1</v>
          </cell>
          <cell r="AE111" t="str">
            <v>1</v>
          </cell>
          <cell r="AG111" t="str">
            <v>3</v>
          </cell>
          <cell r="AH111">
            <v>2000</v>
          </cell>
          <cell r="AI111">
            <v>42</v>
          </cell>
          <cell r="AJ111" t="str">
            <v>9</v>
          </cell>
          <cell r="AK111">
            <v>99999999999</v>
          </cell>
          <cell r="AL111">
            <v>3</v>
          </cell>
          <cell r="AM111">
            <v>1</v>
          </cell>
          <cell r="AN111" t="str">
            <v>2</v>
          </cell>
          <cell r="AO111" t="str">
            <v>9</v>
          </cell>
          <cell r="AW111" t="str">
            <v>2</v>
          </cell>
          <cell r="AX111" t="str">
            <v>1</v>
          </cell>
          <cell r="AY111" t="str">
            <v>2</v>
          </cell>
          <cell r="AZ111" t="str">
            <v>Q792</v>
          </cell>
          <cell r="BA111" t="str">
            <v>Q913</v>
          </cell>
          <cell r="BE111" t="str">
            <v>615</v>
          </cell>
          <cell r="BF111" t="str">
            <v>Q792</v>
          </cell>
        </row>
        <row r="112">
          <cell r="A112" t="str">
            <v>A1138787</v>
          </cell>
          <cell r="B112" t="str">
            <v>04</v>
          </cell>
          <cell r="C112" t="str">
            <v>2002</v>
          </cell>
          <cell r="D112">
            <v>2</v>
          </cell>
          <cell r="E112">
            <v>37353</v>
          </cell>
          <cell r="F112" t="str">
            <v>2</v>
          </cell>
          <cell r="G112" t="str">
            <v>17</v>
          </cell>
          <cell r="H112" t="str">
            <v>001</v>
          </cell>
          <cell r="K112" t="str">
            <v>1</v>
          </cell>
          <cell r="L112" t="str">
            <v>1</v>
          </cell>
          <cell r="M112" t="str">
            <v>1700100086</v>
          </cell>
          <cell r="N112" t="str">
            <v>H UNIVERSITARIO</v>
          </cell>
          <cell r="P112" t="str">
            <v>1</v>
          </cell>
          <cell r="Q112">
            <v>100</v>
          </cell>
          <cell r="S112" t="str">
            <v>1</v>
          </cell>
          <cell r="U112" t="str">
            <v>17</v>
          </cell>
          <cell r="V112" t="str">
            <v>001</v>
          </cell>
          <cell r="W112" t="str">
            <v>1</v>
          </cell>
          <cell r="Y112" t="str">
            <v>0</v>
          </cell>
          <cell r="Z112" t="str">
            <v>0707</v>
          </cell>
          <cell r="AA112" t="str">
            <v>1</v>
          </cell>
          <cell r="AB112" t="str">
            <v>1</v>
          </cell>
          <cell r="AC112" t="str">
            <v>3</v>
          </cell>
          <cell r="AD112" t="str">
            <v>1</v>
          </cell>
          <cell r="AE112" t="str">
            <v>1</v>
          </cell>
          <cell r="AG112" t="str">
            <v>3</v>
          </cell>
          <cell r="AH112">
            <v>9999</v>
          </cell>
          <cell r="AI112">
            <v>19</v>
          </cell>
          <cell r="AJ112" t="str">
            <v>9</v>
          </cell>
          <cell r="AK112">
            <v>99999999999</v>
          </cell>
          <cell r="AL112">
            <v>9</v>
          </cell>
          <cell r="AM112">
            <v>1</v>
          </cell>
          <cell r="AN112" t="str">
            <v>1</v>
          </cell>
          <cell r="AO112" t="str">
            <v>4</v>
          </cell>
          <cell r="AW112" t="str">
            <v>2</v>
          </cell>
          <cell r="AX112" t="str">
            <v>1</v>
          </cell>
          <cell r="AY112" t="str">
            <v>1</v>
          </cell>
          <cell r="AZ112" t="str">
            <v>Q897</v>
          </cell>
          <cell r="BA112" t="str">
            <v>Q792</v>
          </cell>
          <cell r="BD112" t="str">
            <v>P071</v>
          </cell>
          <cell r="BE112" t="str">
            <v>615</v>
          </cell>
          <cell r="BF112" t="str">
            <v>Q792</v>
          </cell>
        </row>
        <row r="113">
          <cell r="A113" t="str">
            <v>A1146128</v>
          </cell>
          <cell r="B113" t="str">
            <v>05</v>
          </cell>
          <cell r="C113" t="str">
            <v>2002</v>
          </cell>
          <cell r="D113">
            <v>2</v>
          </cell>
          <cell r="E113">
            <v>37386</v>
          </cell>
          <cell r="F113" t="str">
            <v>1</v>
          </cell>
          <cell r="G113" t="str">
            <v>17</v>
          </cell>
          <cell r="H113" t="str">
            <v>001</v>
          </cell>
          <cell r="K113" t="str">
            <v>1</v>
          </cell>
          <cell r="L113" t="str">
            <v>1</v>
          </cell>
          <cell r="M113" t="str">
            <v>1700100086</v>
          </cell>
          <cell r="N113" t="str">
            <v>H UNIVERSITARIO</v>
          </cell>
          <cell r="P113" t="str">
            <v>3</v>
          </cell>
          <cell r="Q113">
            <v>205</v>
          </cell>
          <cell r="S113" t="str">
            <v>1</v>
          </cell>
          <cell r="U113" t="str">
            <v>17</v>
          </cell>
          <cell r="V113" t="str">
            <v>380</v>
          </cell>
          <cell r="W113" t="str">
            <v>1</v>
          </cell>
          <cell r="AA113" t="str">
            <v>1</v>
          </cell>
          <cell r="AB113" t="str">
            <v>1</v>
          </cell>
          <cell r="AC113" t="str">
            <v>3</v>
          </cell>
          <cell r="AD113" t="str">
            <v>1</v>
          </cell>
          <cell r="AE113" t="str">
            <v>1</v>
          </cell>
          <cell r="AG113" t="str">
            <v>3</v>
          </cell>
          <cell r="AH113">
            <v>1550</v>
          </cell>
          <cell r="AI113">
            <v>20</v>
          </cell>
          <cell r="AJ113" t="str">
            <v>9</v>
          </cell>
          <cell r="AK113">
            <v>99999999999</v>
          </cell>
          <cell r="AL113">
            <v>1</v>
          </cell>
          <cell r="AM113">
            <v>0</v>
          </cell>
          <cell r="AN113" t="str">
            <v>4</v>
          </cell>
          <cell r="AO113" t="str">
            <v>3</v>
          </cell>
          <cell r="AW113" t="str">
            <v>2</v>
          </cell>
          <cell r="AX113" t="str">
            <v>1</v>
          </cell>
          <cell r="AY113" t="str">
            <v>2</v>
          </cell>
          <cell r="AZ113" t="str">
            <v>P290</v>
          </cell>
          <cell r="BA113" t="str">
            <v>Q872</v>
          </cell>
          <cell r="BB113" t="str">
            <v>P071</v>
          </cell>
          <cell r="BE113" t="str">
            <v>615</v>
          </cell>
          <cell r="BF113" t="str">
            <v>Q872</v>
          </cell>
        </row>
        <row r="114">
          <cell r="A114" t="str">
            <v>A1138517</v>
          </cell>
          <cell r="B114" t="str">
            <v>03</v>
          </cell>
          <cell r="C114" t="str">
            <v>2002</v>
          </cell>
          <cell r="D114">
            <v>2</v>
          </cell>
          <cell r="E114">
            <v>37324</v>
          </cell>
          <cell r="F114" t="str">
            <v>3</v>
          </cell>
          <cell r="G114" t="str">
            <v>17</v>
          </cell>
          <cell r="H114" t="str">
            <v>001</v>
          </cell>
          <cell r="K114" t="str">
            <v>1</v>
          </cell>
          <cell r="L114" t="str">
            <v>1</v>
          </cell>
          <cell r="M114" t="str">
            <v>1700100086</v>
          </cell>
          <cell r="N114" t="str">
            <v>H UNIVERSITARIO</v>
          </cell>
          <cell r="P114" t="str">
            <v>2</v>
          </cell>
          <cell r="Q114">
            <v>112</v>
          </cell>
          <cell r="S114" t="str">
            <v>1</v>
          </cell>
          <cell r="U114" t="str">
            <v>17</v>
          </cell>
          <cell r="V114" t="str">
            <v>388</v>
          </cell>
          <cell r="W114" t="str">
            <v>1</v>
          </cell>
          <cell r="AA114" t="str">
            <v>1</v>
          </cell>
          <cell r="AB114" t="str">
            <v>1</v>
          </cell>
          <cell r="AC114" t="str">
            <v>3</v>
          </cell>
          <cell r="AD114" t="str">
            <v>1</v>
          </cell>
          <cell r="AE114" t="str">
            <v>1</v>
          </cell>
          <cell r="AG114" t="str">
            <v>3</v>
          </cell>
          <cell r="AH114">
            <v>2350</v>
          </cell>
          <cell r="AI114">
            <v>22</v>
          </cell>
          <cell r="AJ114" t="str">
            <v>9</v>
          </cell>
          <cell r="AK114">
            <v>99999999999</v>
          </cell>
          <cell r="AL114">
            <v>1</v>
          </cell>
          <cell r="AM114">
            <v>0</v>
          </cell>
          <cell r="AN114" t="str">
            <v>4</v>
          </cell>
          <cell r="AO114" t="str">
            <v>9</v>
          </cell>
          <cell r="AW114" t="str">
            <v>2</v>
          </cell>
          <cell r="AX114" t="str">
            <v>1</v>
          </cell>
          <cell r="AY114" t="str">
            <v>2</v>
          </cell>
          <cell r="AZ114" t="str">
            <v>Q913</v>
          </cell>
          <cell r="BE114" t="str">
            <v>615</v>
          </cell>
          <cell r="BF114" t="str">
            <v>Q913</v>
          </cell>
        </row>
        <row r="115">
          <cell r="A115" t="str">
            <v>A1138068</v>
          </cell>
          <cell r="B115" t="str">
            <v>01</v>
          </cell>
          <cell r="C115" t="str">
            <v>2002</v>
          </cell>
          <cell r="D115">
            <v>2</v>
          </cell>
          <cell r="E115">
            <v>37277</v>
          </cell>
          <cell r="F115" t="str">
            <v>1</v>
          </cell>
          <cell r="G115" t="str">
            <v>17</v>
          </cell>
          <cell r="H115" t="str">
            <v>001</v>
          </cell>
          <cell r="K115" t="str">
            <v>1</v>
          </cell>
          <cell r="L115" t="str">
            <v>1</v>
          </cell>
          <cell r="M115" t="str">
            <v>1700100051</v>
          </cell>
          <cell r="N115" t="str">
            <v>CL ISS</v>
          </cell>
          <cell r="P115" t="str">
            <v>1</v>
          </cell>
          <cell r="Q115">
            <v>300</v>
          </cell>
          <cell r="S115" t="str">
            <v>1</v>
          </cell>
          <cell r="U115" t="str">
            <v>17</v>
          </cell>
          <cell r="V115" t="str">
            <v>380</v>
          </cell>
          <cell r="W115" t="str">
            <v>1</v>
          </cell>
          <cell r="AA115" t="str">
            <v>1</v>
          </cell>
          <cell r="AB115" t="str">
            <v>1</v>
          </cell>
          <cell r="AC115" t="str">
            <v>3</v>
          </cell>
          <cell r="AD115" t="str">
            <v>1</v>
          </cell>
          <cell r="AE115" t="str">
            <v>1</v>
          </cell>
          <cell r="AG115" t="str">
            <v>3</v>
          </cell>
          <cell r="AH115">
            <v>2020</v>
          </cell>
          <cell r="AI115">
            <v>23</v>
          </cell>
          <cell r="AJ115" t="str">
            <v>9</v>
          </cell>
          <cell r="AK115">
            <v>99999999999</v>
          </cell>
          <cell r="AL115">
            <v>1</v>
          </cell>
          <cell r="AM115">
            <v>99</v>
          </cell>
          <cell r="AN115" t="str">
            <v>2</v>
          </cell>
          <cell r="AO115" t="str">
            <v>4</v>
          </cell>
          <cell r="AW115" t="str">
            <v>2</v>
          </cell>
          <cell r="AX115" t="str">
            <v>1</v>
          </cell>
          <cell r="AY115" t="str">
            <v>2</v>
          </cell>
          <cell r="AZ115" t="str">
            <v>J189</v>
          </cell>
          <cell r="BA115" t="str">
            <v>Q998</v>
          </cell>
          <cell r="BD115" t="str">
            <v>Q249</v>
          </cell>
          <cell r="BE115" t="str">
            <v>615</v>
          </cell>
          <cell r="BF115" t="str">
            <v>Q998</v>
          </cell>
        </row>
        <row r="116">
          <cell r="A116" t="str">
            <v>A1138269</v>
          </cell>
          <cell r="B116" t="str">
            <v>02</v>
          </cell>
          <cell r="C116" t="str">
            <v>2002</v>
          </cell>
          <cell r="D116">
            <v>2</v>
          </cell>
          <cell r="E116">
            <v>37306</v>
          </cell>
          <cell r="F116" t="str">
            <v>2</v>
          </cell>
          <cell r="G116" t="str">
            <v>17</v>
          </cell>
          <cell r="H116" t="str">
            <v>001</v>
          </cell>
          <cell r="K116" t="str">
            <v>1</v>
          </cell>
          <cell r="L116" t="str">
            <v>3</v>
          </cell>
          <cell r="P116" t="str">
            <v>3</v>
          </cell>
          <cell r="Q116">
            <v>301</v>
          </cell>
          <cell r="S116" t="str">
            <v>1</v>
          </cell>
          <cell r="U116" t="str">
            <v>17</v>
          </cell>
          <cell r="V116" t="str">
            <v>001</v>
          </cell>
          <cell r="W116" t="str">
            <v>1</v>
          </cell>
          <cell r="Y116" t="str">
            <v>0</v>
          </cell>
          <cell r="Z116" t="str">
            <v>0505</v>
          </cell>
          <cell r="AA116" t="str">
            <v>1</v>
          </cell>
          <cell r="AB116" t="str">
            <v>3</v>
          </cell>
          <cell r="AC116" t="str">
            <v>3</v>
          </cell>
          <cell r="AD116" t="str">
            <v>1</v>
          </cell>
          <cell r="AE116" t="str">
            <v>1</v>
          </cell>
          <cell r="AG116" t="str">
            <v>3</v>
          </cell>
          <cell r="AH116">
            <v>2800</v>
          </cell>
          <cell r="AI116">
            <v>20</v>
          </cell>
          <cell r="AJ116" t="str">
            <v>9</v>
          </cell>
          <cell r="AK116">
            <v>99999999999</v>
          </cell>
          <cell r="AL116">
            <v>3</v>
          </cell>
          <cell r="AM116">
            <v>0</v>
          </cell>
          <cell r="AN116" t="str">
            <v>4</v>
          </cell>
          <cell r="AO116" t="str">
            <v>3</v>
          </cell>
          <cell r="AW116" t="str">
            <v>4</v>
          </cell>
          <cell r="AX116" t="str">
            <v>2</v>
          </cell>
          <cell r="AY116" t="str">
            <v>2</v>
          </cell>
          <cell r="AZ116" t="str">
            <v>R960</v>
          </cell>
          <cell r="BE116" t="str">
            <v>700</v>
          </cell>
          <cell r="BF116" t="str">
            <v>R960</v>
          </cell>
        </row>
        <row r="117">
          <cell r="A117" t="str">
            <v>A1146586</v>
          </cell>
          <cell r="B117" t="str">
            <v>06</v>
          </cell>
          <cell r="C117" t="str">
            <v>2002</v>
          </cell>
          <cell r="D117">
            <v>2</v>
          </cell>
          <cell r="E117">
            <v>37427</v>
          </cell>
          <cell r="F117" t="str">
            <v>1</v>
          </cell>
          <cell r="G117" t="str">
            <v>17</v>
          </cell>
          <cell r="H117" t="str">
            <v>001</v>
          </cell>
          <cell r="K117" t="str">
            <v>1</v>
          </cell>
          <cell r="L117" t="str">
            <v>3</v>
          </cell>
          <cell r="P117" t="str">
            <v>2</v>
          </cell>
          <cell r="Q117">
            <v>304</v>
          </cell>
          <cell r="S117" t="str">
            <v>1</v>
          </cell>
          <cell r="U117" t="str">
            <v>17</v>
          </cell>
          <cell r="V117" t="str">
            <v>001</v>
          </cell>
          <cell r="W117" t="str">
            <v>1</v>
          </cell>
          <cell r="Y117" t="str">
            <v>1</v>
          </cell>
          <cell r="Z117" t="str">
            <v>0208</v>
          </cell>
          <cell r="AA117" t="str">
            <v>2</v>
          </cell>
          <cell r="AB117" t="str">
            <v>3</v>
          </cell>
          <cell r="AC117" t="str">
            <v>3</v>
          </cell>
          <cell r="AD117" t="str">
            <v>9</v>
          </cell>
          <cell r="AE117" t="str">
            <v>9</v>
          </cell>
          <cell r="AG117" t="str">
            <v>9</v>
          </cell>
          <cell r="AH117">
            <v>9999</v>
          </cell>
          <cell r="AI117">
            <v>99</v>
          </cell>
          <cell r="AJ117" t="str">
            <v>9</v>
          </cell>
          <cell r="AK117">
            <v>99999999999</v>
          </cell>
          <cell r="AL117">
            <v>99</v>
          </cell>
          <cell r="AM117">
            <v>99</v>
          </cell>
          <cell r="AN117" t="str">
            <v>9</v>
          </cell>
          <cell r="AO117" t="str">
            <v>9</v>
          </cell>
          <cell r="AS117" t="str">
            <v>4</v>
          </cell>
          <cell r="AT117" t="str">
            <v>17</v>
          </cell>
          <cell r="AU117" t="str">
            <v>001</v>
          </cell>
          <cell r="AV117" t="str">
            <v>00055</v>
          </cell>
          <cell r="AW117" t="str">
            <v>1</v>
          </cell>
          <cell r="AX117" t="str">
            <v>2</v>
          </cell>
          <cell r="AY117" t="str">
            <v>2</v>
          </cell>
          <cell r="AZ117" t="str">
            <v>R090</v>
          </cell>
          <cell r="BA117" t="str">
            <v>T175</v>
          </cell>
          <cell r="BE117" t="str">
            <v>510</v>
          </cell>
          <cell r="BF117" t="str">
            <v>W780</v>
          </cell>
        </row>
        <row r="118">
          <cell r="A118" t="str">
            <v>A1132754</v>
          </cell>
          <cell r="B118" t="str">
            <v>03</v>
          </cell>
          <cell r="C118" t="str">
            <v>2002</v>
          </cell>
          <cell r="D118">
            <v>2</v>
          </cell>
          <cell r="E118">
            <v>37342</v>
          </cell>
          <cell r="F118" t="str">
            <v>1</v>
          </cell>
          <cell r="G118" t="str">
            <v>17</v>
          </cell>
          <cell r="H118" t="str">
            <v>524</v>
          </cell>
          <cell r="I118" t="str">
            <v>001</v>
          </cell>
          <cell r="K118" t="str">
            <v>2</v>
          </cell>
          <cell r="L118" t="str">
            <v>2</v>
          </cell>
          <cell r="M118" t="str">
            <v>1752400021</v>
          </cell>
          <cell r="N118" t="str">
            <v>CS ARAUCA</v>
          </cell>
          <cell r="P118" t="str">
            <v>3</v>
          </cell>
          <cell r="Q118">
            <v>310</v>
          </cell>
          <cell r="S118" t="str">
            <v>1</v>
          </cell>
          <cell r="U118" t="str">
            <v>17</v>
          </cell>
          <cell r="V118" t="str">
            <v>524</v>
          </cell>
          <cell r="W118" t="str">
            <v>2</v>
          </cell>
          <cell r="X118" t="str">
            <v>001</v>
          </cell>
          <cell r="AA118" t="str">
            <v>1</v>
          </cell>
          <cell r="AB118" t="str">
            <v>2</v>
          </cell>
          <cell r="AC118" t="str">
            <v>3</v>
          </cell>
          <cell r="AD118" t="str">
            <v>1</v>
          </cell>
          <cell r="AE118" t="str">
            <v>1</v>
          </cell>
          <cell r="AG118" t="str">
            <v>3</v>
          </cell>
          <cell r="AH118">
            <v>9999</v>
          </cell>
          <cell r="AI118">
            <v>22</v>
          </cell>
          <cell r="AJ118" t="str">
            <v>9</v>
          </cell>
          <cell r="AK118">
            <v>99999999999</v>
          </cell>
          <cell r="AL118">
            <v>1</v>
          </cell>
          <cell r="AM118">
            <v>0</v>
          </cell>
          <cell r="AN118" t="str">
            <v>1</v>
          </cell>
          <cell r="AO118" t="str">
            <v>3</v>
          </cell>
          <cell r="AW118" t="str">
            <v>2</v>
          </cell>
          <cell r="AX118" t="str">
            <v>1</v>
          </cell>
          <cell r="AY118" t="str">
            <v>2</v>
          </cell>
          <cell r="AZ118" t="str">
            <v>R090</v>
          </cell>
          <cell r="BA118" t="str">
            <v>T175</v>
          </cell>
          <cell r="BB118" t="str">
            <v>K219</v>
          </cell>
          <cell r="BE118" t="str">
            <v>611</v>
          </cell>
          <cell r="BF118" t="str">
            <v>K219</v>
          </cell>
        </row>
        <row r="119">
          <cell r="A119" t="str">
            <v>A889868</v>
          </cell>
          <cell r="B119" t="str">
            <v>02</v>
          </cell>
          <cell r="C119" t="str">
            <v>2002</v>
          </cell>
          <cell r="D119">
            <v>2</v>
          </cell>
          <cell r="E119">
            <v>37290</v>
          </cell>
          <cell r="F119" t="str">
            <v>1</v>
          </cell>
          <cell r="G119" t="str">
            <v>17</v>
          </cell>
          <cell r="H119" t="str">
            <v>001</v>
          </cell>
          <cell r="K119" t="str">
            <v>1</v>
          </cell>
          <cell r="L119" t="str">
            <v>1</v>
          </cell>
          <cell r="M119" t="str">
            <v>1700100060</v>
          </cell>
          <cell r="N119" t="str">
            <v>H INFANTIL</v>
          </cell>
          <cell r="P119" t="str">
            <v>3</v>
          </cell>
          <cell r="Q119">
            <v>307</v>
          </cell>
          <cell r="S119" t="str">
            <v>1</v>
          </cell>
          <cell r="U119" t="str">
            <v>17</v>
          </cell>
          <cell r="V119" t="str">
            <v>174</v>
          </cell>
          <cell r="W119" t="str">
            <v>1</v>
          </cell>
          <cell r="AA119" t="str">
            <v>2</v>
          </cell>
          <cell r="AB119" t="str">
            <v>1</v>
          </cell>
          <cell r="AC119" t="str">
            <v>3</v>
          </cell>
          <cell r="AD119" t="str">
            <v>1</v>
          </cell>
          <cell r="AE119" t="str">
            <v>1</v>
          </cell>
          <cell r="AG119" t="str">
            <v>3</v>
          </cell>
          <cell r="AH119">
            <v>4190</v>
          </cell>
          <cell r="AI119">
            <v>19</v>
          </cell>
          <cell r="AJ119" t="str">
            <v>9</v>
          </cell>
          <cell r="AK119">
            <v>99999999999</v>
          </cell>
          <cell r="AL119">
            <v>1</v>
          </cell>
          <cell r="AM119">
            <v>0</v>
          </cell>
          <cell r="AN119" t="str">
            <v>1</v>
          </cell>
          <cell r="AO119" t="str">
            <v>4</v>
          </cell>
          <cell r="AS119" t="str">
            <v>4</v>
          </cell>
          <cell r="AT119" t="str">
            <v>01</v>
          </cell>
          <cell r="AU119" t="str">
            <v>999</v>
          </cell>
          <cell r="AV119" t="str">
            <v>999999</v>
          </cell>
          <cell r="AW119" t="str">
            <v>2</v>
          </cell>
          <cell r="AX119" t="str">
            <v>1</v>
          </cell>
          <cell r="AY119" t="str">
            <v>1</v>
          </cell>
          <cell r="AZ119" t="str">
            <v>G939</v>
          </cell>
          <cell r="BA119" t="str">
            <v>G931</v>
          </cell>
          <cell r="BB119" t="str">
            <v>T175</v>
          </cell>
          <cell r="BE119" t="str">
            <v>510</v>
          </cell>
          <cell r="BF119" t="str">
            <v>W849</v>
          </cell>
        </row>
        <row r="120">
          <cell r="A120" t="str">
            <v>A889872</v>
          </cell>
          <cell r="B120" t="str">
            <v>02</v>
          </cell>
          <cell r="C120" t="str">
            <v>2002</v>
          </cell>
          <cell r="D120">
            <v>2</v>
          </cell>
          <cell r="E120">
            <v>37308</v>
          </cell>
          <cell r="F120" t="str">
            <v>1</v>
          </cell>
          <cell r="G120" t="str">
            <v>17</v>
          </cell>
          <cell r="H120" t="str">
            <v>001</v>
          </cell>
          <cell r="K120" t="str">
            <v>1</v>
          </cell>
          <cell r="L120" t="str">
            <v>1</v>
          </cell>
          <cell r="M120" t="str">
            <v>1700100060</v>
          </cell>
          <cell r="N120" t="str">
            <v>H INFANTIL</v>
          </cell>
          <cell r="P120" t="str">
            <v>2</v>
          </cell>
          <cell r="Q120">
            <v>301</v>
          </cell>
          <cell r="S120" t="str">
            <v>1</v>
          </cell>
          <cell r="U120" t="str">
            <v>17</v>
          </cell>
          <cell r="V120" t="str">
            <v>001</v>
          </cell>
          <cell r="W120" t="str">
            <v>1</v>
          </cell>
          <cell r="Y120" t="str">
            <v>1</v>
          </cell>
          <cell r="Z120" t="str">
            <v>1013</v>
          </cell>
          <cell r="AA120" t="str">
            <v>1</v>
          </cell>
          <cell r="AB120" t="str">
            <v>2</v>
          </cell>
          <cell r="AC120" t="str">
            <v>3</v>
          </cell>
          <cell r="AD120" t="str">
            <v>1</v>
          </cell>
          <cell r="AE120" t="str">
            <v>1</v>
          </cell>
          <cell r="AG120" t="str">
            <v>3</v>
          </cell>
          <cell r="AH120">
            <v>9999</v>
          </cell>
          <cell r="AI120">
            <v>27</v>
          </cell>
          <cell r="AJ120" t="str">
            <v>9</v>
          </cell>
          <cell r="AK120">
            <v>99999999999</v>
          </cell>
          <cell r="AL120">
            <v>4</v>
          </cell>
          <cell r="AM120">
            <v>0</v>
          </cell>
          <cell r="AN120" t="str">
            <v>1</v>
          </cell>
          <cell r="AO120" t="str">
            <v>4</v>
          </cell>
          <cell r="AW120" t="str">
            <v>2</v>
          </cell>
          <cell r="AX120" t="str">
            <v>1</v>
          </cell>
          <cell r="AY120" t="str">
            <v>1</v>
          </cell>
          <cell r="AZ120" t="str">
            <v>T175</v>
          </cell>
          <cell r="BA120" t="str">
            <v>K219</v>
          </cell>
          <cell r="BD120" t="str">
            <v>Q899</v>
          </cell>
          <cell r="BE120" t="str">
            <v>611</v>
          </cell>
          <cell r="BF120" t="str">
            <v>K219</v>
          </cell>
        </row>
        <row r="121">
          <cell r="A121" t="str">
            <v>A1146014</v>
          </cell>
          <cell r="B121" t="str">
            <v>04</v>
          </cell>
          <cell r="C121" t="str">
            <v>2002</v>
          </cell>
          <cell r="D121">
            <v>2</v>
          </cell>
          <cell r="E121">
            <v>37358</v>
          </cell>
          <cell r="F121" t="str">
            <v>1</v>
          </cell>
          <cell r="G121" t="str">
            <v>17</v>
          </cell>
          <cell r="H121" t="str">
            <v>001</v>
          </cell>
          <cell r="K121" t="str">
            <v>1</v>
          </cell>
          <cell r="L121" t="str">
            <v>3</v>
          </cell>
          <cell r="P121" t="str">
            <v>3</v>
          </cell>
          <cell r="Q121">
            <v>306</v>
          </cell>
          <cell r="S121" t="str">
            <v>1</v>
          </cell>
          <cell r="U121" t="str">
            <v>17</v>
          </cell>
          <cell r="V121" t="str">
            <v>001</v>
          </cell>
          <cell r="W121" t="str">
            <v>1</v>
          </cell>
          <cell r="Y121" t="str">
            <v>0</v>
          </cell>
          <cell r="Z121" t="str">
            <v>0910</v>
          </cell>
          <cell r="AA121" t="str">
            <v>2</v>
          </cell>
          <cell r="AB121" t="str">
            <v>3</v>
          </cell>
          <cell r="AC121" t="str">
            <v>4</v>
          </cell>
          <cell r="AD121" t="str">
            <v>9</v>
          </cell>
          <cell r="AE121" t="str">
            <v>9</v>
          </cell>
          <cell r="AG121" t="str">
            <v>9</v>
          </cell>
          <cell r="AH121">
            <v>9999</v>
          </cell>
          <cell r="AI121">
            <v>99</v>
          </cell>
          <cell r="AJ121" t="str">
            <v>9</v>
          </cell>
          <cell r="AK121">
            <v>99999999999</v>
          </cell>
          <cell r="AL121">
            <v>99</v>
          </cell>
          <cell r="AM121">
            <v>99</v>
          </cell>
          <cell r="AN121" t="str">
            <v>9</v>
          </cell>
          <cell r="AO121" t="str">
            <v>9</v>
          </cell>
          <cell r="AS121" t="str">
            <v>4</v>
          </cell>
          <cell r="AT121" t="str">
            <v>17</v>
          </cell>
          <cell r="AU121" t="str">
            <v>001</v>
          </cell>
          <cell r="AV121" t="str">
            <v>00183</v>
          </cell>
          <cell r="AW121" t="str">
            <v>1</v>
          </cell>
          <cell r="AX121" t="str">
            <v>1</v>
          </cell>
          <cell r="AY121" t="str">
            <v>2</v>
          </cell>
          <cell r="AZ121" t="str">
            <v>R090</v>
          </cell>
          <cell r="BA121" t="str">
            <v>T175</v>
          </cell>
          <cell r="BE121" t="str">
            <v>510</v>
          </cell>
          <cell r="BF121" t="str">
            <v>W849</v>
          </cell>
        </row>
        <row r="122">
          <cell r="A122" t="str">
            <v>A891369</v>
          </cell>
          <cell r="B122" t="str">
            <v>03</v>
          </cell>
          <cell r="C122" t="str">
            <v>2002</v>
          </cell>
          <cell r="D122">
            <v>2</v>
          </cell>
          <cell r="E122">
            <v>37327</v>
          </cell>
          <cell r="F122" t="str">
            <v>2</v>
          </cell>
          <cell r="G122" t="str">
            <v>17</v>
          </cell>
          <cell r="H122" t="str">
            <v>495</v>
          </cell>
          <cell r="K122" t="str">
            <v>1</v>
          </cell>
          <cell r="L122" t="str">
            <v>3</v>
          </cell>
          <cell r="P122" t="str">
            <v>2</v>
          </cell>
          <cell r="Q122">
            <v>302</v>
          </cell>
          <cell r="S122" t="str">
            <v>1</v>
          </cell>
          <cell r="U122" t="str">
            <v>17</v>
          </cell>
          <cell r="V122" t="str">
            <v>495</v>
          </cell>
          <cell r="W122" t="str">
            <v>1</v>
          </cell>
          <cell r="AA122" t="str">
            <v>2</v>
          </cell>
          <cell r="AB122" t="str">
            <v>2</v>
          </cell>
          <cell r="AC122" t="str">
            <v>3</v>
          </cell>
          <cell r="AD122" t="str">
            <v>2</v>
          </cell>
          <cell r="AE122" t="str">
            <v>2</v>
          </cell>
          <cell r="AG122" t="str">
            <v>3</v>
          </cell>
          <cell r="AH122">
            <v>1700</v>
          </cell>
          <cell r="AI122">
            <v>32</v>
          </cell>
          <cell r="AJ122" t="str">
            <v>9</v>
          </cell>
          <cell r="AK122">
            <v>99999999999</v>
          </cell>
          <cell r="AL122">
            <v>3</v>
          </cell>
          <cell r="AM122">
            <v>0</v>
          </cell>
          <cell r="AN122" t="str">
            <v>4</v>
          </cell>
          <cell r="AO122" t="str">
            <v>9</v>
          </cell>
          <cell r="AS122" t="str">
            <v>4</v>
          </cell>
          <cell r="AT122" t="str">
            <v>01</v>
          </cell>
          <cell r="AU122" t="str">
            <v>999</v>
          </cell>
          <cell r="AV122" t="str">
            <v>999999</v>
          </cell>
          <cell r="AW122" t="str">
            <v>4</v>
          </cell>
          <cell r="AX122" t="str">
            <v>2</v>
          </cell>
          <cell r="AY122" t="str">
            <v>2</v>
          </cell>
          <cell r="AZ122" t="str">
            <v>J969</v>
          </cell>
          <cell r="BA122" t="str">
            <v>T175</v>
          </cell>
          <cell r="BB122" t="str">
            <v>P073</v>
          </cell>
          <cell r="BE122" t="str">
            <v>510</v>
          </cell>
          <cell r="BF122" t="str">
            <v>W849</v>
          </cell>
        </row>
        <row r="123">
          <cell r="A123" t="str">
            <v>A1137212</v>
          </cell>
          <cell r="B123" t="str">
            <v>04</v>
          </cell>
          <cell r="C123" t="str">
            <v>2002</v>
          </cell>
          <cell r="D123">
            <v>2</v>
          </cell>
          <cell r="E123">
            <v>37374</v>
          </cell>
          <cell r="F123" t="str">
            <v>2</v>
          </cell>
          <cell r="G123" t="str">
            <v>17</v>
          </cell>
          <cell r="H123" t="str">
            <v>614</v>
          </cell>
          <cell r="K123" t="str">
            <v>3</v>
          </cell>
          <cell r="L123" t="str">
            <v>3</v>
          </cell>
          <cell r="P123" t="str">
            <v>3</v>
          </cell>
          <cell r="Q123">
            <v>303</v>
          </cell>
          <cell r="S123" t="str">
            <v>1</v>
          </cell>
          <cell r="U123" t="str">
            <v>17</v>
          </cell>
          <cell r="V123" t="str">
            <v>614</v>
          </cell>
          <cell r="W123" t="str">
            <v>3</v>
          </cell>
          <cell r="AA123" t="str">
            <v>2</v>
          </cell>
          <cell r="AB123" t="str">
            <v>3</v>
          </cell>
          <cell r="AC123" t="str">
            <v>3</v>
          </cell>
          <cell r="AD123" t="str">
            <v>9</v>
          </cell>
          <cell r="AE123" t="str">
            <v>9</v>
          </cell>
          <cell r="AG123" t="str">
            <v>9</v>
          </cell>
          <cell r="AH123">
            <v>9999</v>
          </cell>
          <cell r="AI123">
            <v>99</v>
          </cell>
          <cell r="AJ123" t="str">
            <v>9</v>
          </cell>
          <cell r="AK123">
            <v>99999999999</v>
          </cell>
          <cell r="AL123">
            <v>99</v>
          </cell>
          <cell r="AM123">
            <v>99</v>
          </cell>
          <cell r="AN123" t="str">
            <v>9</v>
          </cell>
          <cell r="AO123" t="str">
            <v>9</v>
          </cell>
          <cell r="AS123" t="str">
            <v>2</v>
          </cell>
          <cell r="AT123" t="str">
            <v>01</v>
          </cell>
          <cell r="AU123" t="str">
            <v>999</v>
          </cell>
          <cell r="AV123" t="str">
            <v>999999</v>
          </cell>
          <cell r="AW123" t="str">
            <v>9</v>
          </cell>
          <cell r="AX123" t="str">
            <v>2</v>
          </cell>
          <cell r="AY123" t="str">
            <v>2</v>
          </cell>
          <cell r="AZ123" t="str">
            <v>E45X</v>
          </cell>
          <cell r="BA123" t="str">
            <v>T740</v>
          </cell>
          <cell r="BE123" t="str">
            <v>512</v>
          </cell>
          <cell r="BF123" t="str">
            <v>Y069</v>
          </cell>
        </row>
        <row r="124">
          <cell r="A124" t="str">
            <v>A941197</v>
          </cell>
          <cell r="B124" t="str">
            <v>05</v>
          </cell>
          <cell r="C124" t="str">
            <v>2002</v>
          </cell>
          <cell r="D124">
            <v>2</v>
          </cell>
          <cell r="E124">
            <v>37387</v>
          </cell>
          <cell r="F124" t="str">
            <v>2</v>
          </cell>
          <cell r="G124" t="str">
            <v>66</v>
          </cell>
          <cell r="H124" t="str">
            <v>001</v>
          </cell>
          <cell r="K124" t="str">
            <v>1</v>
          </cell>
          <cell r="L124" t="str">
            <v>1</v>
          </cell>
          <cell r="M124" t="str">
            <v>6600100050</v>
          </cell>
          <cell r="N124" t="str">
            <v>H UNIVERS SAN JORGE</v>
          </cell>
          <cell r="P124" t="str">
            <v>1</v>
          </cell>
          <cell r="Q124">
            <v>203</v>
          </cell>
          <cell r="S124" t="str">
            <v>1</v>
          </cell>
          <cell r="U124" t="str">
            <v>17</v>
          </cell>
          <cell r="V124" t="str">
            <v>174</v>
          </cell>
          <cell r="W124" t="str">
            <v>1</v>
          </cell>
          <cell r="AA124" t="str">
            <v>1</v>
          </cell>
          <cell r="AB124" t="str">
            <v>1</v>
          </cell>
          <cell r="AC124" t="str">
            <v>3</v>
          </cell>
          <cell r="AD124" t="str">
            <v>2</v>
          </cell>
          <cell r="AE124" t="str">
            <v>1</v>
          </cell>
          <cell r="AG124" t="str">
            <v>3</v>
          </cell>
          <cell r="AH124">
            <v>3300</v>
          </cell>
          <cell r="AI124">
            <v>38</v>
          </cell>
          <cell r="AJ124" t="str">
            <v>9</v>
          </cell>
          <cell r="AK124">
            <v>99999999999</v>
          </cell>
          <cell r="AL124">
            <v>3</v>
          </cell>
          <cell r="AM124">
            <v>0</v>
          </cell>
          <cell r="AN124" t="str">
            <v>4</v>
          </cell>
          <cell r="AO124" t="str">
            <v>5</v>
          </cell>
          <cell r="AW124" t="str">
            <v>2</v>
          </cell>
          <cell r="AX124" t="str">
            <v>1</v>
          </cell>
          <cell r="AY124" t="str">
            <v>2</v>
          </cell>
          <cell r="AZ124" t="str">
            <v>P210</v>
          </cell>
          <cell r="BE124" t="str">
            <v>404</v>
          </cell>
          <cell r="BF124" t="str">
            <v>P210</v>
          </cell>
        </row>
        <row r="125">
          <cell r="A125" t="str">
            <v>A1146829</v>
          </cell>
          <cell r="B125" t="str">
            <v>08</v>
          </cell>
          <cell r="C125" t="str">
            <v>2002</v>
          </cell>
          <cell r="D125">
            <v>2</v>
          </cell>
          <cell r="E125">
            <v>37478</v>
          </cell>
          <cell r="F125" t="str">
            <v>1</v>
          </cell>
          <cell r="G125" t="str">
            <v>17</v>
          </cell>
          <cell r="H125" t="str">
            <v>001</v>
          </cell>
          <cell r="K125" t="str">
            <v>1</v>
          </cell>
          <cell r="L125" t="str">
            <v>1</v>
          </cell>
          <cell r="M125" t="str">
            <v>1700100035</v>
          </cell>
          <cell r="N125" t="str">
            <v>CL DE LA PRESENTACION</v>
          </cell>
          <cell r="P125" t="str">
            <v>1</v>
          </cell>
          <cell r="Q125">
            <v>110</v>
          </cell>
          <cell r="S125" t="str">
            <v>1</v>
          </cell>
          <cell r="U125" t="str">
            <v>17</v>
          </cell>
          <cell r="V125" t="str">
            <v>001</v>
          </cell>
          <cell r="W125" t="str">
            <v>1</v>
          </cell>
          <cell r="Y125" t="str">
            <v>0</v>
          </cell>
          <cell r="Z125" t="str">
            <v>0104</v>
          </cell>
          <cell r="AA125" t="str">
            <v>1</v>
          </cell>
          <cell r="AB125" t="str">
            <v>1</v>
          </cell>
          <cell r="AC125" t="str">
            <v>3</v>
          </cell>
          <cell r="AD125" t="str">
            <v>2</v>
          </cell>
          <cell r="AE125" t="str">
            <v>1</v>
          </cell>
          <cell r="AG125" t="str">
            <v>3</v>
          </cell>
          <cell r="AH125">
            <v>1700</v>
          </cell>
          <cell r="AI125">
            <v>33</v>
          </cell>
          <cell r="AJ125" t="str">
            <v>9</v>
          </cell>
          <cell r="AK125">
            <v>99999999999</v>
          </cell>
          <cell r="AL125">
            <v>2</v>
          </cell>
          <cell r="AM125">
            <v>0</v>
          </cell>
          <cell r="AN125" t="str">
            <v>2</v>
          </cell>
          <cell r="AO125" t="str">
            <v>6</v>
          </cell>
          <cell r="AW125" t="str">
            <v>2</v>
          </cell>
          <cell r="AX125" t="str">
            <v>1</v>
          </cell>
          <cell r="AY125" t="str">
            <v>1</v>
          </cell>
          <cell r="AZ125" t="str">
            <v>Q070</v>
          </cell>
          <cell r="BD125" t="str">
            <v>P071</v>
          </cell>
          <cell r="BE125" t="str">
            <v>615</v>
          </cell>
          <cell r="BF125" t="str">
            <v>Q070</v>
          </cell>
        </row>
        <row r="126">
          <cell r="A126" t="str">
            <v>A1144223</v>
          </cell>
          <cell r="B126" t="str">
            <v>08</v>
          </cell>
          <cell r="C126" t="str">
            <v>2002</v>
          </cell>
          <cell r="D126">
            <v>2</v>
          </cell>
          <cell r="E126">
            <v>37476</v>
          </cell>
          <cell r="F126" t="str">
            <v>1</v>
          </cell>
          <cell r="G126" t="str">
            <v>17</v>
          </cell>
          <cell r="H126" t="str">
            <v>001</v>
          </cell>
          <cell r="K126" t="str">
            <v>1</v>
          </cell>
          <cell r="L126" t="str">
            <v>1</v>
          </cell>
          <cell r="M126" t="str">
            <v>1700100051</v>
          </cell>
          <cell r="N126" t="str">
            <v>CL ISS</v>
          </cell>
          <cell r="P126" t="str">
            <v>1</v>
          </cell>
          <cell r="Q126">
            <v>117</v>
          </cell>
          <cell r="S126" t="str">
            <v>1</v>
          </cell>
          <cell r="U126" t="str">
            <v>17</v>
          </cell>
          <cell r="V126" t="str">
            <v>013</v>
          </cell>
          <cell r="W126" t="str">
            <v>1</v>
          </cell>
          <cell r="AA126" t="str">
            <v>1</v>
          </cell>
          <cell r="AB126" t="str">
            <v>1</v>
          </cell>
          <cell r="AC126" t="str">
            <v>3</v>
          </cell>
          <cell r="AD126" t="str">
            <v>1</v>
          </cell>
          <cell r="AE126" t="str">
            <v>1</v>
          </cell>
          <cell r="AF126" t="str">
            <v>99</v>
          </cell>
          <cell r="AG126" t="str">
            <v>9</v>
          </cell>
          <cell r="AH126">
            <v>3000</v>
          </cell>
          <cell r="AI126">
            <v>40</v>
          </cell>
          <cell r="AJ126" t="str">
            <v>9</v>
          </cell>
          <cell r="AK126">
            <v>99999999999</v>
          </cell>
          <cell r="AL126">
            <v>2</v>
          </cell>
          <cell r="AM126">
            <v>99</v>
          </cell>
          <cell r="AN126" t="str">
            <v>4</v>
          </cell>
          <cell r="AO126" t="str">
            <v>3</v>
          </cell>
          <cell r="AW126" t="str">
            <v>2</v>
          </cell>
          <cell r="AX126" t="str">
            <v>1</v>
          </cell>
          <cell r="AY126" t="str">
            <v>2</v>
          </cell>
          <cell r="AZ126" t="str">
            <v>P369</v>
          </cell>
          <cell r="BE126" t="str">
            <v>405</v>
          </cell>
          <cell r="BF126" t="str">
            <v>P369</v>
          </cell>
        </row>
        <row r="127">
          <cell r="A127" t="str">
            <v>A1138305</v>
          </cell>
          <cell r="B127" t="str">
            <v>08</v>
          </cell>
          <cell r="C127" t="str">
            <v>2002</v>
          </cell>
          <cell r="D127">
            <v>2</v>
          </cell>
          <cell r="E127">
            <v>37481</v>
          </cell>
          <cell r="F127" t="str">
            <v>2</v>
          </cell>
          <cell r="G127" t="str">
            <v>17</v>
          </cell>
          <cell r="H127" t="str">
            <v>001</v>
          </cell>
          <cell r="K127" t="str">
            <v>1</v>
          </cell>
          <cell r="L127" t="str">
            <v>1</v>
          </cell>
          <cell r="M127" t="str">
            <v>1700100060</v>
          </cell>
          <cell r="N127" t="str">
            <v>H INFANTIL</v>
          </cell>
          <cell r="P127" t="str">
            <v>2</v>
          </cell>
          <cell r="Q127">
            <v>309</v>
          </cell>
          <cell r="S127" t="str">
            <v>1</v>
          </cell>
          <cell r="U127" t="str">
            <v>17</v>
          </cell>
          <cell r="V127" t="str">
            <v>380</v>
          </cell>
          <cell r="W127" t="str">
            <v>2</v>
          </cell>
          <cell r="X127" t="str">
            <v>008</v>
          </cell>
          <cell r="AA127" t="str">
            <v>1</v>
          </cell>
          <cell r="AB127" t="str">
            <v>1</v>
          </cell>
          <cell r="AC127" t="str">
            <v>3</v>
          </cell>
          <cell r="AD127" t="str">
            <v>1</v>
          </cell>
          <cell r="AE127" t="str">
            <v>1</v>
          </cell>
          <cell r="AF127" t="str">
            <v>98</v>
          </cell>
          <cell r="AG127" t="str">
            <v>4</v>
          </cell>
          <cell r="AH127">
            <v>9999</v>
          </cell>
          <cell r="AI127">
            <v>99</v>
          </cell>
          <cell r="AJ127" t="str">
            <v>9</v>
          </cell>
          <cell r="AK127">
            <v>99999999999</v>
          </cell>
          <cell r="AL127">
            <v>1</v>
          </cell>
          <cell r="AM127">
            <v>0</v>
          </cell>
          <cell r="AN127" t="str">
            <v>4</v>
          </cell>
          <cell r="AO127" t="str">
            <v>9</v>
          </cell>
          <cell r="AW127" t="str">
            <v>2</v>
          </cell>
          <cell r="AX127" t="str">
            <v>1</v>
          </cell>
          <cell r="AY127" t="str">
            <v>1</v>
          </cell>
          <cell r="AZ127" t="str">
            <v>J960</v>
          </cell>
          <cell r="BA127" t="str">
            <v>J181</v>
          </cell>
          <cell r="BB127" t="str">
            <v>E43X</v>
          </cell>
          <cell r="BD127" t="str">
            <v>D539</v>
          </cell>
          <cell r="BE127" t="str">
            <v>602</v>
          </cell>
          <cell r="BF127" t="str">
            <v>E43X</v>
          </cell>
        </row>
        <row r="128">
          <cell r="A128" t="str">
            <v>A1138315</v>
          </cell>
          <cell r="B128" t="str">
            <v>08</v>
          </cell>
          <cell r="C128" t="str">
            <v>2002</v>
          </cell>
          <cell r="D128">
            <v>2</v>
          </cell>
          <cell r="E128">
            <v>37485</v>
          </cell>
          <cell r="F128" t="str">
            <v>2</v>
          </cell>
          <cell r="G128" t="str">
            <v>17</v>
          </cell>
          <cell r="H128" t="str">
            <v>001</v>
          </cell>
          <cell r="K128" t="str">
            <v>1</v>
          </cell>
          <cell r="L128" t="str">
            <v>1</v>
          </cell>
          <cell r="M128" t="str">
            <v>1700100060</v>
          </cell>
          <cell r="N128" t="str">
            <v>H INFANTIL</v>
          </cell>
          <cell r="P128" t="str">
            <v>3</v>
          </cell>
          <cell r="Q128">
            <v>304</v>
          </cell>
          <cell r="S128" t="str">
            <v>1</v>
          </cell>
          <cell r="U128" t="str">
            <v>17</v>
          </cell>
          <cell r="V128" t="str">
            <v>001</v>
          </cell>
          <cell r="W128" t="str">
            <v>1</v>
          </cell>
          <cell r="Y128" t="str">
            <v>0</v>
          </cell>
          <cell r="Z128" t="str">
            <v>1012</v>
          </cell>
          <cell r="AA128" t="str">
            <v>1</v>
          </cell>
          <cell r="AB128" t="str">
            <v>1</v>
          </cell>
          <cell r="AC128" t="str">
            <v>3</v>
          </cell>
          <cell r="AD128" t="str">
            <v>1</v>
          </cell>
          <cell r="AE128" t="str">
            <v>1</v>
          </cell>
          <cell r="AF128" t="str">
            <v>99</v>
          </cell>
          <cell r="AG128" t="str">
            <v>9</v>
          </cell>
          <cell r="AH128">
            <v>3000</v>
          </cell>
          <cell r="AI128">
            <v>20</v>
          </cell>
          <cell r="AJ128" t="str">
            <v>9</v>
          </cell>
          <cell r="AK128">
            <v>99999999999</v>
          </cell>
          <cell r="AL128">
            <v>1</v>
          </cell>
          <cell r="AM128">
            <v>99</v>
          </cell>
          <cell r="AN128" t="str">
            <v>1</v>
          </cell>
          <cell r="AO128" t="str">
            <v>4</v>
          </cell>
          <cell r="AW128" t="str">
            <v>2</v>
          </cell>
          <cell r="AX128" t="str">
            <v>1</v>
          </cell>
          <cell r="AY128" t="str">
            <v>1</v>
          </cell>
          <cell r="AZ128" t="str">
            <v>I38X</v>
          </cell>
          <cell r="BA128" t="str">
            <v>Q224</v>
          </cell>
          <cell r="BD128" t="str">
            <v>J159</v>
          </cell>
          <cell r="BE128" t="str">
            <v>615</v>
          </cell>
          <cell r="BF128" t="str">
            <v>Q224</v>
          </cell>
        </row>
        <row r="129">
          <cell r="A129" t="str">
            <v>A1138316</v>
          </cell>
          <cell r="B129" t="str">
            <v>08</v>
          </cell>
          <cell r="C129" t="str">
            <v>2002</v>
          </cell>
          <cell r="D129">
            <v>2</v>
          </cell>
          <cell r="E129">
            <v>37486</v>
          </cell>
          <cell r="F129" t="str">
            <v>2</v>
          </cell>
          <cell r="G129" t="str">
            <v>17</v>
          </cell>
          <cell r="H129" t="str">
            <v>001</v>
          </cell>
          <cell r="K129" t="str">
            <v>1</v>
          </cell>
          <cell r="L129" t="str">
            <v>1</v>
          </cell>
          <cell r="M129" t="str">
            <v>1700100060</v>
          </cell>
          <cell r="N129" t="str">
            <v>H INFANTIL</v>
          </cell>
          <cell r="P129" t="str">
            <v>1</v>
          </cell>
          <cell r="Q129">
            <v>203</v>
          </cell>
          <cell r="S129" t="str">
            <v>1</v>
          </cell>
          <cell r="U129" t="str">
            <v>17</v>
          </cell>
          <cell r="V129" t="str">
            <v>873</v>
          </cell>
          <cell r="W129" t="str">
            <v>1</v>
          </cell>
          <cell r="AA129" t="str">
            <v>1</v>
          </cell>
          <cell r="AB129" t="str">
            <v>3</v>
          </cell>
          <cell r="AC129" t="str">
            <v>3</v>
          </cell>
          <cell r="AD129" t="str">
            <v>1</v>
          </cell>
          <cell r="AE129" t="str">
            <v>1</v>
          </cell>
          <cell r="AG129" t="str">
            <v>3</v>
          </cell>
          <cell r="AH129">
            <v>2500</v>
          </cell>
          <cell r="AI129">
            <v>24</v>
          </cell>
          <cell r="AJ129" t="str">
            <v>9</v>
          </cell>
          <cell r="AK129">
            <v>99999999999</v>
          </cell>
          <cell r="AL129">
            <v>1</v>
          </cell>
          <cell r="AM129">
            <v>0</v>
          </cell>
          <cell r="AN129" t="str">
            <v>2</v>
          </cell>
          <cell r="AO129" t="str">
            <v>7</v>
          </cell>
          <cell r="AW129" t="str">
            <v>1</v>
          </cell>
          <cell r="AX129" t="str">
            <v>1</v>
          </cell>
          <cell r="AY129" t="str">
            <v>1</v>
          </cell>
          <cell r="AZ129" t="str">
            <v>P249</v>
          </cell>
          <cell r="BA129" t="str">
            <v>Q390</v>
          </cell>
          <cell r="BE129" t="str">
            <v>615</v>
          </cell>
          <cell r="BF129" t="str">
            <v>Q390</v>
          </cell>
        </row>
        <row r="130">
          <cell r="A130" t="str">
            <v>A1138317</v>
          </cell>
          <cell r="B130" t="str">
            <v>08</v>
          </cell>
          <cell r="C130" t="str">
            <v>2002</v>
          </cell>
          <cell r="D130">
            <v>2</v>
          </cell>
          <cell r="E130">
            <v>37488</v>
          </cell>
          <cell r="F130" t="str">
            <v>2</v>
          </cell>
          <cell r="G130" t="str">
            <v>17</v>
          </cell>
          <cell r="H130" t="str">
            <v>001</v>
          </cell>
          <cell r="K130" t="str">
            <v>1</v>
          </cell>
          <cell r="L130" t="str">
            <v>1</v>
          </cell>
          <cell r="M130" t="str">
            <v>1700100060</v>
          </cell>
          <cell r="N130" t="str">
            <v>H INFANTIL</v>
          </cell>
          <cell r="P130" t="str">
            <v>2</v>
          </cell>
          <cell r="Q130">
            <v>304</v>
          </cell>
          <cell r="S130" t="str">
            <v>1</v>
          </cell>
          <cell r="U130" t="str">
            <v>17</v>
          </cell>
          <cell r="V130" t="str">
            <v>001</v>
          </cell>
          <cell r="W130" t="str">
            <v>1</v>
          </cell>
          <cell r="Y130" t="str">
            <v>0</v>
          </cell>
          <cell r="Z130" t="str">
            <v>1103</v>
          </cell>
          <cell r="AA130" t="str">
            <v>1</v>
          </cell>
          <cell r="AB130" t="str">
            <v>2</v>
          </cell>
          <cell r="AC130" t="str">
            <v>3</v>
          </cell>
          <cell r="AD130" t="str">
            <v>1</v>
          </cell>
          <cell r="AE130" t="str">
            <v>1</v>
          </cell>
          <cell r="AG130" t="str">
            <v>3</v>
          </cell>
          <cell r="AH130">
            <v>1700</v>
          </cell>
          <cell r="AI130">
            <v>40</v>
          </cell>
          <cell r="AJ130" t="str">
            <v>9</v>
          </cell>
          <cell r="AK130">
            <v>99999999999</v>
          </cell>
          <cell r="AL130">
            <v>2</v>
          </cell>
          <cell r="AM130">
            <v>99</v>
          </cell>
          <cell r="AN130" t="str">
            <v>9</v>
          </cell>
          <cell r="AO130" t="str">
            <v>9</v>
          </cell>
          <cell r="AW130" t="str">
            <v>2</v>
          </cell>
          <cell r="AX130" t="str">
            <v>1</v>
          </cell>
          <cell r="AY130" t="str">
            <v>1</v>
          </cell>
          <cell r="AZ130" t="str">
            <v>J969</v>
          </cell>
          <cell r="BA130" t="str">
            <v>Q249</v>
          </cell>
          <cell r="BD130" t="str">
            <v>K566</v>
          </cell>
          <cell r="BE130" t="str">
            <v>615</v>
          </cell>
          <cell r="BF130" t="str">
            <v>Q249</v>
          </cell>
        </row>
        <row r="131">
          <cell r="A131" t="str">
            <v>A1138318</v>
          </cell>
          <cell r="B131" t="str">
            <v>08</v>
          </cell>
          <cell r="C131" t="str">
            <v>2002</v>
          </cell>
          <cell r="D131">
            <v>2</v>
          </cell>
          <cell r="E131">
            <v>37496</v>
          </cell>
          <cell r="F131" t="str">
            <v>2</v>
          </cell>
          <cell r="G131" t="str">
            <v>17</v>
          </cell>
          <cell r="H131" t="str">
            <v>001</v>
          </cell>
          <cell r="K131" t="str">
            <v>1</v>
          </cell>
          <cell r="L131" t="str">
            <v>1</v>
          </cell>
          <cell r="M131" t="str">
            <v>1700100060</v>
          </cell>
          <cell r="N131" t="str">
            <v>H INFANTIL</v>
          </cell>
          <cell r="P131" t="str">
            <v>2</v>
          </cell>
          <cell r="Q131">
            <v>302</v>
          </cell>
          <cell r="S131" t="str">
            <v>1</v>
          </cell>
          <cell r="U131" t="str">
            <v>17</v>
          </cell>
          <cell r="V131" t="str">
            <v>042</v>
          </cell>
          <cell r="W131" t="str">
            <v>1</v>
          </cell>
          <cell r="AA131" t="str">
            <v>1</v>
          </cell>
          <cell r="AB131" t="str">
            <v>1</v>
          </cell>
          <cell r="AC131" t="str">
            <v>3</v>
          </cell>
          <cell r="AD131" t="str">
            <v>1</v>
          </cell>
          <cell r="AE131" t="str">
            <v>1</v>
          </cell>
          <cell r="AG131" t="str">
            <v>3</v>
          </cell>
          <cell r="AH131">
            <v>2500</v>
          </cell>
          <cell r="AI131">
            <v>99</v>
          </cell>
          <cell r="AJ131" t="str">
            <v>9</v>
          </cell>
          <cell r="AK131">
            <v>99999999999</v>
          </cell>
          <cell r="AL131">
            <v>99</v>
          </cell>
          <cell r="AM131">
            <v>99</v>
          </cell>
          <cell r="AN131" t="str">
            <v>9</v>
          </cell>
          <cell r="AO131" t="str">
            <v>9</v>
          </cell>
          <cell r="AW131" t="str">
            <v>2</v>
          </cell>
          <cell r="AX131" t="str">
            <v>1</v>
          </cell>
          <cell r="AY131" t="str">
            <v>1</v>
          </cell>
          <cell r="AZ131" t="str">
            <v>A419</v>
          </cell>
          <cell r="BA131" t="str">
            <v>J181</v>
          </cell>
          <cell r="BD131" t="str">
            <v>Q205</v>
          </cell>
          <cell r="BE131" t="str">
            <v>615</v>
          </cell>
          <cell r="BF131" t="str">
            <v>Q205</v>
          </cell>
        </row>
        <row r="132">
          <cell r="A132" t="str">
            <v>A1138328</v>
          </cell>
          <cell r="B132" t="str">
            <v>08</v>
          </cell>
          <cell r="C132" t="str">
            <v>2002</v>
          </cell>
          <cell r="D132">
            <v>2</v>
          </cell>
          <cell r="E132">
            <v>37495</v>
          </cell>
          <cell r="F132" t="str">
            <v>1</v>
          </cell>
          <cell r="G132" t="str">
            <v>17</v>
          </cell>
          <cell r="H132" t="str">
            <v>001</v>
          </cell>
          <cell r="K132" t="str">
            <v>1</v>
          </cell>
          <cell r="L132" t="str">
            <v>1</v>
          </cell>
          <cell r="M132" t="str">
            <v>1700100060</v>
          </cell>
          <cell r="N132" t="str">
            <v>H INFANTIL</v>
          </cell>
          <cell r="P132" t="str">
            <v>2</v>
          </cell>
          <cell r="Q132">
            <v>302</v>
          </cell>
          <cell r="S132" t="str">
            <v>1</v>
          </cell>
          <cell r="U132" t="str">
            <v>17</v>
          </cell>
          <cell r="V132" t="str">
            <v>174</v>
          </cell>
          <cell r="W132" t="str">
            <v>1</v>
          </cell>
          <cell r="AA132" t="str">
            <v>1</v>
          </cell>
          <cell r="AB132" t="str">
            <v>1</v>
          </cell>
          <cell r="AC132" t="str">
            <v>3</v>
          </cell>
          <cell r="AD132" t="str">
            <v>1</v>
          </cell>
          <cell r="AE132" t="str">
            <v>1</v>
          </cell>
          <cell r="AG132" t="str">
            <v>2</v>
          </cell>
          <cell r="AH132">
            <v>1150</v>
          </cell>
          <cell r="AI132">
            <v>33</v>
          </cell>
          <cell r="AJ132" t="str">
            <v>9</v>
          </cell>
          <cell r="AK132">
            <v>99999999999</v>
          </cell>
          <cell r="AL132">
            <v>3</v>
          </cell>
          <cell r="AM132">
            <v>0</v>
          </cell>
          <cell r="AN132" t="str">
            <v>1</v>
          </cell>
          <cell r="AO132" t="str">
            <v>9</v>
          </cell>
          <cell r="AW132" t="str">
            <v>2</v>
          </cell>
          <cell r="AX132" t="str">
            <v>1</v>
          </cell>
          <cell r="AY132" t="str">
            <v>1</v>
          </cell>
          <cell r="AZ132" t="str">
            <v>A419</v>
          </cell>
          <cell r="BA132" t="str">
            <v>J189</v>
          </cell>
          <cell r="BD132" t="str">
            <v>Q336</v>
          </cell>
          <cell r="BE132" t="str">
            <v>615</v>
          </cell>
          <cell r="BF132" t="str">
            <v>Q336</v>
          </cell>
        </row>
        <row r="133">
          <cell r="A133" t="str">
            <v>A1138330</v>
          </cell>
          <cell r="B133" t="str">
            <v>08</v>
          </cell>
          <cell r="C133" t="str">
            <v>2002</v>
          </cell>
          <cell r="D133">
            <v>2</v>
          </cell>
          <cell r="E133">
            <v>37495</v>
          </cell>
          <cell r="F133" t="str">
            <v>2</v>
          </cell>
          <cell r="G133" t="str">
            <v>17</v>
          </cell>
          <cell r="H133" t="str">
            <v>001</v>
          </cell>
          <cell r="K133" t="str">
            <v>1</v>
          </cell>
          <cell r="L133" t="str">
            <v>1</v>
          </cell>
          <cell r="M133" t="str">
            <v>1700100060</v>
          </cell>
          <cell r="N133" t="str">
            <v>H INFANTIL</v>
          </cell>
          <cell r="P133" t="str">
            <v>2</v>
          </cell>
          <cell r="Q133">
            <v>304</v>
          </cell>
          <cell r="S133" t="str">
            <v>1</v>
          </cell>
          <cell r="U133" t="str">
            <v>17</v>
          </cell>
          <cell r="V133" t="str">
            <v>616</v>
          </cell>
          <cell r="W133" t="str">
            <v>3</v>
          </cell>
          <cell r="AA133" t="str">
            <v>1</v>
          </cell>
          <cell r="AB133" t="str">
            <v>1</v>
          </cell>
          <cell r="AC133" t="str">
            <v>3</v>
          </cell>
          <cell r="AD133" t="str">
            <v>1</v>
          </cell>
          <cell r="AE133" t="str">
            <v>9</v>
          </cell>
          <cell r="AG133" t="str">
            <v>3</v>
          </cell>
          <cell r="AH133">
            <v>2900</v>
          </cell>
          <cell r="AI133">
            <v>23</v>
          </cell>
          <cell r="AJ133" t="str">
            <v>9</v>
          </cell>
          <cell r="AK133">
            <v>99999999999</v>
          </cell>
          <cell r="AL133">
            <v>2</v>
          </cell>
          <cell r="AM133">
            <v>0</v>
          </cell>
          <cell r="AN133" t="str">
            <v>4</v>
          </cell>
          <cell r="AO133" t="str">
            <v>4</v>
          </cell>
          <cell r="AW133" t="str">
            <v>2</v>
          </cell>
          <cell r="AX133" t="str">
            <v>1</v>
          </cell>
          <cell r="AY133" t="str">
            <v>1</v>
          </cell>
          <cell r="AZ133" t="str">
            <v>A419</v>
          </cell>
          <cell r="BA133" t="str">
            <v>J189</v>
          </cell>
          <cell r="BD133" t="str">
            <v>G919</v>
          </cell>
          <cell r="BE133" t="str">
            <v>109</v>
          </cell>
          <cell r="BF133" t="str">
            <v>J189</v>
          </cell>
        </row>
        <row r="134">
          <cell r="A134" t="str">
            <v>A1138332</v>
          </cell>
          <cell r="B134" t="str">
            <v>08</v>
          </cell>
          <cell r="C134" t="str">
            <v>2002</v>
          </cell>
          <cell r="D134">
            <v>2</v>
          </cell>
          <cell r="E134">
            <v>37498</v>
          </cell>
          <cell r="F134" t="str">
            <v>2</v>
          </cell>
          <cell r="G134" t="str">
            <v>17</v>
          </cell>
          <cell r="H134" t="str">
            <v>001</v>
          </cell>
          <cell r="K134" t="str">
            <v>1</v>
          </cell>
          <cell r="L134" t="str">
            <v>1</v>
          </cell>
          <cell r="M134" t="str">
            <v>1700100060</v>
          </cell>
          <cell r="N134" t="str">
            <v>H INFANTIL</v>
          </cell>
          <cell r="P134" t="str">
            <v>1</v>
          </cell>
          <cell r="Q134">
            <v>301</v>
          </cell>
          <cell r="S134" t="str">
            <v>1</v>
          </cell>
          <cell r="U134" t="str">
            <v>17</v>
          </cell>
          <cell r="V134" t="str">
            <v>001</v>
          </cell>
          <cell r="W134" t="str">
            <v>1</v>
          </cell>
          <cell r="Y134" t="str">
            <v>0</v>
          </cell>
          <cell r="Z134" t="str">
            <v>0902</v>
          </cell>
          <cell r="AA134" t="str">
            <v>1</v>
          </cell>
          <cell r="AB134" t="str">
            <v>1</v>
          </cell>
          <cell r="AC134" t="str">
            <v>3</v>
          </cell>
          <cell r="AD134" t="str">
            <v>1</v>
          </cell>
          <cell r="AE134" t="str">
            <v>1</v>
          </cell>
          <cell r="AG134" t="str">
            <v>3</v>
          </cell>
          <cell r="AH134">
            <v>2960</v>
          </cell>
          <cell r="AI134">
            <v>29</v>
          </cell>
          <cell r="AJ134" t="str">
            <v>9</v>
          </cell>
          <cell r="AK134">
            <v>99999999999</v>
          </cell>
          <cell r="AL134">
            <v>2</v>
          </cell>
          <cell r="AM134">
            <v>99</v>
          </cell>
          <cell r="AN134" t="str">
            <v>2</v>
          </cell>
          <cell r="AO134" t="str">
            <v>4</v>
          </cell>
          <cell r="AW134" t="str">
            <v>2</v>
          </cell>
          <cell r="AX134" t="str">
            <v>1</v>
          </cell>
          <cell r="AY134" t="str">
            <v>1</v>
          </cell>
          <cell r="AZ134" t="str">
            <v>I509</v>
          </cell>
          <cell r="BA134" t="str">
            <v>I270</v>
          </cell>
          <cell r="BD134" t="str">
            <v>J159</v>
          </cell>
          <cell r="BE134" t="str">
            <v>615</v>
          </cell>
          <cell r="BF134" t="str">
            <v>Q223</v>
          </cell>
        </row>
        <row r="135">
          <cell r="A135" t="str">
            <v>A1144312</v>
          </cell>
          <cell r="B135" t="str">
            <v>08</v>
          </cell>
          <cell r="C135" t="str">
            <v>2002</v>
          </cell>
          <cell r="D135">
            <v>2</v>
          </cell>
          <cell r="E135">
            <v>37469</v>
          </cell>
          <cell r="F135" t="str">
            <v>2</v>
          </cell>
          <cell r="G135" t="str">
            <v>17</v>
          </cell>
          <cell r="H135" t="str">
            <v>001</v>
          </cell>
          <cell r="K135" t="str">
            <v>1</v>
          </cell>
          <cell r="L135" t="str">
            <v>1</v>
          </cell>
          <cell r="M135" t="str">
            <v>1700100086</v>
          </cell>
          <cell r="N135" t="str">
            <v>H UNIVERSITARIO</v>
          </cell>
          <cell r="P135" t="str">
            <v>2</v>
          </cell>
          <cell r="Q135">
            <v>208</v>
          </cell>
          <cell r="S135" t="str">
            <v>1</v>
          </cell>
          <cell r="U135" t="str">
            <v>17</v>
          </cell>
          <cell r="V135" t="str">
            <v>662</v>
          </cell>
          <cell r="W135" t="str">
            <v>1</v>
          </cell>
          <cell r="AA135" t="str">
            <v>1</v>
          </cell>
          <cell r="AB135" t="str">
            <v>1</v>
          </cell>
          <cell r="AC135" t="str">
            <v>3</v>
          </cell>
          <cell r="AD135" t="str">
            <v>1</v>
          </cell>
          <cell r="AE135" t="str">
            <v>1</v>
          </cell>
          <cell r="AG135" t="str">
            <v>3</v>
          </cell>
          <cell r="AH135">
            <v>1355</v>
          </cell>
          <cell r="AI135">
            <v>16</v>
          </cell>
          <cell r="AJ135" t="str">
            <v>9</v>
          </cell>
          <cell r="AK135">
            <v>99999999999</v>
          </cell>
          <cell r="AL135">
            <v>2</v>
          </cell>
          <cell r="AM135">
            <v>0</v>
          </cell>
          <cell r="AN135" t="str">
            <v>9</v>
          </cell>
          <cell r="AO135" t="str">
            <v>5</v>
          </cell>
          <cell r="AW135" t="str">
            <v>2</v>
          </cell>
          <cell r="AX135" t="str">
            <v>1</v>
          </cell>
          <cell r="AY135" t="str">
            <v>2</v>
          </cell>
          <cell r="AZ135" t="str">
            <v>P549</v>
          </cell>
          <cell r="BA135" t="str">
            <v>P369</v>
          </cell>
          <cell r="BD135" t="str">
            <v>P071</v>
          </cell>
          <cell r="BE135" t="str">
            <v>407</v>
          </cell>
          <cell r="BF135" t="str">
            <v>P549</v>
          </cell>
        </row>
        <row r="136">
          <cell r="A136" t="str">
            <v>A1144319</v>
          </cell>
          <cell r="B136" t="str">
            <v>08</v>
          </cell>
          <cell r="C136" t="str">
            <v>2002</v>
          </cell>
          <cell r="D136">
            <v>2</v>
          </cell>
          <cell r="E136">
            <v>37479</v>
          </cell>
          <cell r="F136" t="str">
            <v>2</v>
          </cell>
          <cell r="G136" t="str">
            <v>17</v>
          </cell>
          <cell r="H136" t="str">
            <v>001</v>
          </cell>
          <cell r="K136" t="str">
            <v>1</v>
          </cell>
          <cell r="L136" t="str">
            <v>1</v>
          </cell>
          <cell r="M136" t="str">
            <v>1700100086</v>
          </cell>
          <cell r="N136" t="str">
            <v>H UNIVERSITARIO</v>
          </cell>
          <cell r="P136" t="str">
            <v>2</v>
          </cell>
          <cell r="Q136">
            <v>207</v>
          </cell>
          <cell r="S136" t="str">
            <v>1</v>
          </cell>
          <cell r="U136" t="str">
            <v>17</v>
          </cell>
          <cell r="V136" t="str">
            <v>174</v>
          </cell>
          <cell r="W136" t="str">
            <v>3</v>
          </cell>
          <cell r="AA136" t="str">
            <v>1</v>
          </cell>
          <cell r="AB136" t="str">
            <v>1</v>
          </cell>
          <cell r="AC136" t="str">
            <v>3</v>
          </cell>
          <cell r="AD136" t="str">
            <v>1</v>
          </cell>
          <cell r="AE136" t="str">
            <v>1</v>
          </cell>
          <cell r="AF136" t="str">
            <v>99</v>
          </cell>
          <cell r="AG136" t="str">
            <v>9</v>
          </cell>
          <cell r="AH136">
            <v>1450</v>
          </cell>
          <cell r="AI136">
            <v>16</v>
          </cell>
          <cell r="AJ136" t="str">
            <v>9</v>
          </cell>
          <cell r="AK136">
            <v>99999999999</v>
          </cell>
          <cell r="AL136">
            <v>1</v>
          </cell>
          <cell r="AM136">
            <v>0</v>
          </cell>
          <cell r="AN136" t="str">
            <v>1</v>
          </cell>
          <cell r="AO136" t="str">
            <v>9</v>
          </cell>
          <cell r="AW136" t="str">
            <v>2</v>
          </cell>
          <cell r="AX136" t="str">
            <v>1</v>
          </cell>
          <cell r="AY136" t="str">
            <v>2</v>
          </cell>
          <cell r="AZ136" t="str">
            <v>P369</v>
          </cell>
          <cell r="BD136" t="str">
            <v>P071</v>
          </cell>
          <cell r="BE136" t="str">
            <v>405</v>
          </cell>
          <cell r="BF136" t="str">
            <v>P369</v>
          </cell>
        </row>
        <row r="137">
          <cell r="A137" t="str">
            <v>A1144377</v>
          </cell>
          <cell r="B137" t="str">
            <v>08</v>
          </cell>
          <cell r="C137" t="str">
            <v>2002</v>
          </cell>
          <cell r="D137">
            <v>2</v>
          </cell>
          <cell r="E137">
            <v>37486</v>
          </cell>
          <cell r="F137" t="str">
            <v>2</v>
          </cell>
          <cell r="G137" t="str">
            <v>17</v>
          </cell>
          <cell r="H137" t="str">
            <v>001</v>
          </cell>
          <cell r="K137" t="str">
            <v>1</v>
          </cell>
          <cell r="L137" t="str">
            <v>1</v>
          </cell>
          <cell r="M137" t="str">
            <v>1700100086</v>
          </cell>
          <cell r="N137" t="str">
            <v>H UNIVERSITARIO</v>
          </cell>
          <cell r="P137" t="str">
            <v>3</v>
          </cell>
          <cell r="Q137">
            <v>202</v>
          </cell>
          <cell r="S137" t="str">
            <v>1</v>
          </cell>
          <cell r="U137" t="str">
            <v>17</v>
          </cell>
          <cell r="V137" t="str">
            <v>524</v>
          </cell>
          <cell r="W137" t="str">
            <v>3</v>
          </cell>
          <cell r="AA137" t="str">
            <v>1</v>
          </cell>
          <cell r="AB137" t="str">
            <v>1</v>
          </cell>
          <cell r="AC137" t="str">
            <v>3</v>
          </cell>
          <cell r="AD137" t="str">
            <v>2</v>
          </cell>
          <cell r="AE137" t="str">
            <v>1</v>
          </cell>
          <cell r="AG137" t="str">
            <v>3</v>
          </cell>
          <cell r="AH137">
            <v>870</v>
          </cell>
          <cell r="AI137">
            <v>27</v>
          </cell>
          <cell r="AJ137" t="str">
            <v>9</v>
          </cell>
          <cell r="AK137">
            <v>99999999999</v>
          </cell>
          <cell r="AL137">
            <v>5</v>
          </cell>
          <cell r="AM137">
            <v>0</v>
          </cell>
          <cell r="AN137" t="str">
            <v>4</v>
          </cell>
          <cell r="AO137" t="str">
            <v>5</v>
          </cell>
          <cell r="AW137" t="str">
            <v>2</v>
          </cell>
          <cell r="AX137" t="str">
            <v>1</v>
          </cell>
          <cell r="AY137" t="str">
            <v>2</v>
          </cell>
          <cell r="AZ137" t="str">
            <v>P220</v>
          </cell>
          <cell r="BA137" t="str">
            <v>P070</v>
          </cell>
          <cell r="BE137" t="str">
            <v>404</v>
          </cell>
          <cell r="BF137" t="str">
            <v>P220</v>
          </cell>
        </row>
        <row r="138">
          <cell r="A138" t="str">
            <v>A1144378</v>
          </cell>
          <cell r="B138" t="str">
            <v>08</v>
          </cell>
          <cell r="C138" t="str">
            <v>2002</v>
          </cell>
          <cell r="D138">
            <v>2</v>
          </cell>
          <cell r="E138">
            <v>37486</v>
          </cell>
          <cell r="F138" t="str">
            <v>2</v>
          </cell>
          <cell r="G138" t="str">
            <v>17</v>
          </cell>
          <cell r="H138" t="str">
            <v>001</v>
          </cell>
          <cell r="K138" t="str">
            <v>1</v>
          </cell>
          <cell r="L138" t="str">
            <v>1</v>
          </cell>
          <cell r="M138" t="str">
            <v>1700100086</v>
          </cell>
          <cell r="N138" t="str">
            <v>H UNIVERSITARIO</v>
          </cell>
          <cell r="P138" t="str">
            <v>1</v>
          </cell>
          <cell r="Q138">
            <v>202</v>
          </cell>
          <cell r="S138" t="str">
            <v>1</v>
          </cell>
          <cell r="U138" t="str">
            <v>17</v>
          </cell>
          <cell r="V138" t="str">
            <v>001</v>
          </cell>
          <cell r="W138" t="str">
            <v>1</v>
          </cell>
          <cell r="Y138" t="str">
            <v>0</v>
          </cell>
          <cell r="Z138" t="str">
            <v>0302</v>
          </cell>
          <cell r="AA138" t="str">
            <v>1</v>
          </cell>
          <cell r="AB138" t="str">
            <v>1</v>
          </cell>
          <cell r="AC138" t="str">
            <v>3</v>
          </cell>
          <cell r="AD138" t="str">
            <v>2</v>
          </cell>
          <cell r="AE138" t="str">
            <v>2</v>
          </cell>
          <cell r="AG138" t="str">
            <v>2</v>
          </cell>
          <cell r="AH138">
            <v>720</v>
          </cell>
          <cell r="AI138">
            <v>25</v>
          </cell>
          <cell r="AJ138" t="str">
            <v>9</v>
          </cell>
          <cell r="AK138">
            <v>99999999999</v>
          </cell>
          <cell r="AL138">
            <v>3</v>
          </cell>
          <cell r="AM138">
            <v>1</v>
          </cell>
          <cell r="AN138" t="str">
            <v>2</v>
          </cell>
          <cell r="AO138" t="str">
            <v>4</v>
          </cell>
          <cell r="AW138" t="str">
            <v>2</v>
          </cell>
          <cell r="AX138" t="str">
            <v>1</v>
          </cell>
          <cell r="AY138" t="str">
            <v>1</v>
          </cell>
          <cell r="AZ138" t="str">
            <v>P220</v>
          </cell>
          <cell r="BA138" t="str">
            <v>P070</v>
          </cell>
          <cell r="BE138" t="str">
            <v>404</v>
          </cell>
          <cell r="BF138" t="str">
            <v>P220</v>
          </cell>
        </row>
        <row r="139">
          <cell r="A139" t="str">
            <v>A1144387</v>
          </cell>
          <cell r="B139" t="str">
            <v>08</v>
          </cell>
          <cell r="C139" t="str">
            <v>2002</v>
          </cell>
          <cell r="D139">
            <v>2</v>
          </cell>
          <cell r="E139">
            <v>37491</v>
          </cell>
          <cell r="F139" t="str">
            <v>1</v>
          </cell>
          <cell r="G139" t="str">
            <v>17</v>
          </cell>
          <cell r="H139" t="str">
            <v>001</v>
          </cell>
          <cell r="K139" t="str">
            <v>1</v>
          </cell>
          <cell r="L139" t="str">
            <v>1</v>
          </cell>
          <cell r="M139" t="str">
            <v>1700100086</v>
          </cell>
          <cell r="N139" t="str">
            <v>H UNIVERSITARIO</v>
          </cell>
          <cell r="P139" t="str">
            <v>1</v>
          </cell>
          <cell r="Q139">
            <v>207</v>
          </cell>
          <cell r="S139" t="str">
            <v>1</v>
          </cell>
          <cell r="U139" t="str">
            <v>17</v>
          </cell>
          <cell r="V139" t="str">
            <v>001</v>
          </cell>
          <cell r="W139" t="str">
            <v>1</v>
          </cell>
          <cell r="Y139" t="str">
            <v>0</v>
          </cell>
          <cell r="Z139" t="str">
            <v>0302</v>
          </cell>
          <cell r="AA139" t="str">
            <v>1</v>
          </cell>
          <cell r="AB139" t="str">
            <v>1</v>
          </cell>
          <cell r="AC139" t="str">
            <v>3</v>
          </cell>
          <cell r="AD139" t="str">
            <v>2</v>
          </cell>
          <cell r="AE139" t="str">
            <v>2</v>
          </cell>
          <cell r="AF139" t="str">
            <v>99</v>
          </cell>
          <cell r="AG139" t="str">
            <v>9</v>
          </cell>
          <cell r="AH139">
            <v>500</v>
          </cell>
          <cell r="AI139">
            <v>25</v>
          </cell>
          <cell r="AJ139" t="str">
            <v>9</v>
          </cell>
          <cell r="AK139">
            <v>99999999999</v>
          </cell>
          <cell r="AL139">
            <v>2</v>
          </cell>
          <cell r="AM139">
            <v>2</v>
          </cell>
          <cell r="AN139" t="str">
            <v>2</v>
          </cell>
          <cell r="AO139" t="str">
            <v>4</v>
          </cell>
          <cell r="AW139" t="str">
            <v>2</v>
          </cell>
          <cell r="AX139" t="str">
            <v>1</v>
          </cell>
          <cell r="AY139" t="str">
            <v>2</v>
          </cell>
          <cell r="AZ139" t="str">
            <v>P220</v>
          </cell>
          <cell r="BA139" t="str">
            <v>P070</v>
          </cell>
          <cell r="BE139" t="str">
            <v>404</v>
          </cell>
          <cell r="BF139" t="str">
            <v>P220</v>
          </cell>
        </row>
        <row r="140">
          <cell r="A140" t="str">
            <v>A1144402</v>
          </cell>
          <cell r="B140" t="str">
            <v>08</v>
          </cell>
          <cell r="C140" t="str">
            <v>2002</v>
          </cell>
          <cell r="D140">
            <v>2</v>
          </cell>
          <cell r="E140">
            <v>37499</v>
          </cell>
          <cell r="F140" t="str">
            <v>1</v>
          </cell>
          <cell r="G140" t="str">
            <v>17</v>
          </cell>
          <cell r="H140" t="str">
            <v>001</v>
          </cell>
          <cell r="K140" t="str">
            <v>1</v>
          </cell>
          <cell r="L140" t="str">
            <v>1</v>
          </cell>
          <cell r="M140" t="str">
            <v>1700100086</v>
          </cell>
          <cell r="N140" t="str">
            <v>H UNIVERSITARIO</v>
          </cell>
          <cell r="P140" t="str">
            <v>3</v>
          </cell>
          <cell r="Q140">
            <v>201</v>
          </cell>
          <cell r="S140" t="str">
            <v>1</v>
          </cell>
          <cell r="U140" t="str">
            <v>17</v>
          </cell>
          <cell r="V140" t="str">
            <v>001</v>
          </cell>
          <cell r="W140" t="str">
            <v>1</v>
          </cell>
          <cell r="Y140" t="str">
            <v>0</v>
          </cell>
          <cell r="Z140" t="str">
            <v>1101</v>
          </cell>
          <cell r="AA140" t="str">
            <v>1</v>
          </cell>
          <cell r="AB140" t="str">
            <v>1</v>
          </cell>
          <cell r="AC140" t="str">
            <v>3</v>
          </cell>
          <cell r="AD140" t="str">
            <v>1</v>
          </cell>
          <cell r="AE140" t="str">
            <v>1</v>
          </cell>
          <cell r="AG140" t="str">
            <v>3</v>
          </cell>
          <cell r="AH140">
            <v>1500</v>
          </cell>
          <cell r="AI140">
            <v>29</v>
          </cell>
          <cell r="AJ140" t="str">
            <v>9</v>
          </cell>
          <cell r="AK140">
            <v>99999999999</v>
          </cell>
          <cell r="AL140">
            <v>1</v>
          </cell>
          <cell r="AM140">
            <v>99</v>
          </cell>
          <cell r="AN140" t="str">
            <v>1</v>
          </cell>
          <cell r="AO140" t="str">
            <v>4</v>
          </cell>
          <cell r="AW140" t="str">
            <v>2</v>
          </cell>
          <cell r="AX140" t="str">
            <v>1</v>
          </cell>
          <cell r="AY140" t="str">
            <v>1</v>
          </cell>
          <cell r="AZ140" t="str">
            <v>P369</v>
          </cell>
          <cell r="BA140" t="str">
            <v>P220</v>
          </cell>
          <cell r="BD140" t="str">
            <v>P071</v>
          </cell>
          <cell r="BE140" t="str">
            <v>404</v>
          </cell>
          <cell r="BF140" t="str">
            <v>P220</v>
          </cell>
        </row>
        <row r="141">
          <cell r="A141" t="str">
            <v>A1145802</v>
          </cell>
          <cell r="B141" t="str">
            <v>08</v>
          </cell>
          <cell r="C141" t="str">
            <v>2002</v>
          </cell>
          <cell r="D141">
            <v>2</v>
          </cell>
          <cell r="E141">
            <v>37499</v>
          </cell>
          <cell r="F141" t="str">
            <v>2</v>
          </cell>
          <cell r="G141" t="str">
            <v>17</v>
          </cell>
          <cell r="H141" t="str">
            <v>001</v>
          </cell>
          <cell r="K141" t="str">
            <v>1</v>
          </cell>
          <cell r="L141" t="str">
            <v>1</v>
          </cell>
          <cell r="M141" t="str">
            <v>1700100086</v>
          </cell>
          <cell r="N141" t="str">
            <v>H UNIVERSITARIO</v>
          </cell>
          <cell r="P141" t="str">
            <v>3</v>
          </cell>
          <cell r="Q141">
            <v>117</v>
          </cell>
          <cell r="S141" t="str">
            <v>1</v>
          </cell>
          <cell r="U141" t="str">
            <v>17</v>
          </cell>
          <cell r="V141" t="str">
            <v>777</v>
          </cell>
          <cell r="W141" t="str">
            <v>2</v>
          </cell>
          <cell r="X141" t="str">
            <v>008</v>
          </cell>
          <cell r="AA141" t="str">
            <v>1</v>
          </cell>
          <cell r="AB141" t="str">
            <v>2</v>
          </cell>
          <cell r="AC141" t="str">
            <v>3</v>
          </cell>
          <cell r="AD141" t="str">
            <v>1</v>
          </cell>
          <cell r="AE141" t="str">
            <v>1</v>
          </cell>
          <cell r="AG141" t="str">
            <v>2</v>
          </cell>
          <cell r="AH141">
            <v>740</v>
          </cell>
          <cell r="AI141">
            <v>17</v>
          </cell>
          <cell r="AJ141" t="str">
            <v>9</v>
          </cell>
          <cell r="AK141">
            <v>99999999999</v>
          </cell>
          <cell r="AL141">
            <v>1</v>
          </cell>
          <cell r="AM141">
            <v>0</v>
          </cell>
          <cell r="AN141" t="str">
            <v>1</v>
          </cell>
          <cell r="AO141" t="str">
            <v>3</v>
          </cell>
          <cell r="AW141" t="str">
            <v>2</v>
          </cell>
          <cell r="AX141" t="str">
            <v>1</v>
          </cell>
          <cell r="AY141" t="str">
            <v>2</v>
          </cell>
          <cell r="AZ141" t="str">
            <v>P220</v>
          </cell>
          <cell r="BA141" t="str">
            <v>P070</v>
          </cell>
          <cell r="BB141" t="str">
            <v>P038</v>
          </cell>
          <cell r="BC141" t="str">
            <v>P011</v>
          </cell>
          <cell r="BE141" t="str">
            <v>402</v>
          </cell>
          <cell r="BF141" t="str">
            <v>P011</v>
          </cell>
        </row>
        <row r="142">
          <cell r="A142" t="str">
            <v>A1144448</v>
          </cell>
          <cell r="B142" t="str">
            <v>08</v>
          </cell>
          <cell r="C142" t="str">
            <v>2002</v>
          </cell>
          <cell r="D142">
            <v>2</v>
          </cell>
          <cell r="E142">
            <v>37497</v>
          </cell>
          <cell r="F142" t="str">
            <v>1</v>
          </cell>
          <cell r="G142" t="str">
            <v>17</v>
          </cell>
          <cell r="H142" t="str">
            <v>001</v>
          </cell>
          <cell r="K142" t="str">
            <v>1</v>
          </cell>
          <cell r="L142" t="str">
            <v>3</v>
          </cell>
          <cell r="P142" t="str">
            <v>2</v>
          </cell>
          <cell r="Q142">
            <v>302</v>
          </cell>
          <cell r="S142" t="str">
            <v>1</v>
          </cell>
          <cell r="U142" t="str">
            <v>17</v>
          </cell>
          <cell r="V142" t="str">
            <v>001</v>
          </cell>
          <cell r="W142" t="str">
            <v>1</v>
          </cell>
          <cell r="Y142" t="str">
            <v>3</v>
          </cell>
          <cell r="Z142" t="str">
            <v>1103</v>
          </cell>
          <cell r="AA142" t="str">
            <v>1</v>
          </cell>
          <cell r="AB142" t="str">
            <v>3</v>
          </cell>
          <cell r="AC142" t="str">
            <v>3</v>
          </cell>
          <cell r="AD142" t="str">
            <v>1</v>
          </cell>
          <cell r="AE142" t="str">
            <v>1</v>
          </cell>
          <cell r="AG142" t="str">
            <v>3</v>
          </cell>
          <cell r="AH142">
            <v>9999</v>
          </cell>
          <cell r="AI142">
            <v>21</v>
          </cell>
          <cell r="AJ142" t="str">
            <v>9</v>
          </cell>
          <cell r="AK142">
            <v>99999999999</v>
          </cell>
          <cell r="AL142">
            <v>2</v>
          </cell>
          <cell r="AM142">
            <v>0</v>
          </cell>
          <cell r="AN142" t="str">
            <v>4</v>
          </cell>
          <cell r="AO142" t="str">
            <v>3</v>
          </cell>
          <cell r="AW142" t="str">
            <v>1</v>
          </cell>
          <cell r="AX142" t="str">
            <v>1</v>
          </cell>
          <cell r="AY142" t="str">
            <v>2</v>
          </cell>
          <cell r="AZ142" t="str">
            <v>A09X</v>
          </cell>
          <cell r="BD142" t="str">
            <v>E46X</v>
          </cell>
          <cell r="BE142" t="str">
            <v>101</v>
          </cell>
          <cell r="BF142" t="str">
            <v>A09X</v>
          </cell>
        </row>
        <row r="143">
          <cell r="A143" t="str">
            <v>A1144545</v>
          </cell>
          <cell r="B143" t="str">
            <v>08</v>
          </cell>
          <cell r="C143" t="str">
            <v>2002</v>
          </cell>
          <cell r="D143">
            <v>2</v>
          </cell>
          <cell r="E143">
            <v>37471</v>
          </cell>
          <cell r="F143" t="str">
            <v>1</v>
          </cell>
          <cell r="G143" t="str">
            <v>17</v>
          </cell>
          <cell r="H143" t="str">
            <v>001</v>
          </cell>
          <cell r="K143" t="str">
            <v>1</v>
          </cell>
          <cell r="L143" t="str">
            <v>1</v>
          </cell>
          <cell r="M143" t="str">
            <v>1700100086</v>
          </cell>
          <cell r="N143" t="str">
            <v>H UNIVERSITARIO</v>
          </cell>
          <cell r="P143" t="str">
            <v>1</v>
          </cell>
          <cell r="Q143">
            <v>202</v>
          </cell>
          <cell r="S143" t="str">
            <v>1</v>
          </cell>
          <cell r="U143" t="str">
            <v>17</v>
          </cell>
          <cell r="V143" t="str">
            <v>001</v>
          </cell>
          <cell r="W143" t="str">
            <v>1</v>
          </cell>
          <cell r="Y143" t="str">
            <v>0</v>
          </cell>
          <cell r="Z143" t="str">
            <v>0805</v>
          </cell>
          <cell r="AA143" t="str">
            <v>1</v>
          </cell>
          <cell r="AB143" t="str">
            <v>1</v>
          </cell>
          <cell r="AC143" t="str">
            <v>3</v>
          </cell>
          <cell r="AD143" t="str">
            <v>2</v>
          </cell>
          <cell r="AE143" t="str">
            <v>1</v>
          </cell>
          <cell r="AG143" t="str">
            <v>3</v>
          </cell>
          <cell r="AH143">
            <v>1230</v>
          </cell>
          <cell r="AI143">
            <v>36</v>
          </cell>
          <cell r="AJ143" t="str">
            <v>9</v>
          </cell>
          <cell r="AK143">
            <v>99999999999</v>
          </cell>
          <cell r="AL143">
            <v>3</v>
          </cell>
          <cell r="AM143">
            <v>0</v>
          </cell>
          <cell r="AN143" t="str">
            <v>9</v>
          </cell>
          <cell r="AO143" t="str">
            <v>4</v>
          </cell>
          <cell r="AW143" t="str">
            <v>2</v>
          </cell>
          <cell r="AX143" t="str">
            <v>1</v>
          </cell>
          <cell r="AY143" t="str">
            <v>2</v>
          </cell>
          <cell r="AZ143" t="str">
            <v>P369</v>
          </cell>
          <cell r="BA143" t="str">
            <v>P220</v>
          </cell>
          <cell r="BB143" t="str">
            <v>P071</v>
          </cell>
          <cell r="BD143" t="str">
            <v>P011</v>
          </cell>
          <cell r="BE143" t="str">
            <v>402</v>
          </cell>
          <cell r="BF143" t="str">
            <v>P011</v>
          </cell>
        </row>
        <row r="144">
          <cell r="A144" t="str">
            <v>A907912</v>
          </cell>
          <cell r="B144" t="str">
            <v>06</v>
          </cell>
          <cell r="C144" t="str">
            <v>2002</v>
          </cell>
          <cell r="D144">
            <v>2</v>
          </cell>
          <cell r="E144">
            <v>37422</v>
          </cell>
          <cell r="F144" t="str">
            <v>1</v>
          </cell>
          <cell r="G144" t="str">
            <v>17</v>
          </cell>
          <cell r="H144" t="str">
            <v>013</v>
          </cell>
          <cell r="K144" t="str">
            <v>1</v>
          </cell>
          <cell r="L144" t="str">
            <v>1</v>
          </cell>
          <cell r="M144" t="str">
            <v>1701300014</v>
          </cell>
          <cell r="N144" t="str">
            <v>HOSP. SAN JOSE</v>
          </cell>
          <cell r="P144" t="str">
            <v>2</v>
          </cell>
          <cell r="Q144">
            <v>215</v>
          </cell>
          <cell r="S144" t="str">
            <v>1</v>
          </cell>
          <cell r="U144" t="str">
            <v>17</v>
          </cell>
          <cell r="V144" t="str">
            <v>013</v>
          </cell>
          <cell r="W144" t="str">
            <v>1</v>
          </cell>
          <cell r="AA144" t="str">
            <v>1</v>
          </cell>
          <cell r="AB144" t="str">
            <v>1</v>
          </cell>
          <cell r="AC144" t="str">
            <v>3</v>
          </cell>
          <cell r="AD144" t="str">
            <v>2</v>
          </cell>
          <cell r="AE144" t="str">
            <v>1</v>
          </cell>
          <cell r="AG144" t="str">
            <v>3</v>
          </cell>
          <cell r="AH144">
            <v>1260</v>
          </cell>
          <cell r="AI144">
            <v>38</v>
          </cell>
          <cell r="AJ144" t="str">
            <v>9</v>
          </cell>
          <cell r="AK144">
            <v>99999999999</v>
          </cell>
          <cell r="AL144">
            <v>4</v>
          </cell>
          <cell r="AM144">
            <v>0</v>
          </cell>
          <cell r="AN144" t="str">
            <v>1</v>
          </cell>
          <cell r="AO144" t="str">
            <v>8</v>
          </cell>
          <cell r="AW144" t="str">
            <v>2</v>
          </cell>
          <cell r="AX144" t="str">
            <v>1</v>
          </cell>
          <cell r="AY144" t="str">
            <v>2</v>
          </cell>
          <cell r="AZ144" t="str">
            <v>A419</v>
          </cell>
          <cell r="BA144" t="str">
            <v>P220</v>
          </cell>
          <cell r="BB144" t="str">
            <v>Q899</v>
          </cell>
          <cell r="BC144" t="str">
            <v>P012</v>
          </cell>
          <cell r="BE144" t="str">
            <v>615</v>
          </cell>
          <cell r="BF144" t="str">
            <v>Q899</v>
          </cell>
        </row>
        <row r="145">
          <cell r="A145" t="str">
            <v>A1137515</v>
          </cell>
          <cell r="B145" t="str">
            <v>06</v>
          </cell>
          <cell r="C145" t="str">
            <v>2002</v>
          </cell>
          <cell r="D145">
            <v>2</v>
          </cell>
          <cell r="E145">
            <v>37417</v>
          </cell>
          <cell r="F145" t="str">
            <v>2</v>
          </cell>
          <cell r="G145" t="str">
            <v>17</v>
          </cell>
          <cell r="H145" t="str">
            <v>042</v>
          </cell>
          <cell r="K145" t="str">
            <v>3</v>
          </cell>
          <cell r="L145" t="str">
            <v>3</v>
          </cell>
          <cell r="P145" t="str">
            <v>6</v>
          </cell>
          <cell r="Q145">
            <v>302</v>
          </cell>
          <cell r="S145" t="str">
            <v>1</v>
          </cell>
          <cell r="U145" t="str">
            <v>17</v>
          </cell>
          <cell r="V145" t="str">
            <v>042</v>
          </cell>
          <cell r="W145" t="str">
            <v>3</v>
          </cell>
          <cell r="AA145" t="str">
            <v>1</v>
          </cell>
          <cell r="AB145" t="str">
            <v>2</v>
          </cell>
          <cell r="AC145" t="str">
            <v>3</v>
          </cell>
          <cell r="AD145" t="str">
            <v>9</v>
          </cell>
          <cell r="AE145" t="str">
            <v>9</v>
          </cell>
          <cell r="AF145" t="str">
            <v>99</v>
          </cell>
          <cell r="AG145" t="str">
            <v>9</v>
          </cell>
          <cell r="AH145">
            <v>9999</v>
          </cell>
          <cell r="AI145">
            <v>99</v>
          </cell>
          <cell r="AJ145" t="str">
            <v>9</v>
          </cell>
          <cell r="AK145">
            <v>99999999999</v>
          </cell>
          <cell r="AL145">
            <v>99</v>
          </cell>
          <cell r="AM145">
            <v>99</v>
          </cell>
          <cell r="AN145" t="str">
            <v>9</v>
          </cell>
          <cell r="AO145" t="str">
            <v>9</v>
          </cell>
          <cell r="AW145" t="str">
            <v>4</v>
          </cell>
          <cell r="AX145" t="str">
            <v>2</v>
          </cell>
          <cell r="AY145" t="str">
            <v>2</v>
          </cell>
          <cell r="AZ145" t="str">
            <v>R95X</v>
          </cell>
          <cell r="BE145" t="str">
            <v>700</v>
          </cell>
          <cell r="BF145" t="str">
            <v>R95X</v>
          </cell>
        </row>
        <row r="146">
          <cell r="A146" t="str">
            <v>A1131490</v>
          </cell>
          <cell r="B146" t="str">
            <v>06</v>
          </cell>
          <cell r="C146" t="str">
            <v>2002</v>
          </cell>
          <cell r="D146">
            <v>2</v>
          </cell>
          <cell r="E146">
            <v>37412</v>
          </cell>
          <cell r="F146" t="str">
            <v>1</v>
          </cell>
          <cell r="G146" t="str">
            <v>17</v>
          </cell>
          <cell r="H146" t="str">
            <v>088</v>
          </cell>
          <cell r="I146" t="str">
            <v>005</v>
          </cell>
          <cell r="K146" t="str">
            <v>2</v>
          </cell>
          <cell r="L146" t="str">
            <v>3</v>
          </cell>
          <cell r="P146" t="str">
            <v>3</v>
          </cell>
          <cell r="Q146">
            <v>303</v>
          </cell>
          <cell r="S146" t="str">
            <v>1</v>
          </cell>
          <cell r="U146" t="str">
            <v>17</v>
          </cell>
          <cell r="V146" t="str">
            <v>088</v>
          </cell>
          <cell r="W146" t="str">
            <v>2</v>
          </cell>
          <cell r="X146" t="str">
            <v>005</v>
          </cell>
          <cell r="AA146" t="str">
            <v>1</v>
          </cell>
          <cell r="AB146" t="str">
            <v>2</v>
          </cell>
          <cell r="AC146" t="str">
            <v>3</v>
          </cell>
          <cell r="AD146" t="str">
            <v>9</v>
          </cell>
          <cell r="AE146" t="str">
            <v>9</v>
          </cell>
          <cell r="AF146" t="str">
            <v>99</v>
          </cell>
          <cell r="AG146" t="str">
            <v>9</v>
          </cell>
          <cell r="AH146">
            <v>9999</v>
          </cell>
          <cell r="AI146">
            <v>99</v>
          </cell>
          <cell r="AJ146" t="str">
            <v>9</v>
          </cell>
          <cell r="AK146">
            <v>99999999999</v>
          </cell>
          <cell r="AL146">
            <v>99</v>
          </cell>
          <cell r="AM146">
            <v>99</v>
          </cell>
          <cell r="AN146" t="str">
            <v>9</v>
          </cell>
          <cell r="AO146" t="str">
            <v>9</v>
          </cell>
          <cell r="AW146" t="str">
            <v>2</v>
          </cell>
          <cell r="AX146" t="str">
            <v>1</v>
          </cell>
          <cell r="AY146" t="str">
            <v>2</v>
          </cell>
          <cell r="AZ146" t="str">
            <v>A419</v>
          </cell>
          <cell r="BA146" t="str">
            <v>J180</v>
          </cell>
          <cell r="BE146" t="str">
            <v>109</v>
          </cell>
          <cell r="BF146" t="str">
            <v>J180</v>
          </cell>
        </row>
        <row r="147">
          <cell r="A147" t="str">
            <v>A1131491</v>
          </cell>
          <cell r="B147" t="str">
            <v>06</v>
          </cell>
          <cell r="C147" t="str">
            <v>2002</v>
          </cell>
          <cell r="D147">
            <v>2</v>
          </cell>
          <cell r="E147">
            <v>37417</v>
          </cell>
          <cell r="F147" t="str">
            <v>1</v>
          </cell>
          <cell r="G147" t="str">
            <v>17</v>
          </cell>
          <cell r="H147" t="str">
            <v>088</v>
          </cell>
          <cell r="K147" t="str">
            <v>1</v>
          </cell>
          <cell r="L147" t="str">
            <v>1</v>
          </cell>
          <cell r="M147" t="str">
            <v>1708800013</v>
          </cell>
          <cell r="N147" t="str">
            <v>HOSP. SAN JOSE</v>
          </cell>
          <cell r="P147" t="str">
            <v>2</v>
          </cell>
          <cell r="Q147">
            <v>100</v>
          </cell>
          <cell r="S147" t="str">
            <v>1</v>
          </cell>
          <cell r="U147" t="str">
            <v>17</v>
          </cell>
          <cell r="V147" t="str">
            <v>088</v>
          </cell>
          <cell r="W147" t="str">
            <v>1</v>
          </cell>
          <cell r="AA147" t="str">
            <v>1</v>
          </cell>
          <cell r="AB147" t="str">
            <v>2</v>
          </cell>
          <cell r="AC147" t="str">
            <v>3</v>
          </cell>
          <cell r="AD147" t="str">
            <v>1</v>
          </cell>
          <cell r="AE147" t="str">
            <v>1</v>
          </cell>
          <cell r="AG147" t="str">
            <v>1</v>
          </cell>
          <cell r="AH147">
            <v>500</v>
          </cell>
          <cell r="AI147">
            <v>17</v>
          </cell>
          <cell r="AJ147" t="str">
            <v>9</v>
          </cell>
          <cell r="AK147">
            <v>99999999999</v>
          </cell>
          <cell r="AL147">
            <v>2</v>
          </cell>
          <cell r="AM147">
            <v>99</v>
          </cell>
          <cell r="AN147" t="str">
            <v>1</v>
          </cell>
          <cell r="AO147" t="str">
            <v>5</v>
          </cell>
          <cell r="AW147" t="str">
            <v>2</v>
          </cell>
          <cell r="AX147" t="str">
            <v>1</v>
          </cell>
          <cell r="AY147" t="str">
            <v>2</v>
          </cell>
          <cell r="AZ147" t="str">
            <v>P291</v>
          </cell>
          <cell r="BA147" t="str">
            <v>P280</v>
          </cell>
          <cell r="BE147" t="str">
            <v>404</v>
          </cell>
          <cell r="BF147" t="str">
            <v>P280</v>
          </cell>
        </row>
        <row r="148">
          <cell r="A148" t="str">
            <v>A1137727</v>
          </cell>
          <cell r="B148" t="str">
            <v>06</v>
          </cell>
          <cell r="C148" t="str">
            <v>2002</v>
          </cell>
          <cell r="D148">
            <v>2</v>
          </cell>
          <cell r="E148">
            <v>37424</v>
          </cell>
          <cell r="F148" t="str">
            <v>1</v>
          </cell>
          <cell r="G148" t="str">
            <v>17</v>
          </cell>
          <cell r="H148" t="str">
            <v>174</v>
          </cell>
          <cell r="K148" t="str">
            <v>1</v>
          </cell>
          <cell r="L148" t="str">
            <v>1</v>
          </cell>
          <cell r="M148" t="str">
            <v>1717400011</v>
          </cell>
          <cell r="N148" t="str">
            <v>HOSP. SAN MARCOS</v>
          </cell>
          <cell r="P148" t="str">
            <v>2</v>
          </cell>
          <cell r="Q148">
            <v>101</v>
          </cell>
          <cell r="S148" t="str">
            <v>1</v>
          </cell>
          <cell r="U148" t="str">
            <v>17</v>
          </cell>
          <cell r="V148" t="str">
            <v>174</v>
          </cell>
          <cell r="W148" t="str">
            <v>1</v>
          </cell>
          <cell r="AA148" t="str">
            <v>1</v>
          </cell>
          <cell r="AB148" t="str">
            <v>1</v>
          </cell>
          <cell r="AC148" t="str">
            <v>3</v>
          </cell>
          <cell r="AD148" t="str">
            <v>1</v>
          </cell>
          <cell r="AE148" t="str">
            <v>1</v>
          </cell>
          <cell r="AG148" t="str">
            <v>3</v>
          </cell>
          <cell r="AH148">
            <v>3500</v>
          </cell>
          <cell r="AI148">
            <v>37</v>
          </cell>
          <cell r="AJ148" t="str">
            <v>9</v>
          </cell>
          <cell r="AK148">
            <v>99999999999</v>
          </cell>
          <cell r="AL148">
            <v>7</v>
          </cell>
          <cell r="AM148">
            <v>1</v>
          </cell>
          <cell r="AN148" t="str">
            <v>4</v>
          </cell>
          <cell r="AO148" t="str">
            <v>5</v>
          </cell>
          <cell r="AW148" t="str">
            <v>2</v>
          </cell>
          <cell r="AX148" t="str">
            <v>1</v>
          </cell>
          <cell r="AY148" t="str">
            <v>2</v>
          </cell>
          <cell r="AZ148" t="str">
            <v>P291</v>
          </cell>
          <cell r="BA148" t="str">
            <v>P240</v>
          </cell>
          <cell r="BE148" t="str">
            <v>404</v>
          </cell>
          <cell r="BF148" t="str">
            <v>P240</v>
          </cell>
        </row>
        <row r="149">
          <cell r="A149" t="str">
            <v>A1137494</v>
          </cell>
          <cell r="B149" t="str">
            <v>06</v>
          </cell>
          <cell r="C149" t="str">
            <v>2002</v>
          </cell>
          <cell r="D149">
            <v>2</v>
          </cell>
          <cell r="E149">
            <v>37419</v>
          </cell>
          <cell r="F149" t="str">
            <v>1</v>
          </cell>
          <cell r="G149" t="str">
            <v>17</v>
          </cell>
          <cell r="H149" t="str">
            <v>380</v>
          </cell>
          <cell r="K149" t="str">
            <v>1</v>
          </cell>
          <cell r="L149" t="str">
            <v>1</v>
          </cell>
          <cell r="M149" t="str">
            <v>1738000045</v>
          </cell>
          <cell r="N149" t="str">
            <v>CL CELAD</v>
          </cell>
          <cell r="P149" t="str">
            <v>1</v>
          </cell>
          <cell r="Q149">
            <v>118</v>
          </cell>
          <cell r="S149" t="str">
            <v>1</v>
          </cell>
          <cell r="U149" t="str">
            <v>17</v>
          </cell>
          <cell r="V149" t="str">
            <v>380</v>
          </cell>
          <cell r="W149" t="str">
            <v>1</v>
          </cell>
          <cell r="AA149" t="str">
            <v>1</v>
          </cell>
          <cell r="AB149" t="str">
            <v>1</v>
          </cell>
          <cell r="AC149" t="str">
            <v>3</v>
          </cell>
          <cell r="AD149" t="str">
            <v>2</v>
          </cell>
          <cell r="AE149" t="str">
            <v>1</v>
          </cell>
          <cell r="AG149" t="str">
            <v>3</v>
          </cell>
          <cell r="AH149">
            <v>4500</v>
          </cell>
          <cell r="AI149">
            <v>16</v>
          </cell>
          <cell r="AJ149" t="str">
            <v>9</v>
          </cell>
          <cell r="AK149">
            <v>99999999999</v>
          </cell>
          <cell r="AL149">
            <v>1</v>
          </cell>
          <cell r="AM149">
            <v>99</v>
          </cell>
          <cell r="AN149" t="str">
            <v>9</v>
          </cell>
          <cell r="AO149" t="str">
            <v>9</v>
          </cell>
          <cell r="AW149" t="str">
            <v>2</v>
          </cell>
          <cell r="AX149" t="str">
            <v>1</v>
          </cell>
          <cell r="AY149" t="str">
            <v>2</v>
          </cell>
          <cell r="AZ149" t="str">
            <v>P249</v>
          </cell>
          <cell r="BA149" t="str">
            <v>P240</v>
          </cell>
          <cell r="BB149" t="str">
            <v>O080</v>
          </cell>
          <cell r="BE149" t="str">
            <v>404</v>
          </cell>
          <cell r="BF149" t="str">
            <v>P240</v>
          </cell>
        </row>
        <row r="150">
          <cell r="A150" t="str">
            <v>A890384</v>
          </cell>
          <cell r="B150" t="str">
            <v>06</v>
          </cell>
          <cell r="C150" t="str">
            <v>2002</v>
          </cell>
          <cell r="D150">
            <v>2</v>
          </cell>
          <cell r="E150">
            <v>37429</v>
          </cell>
          <cell r="F150" t="str">
            <v>1</v>
          </cell>
          <cell r="G150" t="str">
            <v>17</v>
          </cell>
          <cell r="H150" t="str">
            <v>614</v>
          </cell>
          <cell r="K150" t="str">
            <v>1</v>
          </cell>
          <cell r="L150" t="str">
            <v>1</v>
          </cell>
          <cell r="M150" t="str">
            <v>1761400011</v>
          </cell>
          <cell r="N150" t="str">
            <v>H. SAN JUAN DE DIOS</v>
          </cell>
          <cell r="P150" t="str">
            <v>3</v>
          </cell>
          <cell r="Q150">
            <v>109</v>
          </cell>
          <cell r="S150" t="str">
            <v>1</v>
          </cell>
          <cell r="U150" t="str">
            <v>17</v>
          </cell>
          <cell r="V150" t="str">
            <v>614</v>
          </cell>
          <cell r="W150" t="str">
            <v>3</v>
          </cell>
          <cell r="AA150" t="str">
            <v>1</v>
          </cell>
          <cell r="AB150" t="str">
            <v>2</v>
          </cell>
          <cell r="AC150" t="str">
            <v>3</v>
          </cell>
          <cell r="AD150" t="str">
            <v>1</v>
          </cell>
          <cell r="AE150" t="str">
            <v>1</v>
          </cell>
          <cell r="AG150" t="str">
            <v>3</v>
          </cell>
          <cell r="AH150">
            <v>2100</v>
          </cell>
          <cell r="AI150">
            <v>17</v>
          </cell>
          <cell r="AJ150" t="str">
            <v>9</v>
          </cell>
          <cell r="AK150">
            <v>99999999999</v>
          </cell>
          <cell r="AL150">
            <v>1</v>
          </cell>
          <cell r="AM150">
            <v>1</v>
          </cell>
          <cell r="AN150" t="str">
            <v>4</v>
          </cell>
          <cell r="AO150" t="str">
            <v>3</v>
          </cell>
          <cell r="AW150" t="str">
            <v>2</v>
          </cell>
          <cell r="AX150" t="str">
            <v>1</v>
          </cell>
          <cell r="AY150" t="str">
            <v>2</v>
          </cell>
          <cell r="AZ150" t="str">
            <v>P285</v>
          </cell>
          <cell r="BA150" t="str">
            <v>P220</v>
          </cell>
          <cell r="BB150" t="str">
            <v>P071</v>
          </cell>
          <cell r="BE150" t="str">
            <v>404</v>
          </cell>
          <cell r="BF150" t="str">
            <v>P220</v>
          </cell>
        </row>
        <row r="151">
          <cell r="A151" t="str">
            <v>A1131603</v>
          </cell>
          <cell r="B151" t="str">
            <v>06</v>
          </cell>
          <cell r="C151" t="str">
            <v>2002</v>
          </cell>
          <cell r="D151">
            <v>2</v>
          </cell>
          <cell r="E151">
            <v>37431</v>
          </cell>
          <cell r="F151" t="str">
            <v>1</v>
          </cell>
          <cell r="G151" t="str">
            <v>17</v>
          </cell>
          <cell r="H151" t="str">
            <v>867</v>
          </cell>
          <cell r="K151" t="str">
            <v>3</v>
          </cell>
          <cell r="L151" t="str">
            <v>3</v>
          </cell>
          <cell r="P151" t="str">
            <v>2</v>
          </cell>
          <cell r="Q151">
            <v>310</v>
          </cell>
          <cell r="S151" t="str">
            <v>1</v>
          </cell>
          <cell r="U151" t="str">
            <v>17</v>
          </cell>
          <cell r="V151" t="str">
            <v>867</v>
          </cell>
          <cell r="W151" t="str">
            <v>3</v>
          </cell>
          <cell r="AA151" t="str">
            <v>2</v>
          </cell>
          <cell r="AB151" t="str">
            <v>2</v>
          </cell>
          <cell r="AC151" t="str">
            <v>3</v>
          </cell>
          <cell r="AD151" t="str">
            <v>1</v>
          </cell>
          <cell r="AE151" t="str">
            <v>1</v>
          </cell>
          <cell r="AG151" t="str">
            <v>3</v>
          </cell>
          <cell r="AH151">
            <v>3300</v>
          </cell>
          <cell r="AI151">
            <v>16</v>
          </cell>
          <cell r="AJ151" t="str">
            <v>9</v>
          </cell>
          <cell r="AK151">
            <v>99999999999</v>
          </cell>
          <cell r="AL151">
            <v>1</v>
          </cell>
          <cell r="AM151">
            <v>99</v>
          </cell>
          <cell r="AN151" t="str">
            <v>4</v>
          </cell>
          <cell r="AO151" t="str">
            <v>9</v>
          </cell>
          <cell r="AS151" t="str">
            <v>2</v>
          </cell>
          <cell r="AT151" t="str">
            <v>01</v>
          </cell>
          <cell r="AU151" t="str">
            <v>999</v>
          </cell>
          <cell r="AV151" t="str">
            <v>999999</v>
          </cell>
          <cell r="AW151" t="str">
            <v>4</v>
          </cell>
          <cell r="AX151" t="str">
            <v>2</v>
          </cell>
          <cell r="AY151" t="str">
            <v>2</v>
          </cell>
          <cell r="AZ151" t="str">
            <v>I469</v>
          </cell>
          <cell r="BA151" t="str">
            <v>J969</v>
          </cell>
          <cell r="BB151" t="str">
            <v>J069</v>
          </cell>
          <cell r="BC151" t="str">
            <v>E45X</v>
          </cell>
          <cell r="BD151" t="str">
            <v>T740</v>
          </cell>
          <cell r="BE151" t="str">
            <v>512</v>
          </cell>
          <cell r="BF151" t="str">
            <v>Y079</v>
          </cell>
        </row>
        <row r="152">
          <cell r="A152" t="str">
            <v>A1131350</v>
          </cell>
          <cell r="B152" t="str">
            <v>05</v>
          </cell>
          <cell r="C152" t="str">
            <v>2002</v>
          </cell>
          <cell r="D152">
            <v>2</v>
          </cell>
          <cell r="E152">
            <v>37385</v>
          </cell>
          <cell r="F152" t="str">
            <v>2</v>
          </cell>
          <cell r="G152" t="str">
            <v>17</v>
          </cell>
          <cell r="H152" t="str">
            <v>042</v>
          </cell>
          <cell r="K152" t="str">
            <v>1</v>
          </cell>
          <cell r="L152" t="str">
            <v>1</v>
          </cell>
          <cell r="M152" t="str">
            <v>1704200012</v>
          </cell>
          <cell r="N152" t="str">
            <v>H. SAN VICENTE DE PAUL</v>
          </cell>
          <cell r="P152" t="str">
            <v>3</v>
          </cell>
          <cell r="Q152">
            <v>227</v>
          </cell>
          <cell r="S152" t="str">
            <v>1</v>
          </cell>
          <cell r="U152" t="str">
            <v>17</v>
          </cell>
          <cell r="V152" t="str">
            <v>042</v>
          </cell>
          <cell r="W152" t="str">
            <v>1</v>
          </cell>
          <cell r="AA152" t="str">
            <v>1</v>
          </cell>
          <cell r="AB152" t="str">
            <v>2</v>
          </cell>
          <cell r="AC152" t="str">
            <v>3</v>
          </cell>
          <cell r="AD152" t="str">
            <v>1</v>
          </cell>
          <cell r="AE152" t="str">
            <v>1</v>
          </cell>
          <cell r="AF152" t="str">
            <v>32</v>
          </cell>
          <cell r="AG152" t="str">
            <v>3</v>
          </cell>
          <cell r="AH152">
            <v>2400</v>
          </cell>
          <cell r="AI152">
            <v>31</v>
          </cell>
          <cell r="AJ152" t="str">
            <v>9</v>
          </cell>
          <cell r="AK152">
            <v>99999999999</v>
          </cell>
          <cell r="AL152">
            <v>7</v>
          </cell>
          <cell r="AM152">
            <v>99</v>
          </cell>
          <cell r="AN152" t="str">
            <v>2</v>
          </cell>
          <cell r="AO152" t="str">
            <v>2</v>
          </cell>
          <cell r="AW152" t="str">
            <v>2</v>
          </cell>
          <cell r="AX152" t="str">
            <v>1</v>
          </cell>
          <cell r="AY152" t="str">
            <v>2</v>
          </cell>
          <cell r="AZ152" t="str">
            <v>P219</v>
          </cell>
          <cell r="BA152" t="str">
            <v>P248</v>
          </cell>
          <cell r="BE152" t="str">
            <v>404</v>
          </cell>
          <cell r="BF152" t="str">
            <v>P248</v>
          </cell>
        </row>
        <row r="153">
          <cell r="A153" t="str">
            <v>A906504</v>
          </cell>
          <cell r="B153" t="str">
            <v>05</v>
          </cell>
          <cell r="C153" t="str">
            <v>2002</v>
          </cell>
          <cell r="D153">
            <v>2</v>
          </cell>
          <cell r="E153">
            <v>37402</v>
          </cell>
          <cell r="F153" t="str">
            <v>2</v>
          </cell>
          <cell r="G153" t="str">
            <v>17</v>
          </cell>
          <cell r="H153" t="str">
            <v>433</v>
          </cell>
          <cell r="K153" t="str">
            <v>1</v>
          </cell>
          <cell r="L153" t="str">
            <v>5</v>
          </cell>
          <cell r="P153" t="str">
            <v>2</v>
          </cell>
          <cell r="Q153">
            <v>105</v>
          </cell>
          <cell r="S153" t="str">
            <v>1</v>
          </cell>
          <cell r="U153" t="str">
            <v>17</v>
          </cell>
          <cell r="V153" t="str">
            <v>433</v>
          </cell>
          <cell r="W153" t="str">
            <v>1</v>
          </cell>
          <cell r="AA153" t="str">
            <v>1</v>
          </cell>
          <cell r="AB153" t="str">
            <v>1</v>
          </cell>
          <cell r="AC153" t="str">
            <v>3</v>
          </cell>
          <cell r="AD153" t="str">
            <v>1</v>
          </cell>
          <cell r="AE153" t="str">
            <v>1</v>
          </cell>
          <cell r="AG153" t="str">
            <v>3</v>
          </cell>
          <cell r="AH153">
            <v>1950</v>
          </cell>
          <cell r="AI153">
            <v>17</v>
          </cell>
          <cell r="AJ153" t="str">
            <v>9</v>
          </cell>
          <cell r="AK153">
            <v>99999999999</v>
          </cell>
          <cell r="AL153">
            <v>2</v>
          </cell>
          <cell r="AM153">
            <v>0</v>
          </cell>
          <cell r="AN153" t="str">
            <v>4</v>
          </cell>
          <cell r="AO153" t="str">
            <v>5</v>
          </cell>
          <cell r="AW153" t="str">
            <v>2</v>
          </cell>
          <cell r="AX153" t="str">
            <v>1</v>
          </cell>
          <cell r="AY153" t="str">
            <v>2</v>
          </cell>
          <cell r="AZ153" t="str">
            <v>P285</v>
          </cell>
          <cell r="BA153" t="str">
            <v>P220</v>
          </cell>
          <cell r="BB153" t="str">
            <v>P071</v>
          </cell>
          <cell r="BE153" t="str">
            <v>404</v>
          </cell>
          <cell r="BF153" t="str">
            <v>P220</v>
          </cell>
        </row>
        <row r="154">
          <cell r="A154" t="str">
            <v>A1137220</v>
          </cell>
          <cell r="B154" t="str">
            <v>05</v>
          </cell>
          <cell r="C154" t="str">
            <v>2002</v>
          </cell>
          <cell r="D154">
            <v>2</v>
          </cell>
          <cell r="E154">
            <v>37378</v>
          </cell>
          <cell r="F154" t="str">
            <v>2</v>
          </cell>
          <cell r="G154" t="str">
            <v>17</v>
          </cell>
          <cell r="H154" t="str">
            <v>614</v>
          </cell>
          <cell r="K154" t="str">
            <v>1</v>
          </cell>
          <cell r="L154" t="str">
            <v>1</v>
          </cell>
          <cell r="M154" t="str">
            <v>1761400011</v>
          </cell>
          <cell r="N154" t="str">
            <v>H. SAN JUAN DE DIOS</v>
          </cell>
          <cell r="P154" t="str">
            <v>2</v>
          </cell>
          <cell r="Q154">
            <v>304</v>
          </cell>
          <cell r="S154" t="str">
            <v>1</v>
          </cell>
          <cell r="U154" t="str">
            <v>17</v>
          </cell>
          <cell r="V154" t="str">
            <v>614</v>
          </cell>
          <cell r="W154" t="str">
            <v>1</v>
          </cell>
          <cell r="AA154" t="str">
            <v>1</v>
          </cell>
          <cell r="AB154" t="str">
            <v>1</v>
          </cell>
          <cell r="AC154" t="str">
            <v>3</v>
          </cell>
          <cell r="AD154" t="str">
            <v>1</v>
          </cell>
          <cell r="AE154" t="str">
            <v>1</v>
          </cell>
          <cell r="AG154" t="str">
            <v>3</v>
          </cell>
          <cell r="AH154">
            <v>3040</v>
          </cell>
          <cell r="AI154">
            <v>20</v>
          </cell>
          <cell r="AJ154" t="str">
            <v>9</v>
          </cell>
          <cell r="AK154">
            <v>99999999999</v>
          </cell>
          <cell r="AL154">
            <v>1</v>
          </cell>
          <cell r="AM154">
            <v>99</v>
          </cell>
          <cell r="AN154" t="str">
            <v>1</v>
          </cell>
          <cell r="AO154" t="str">
            <v>4</v>
          </cell>
          <cell r="AW154" t="str">
            <v>2</v>
          </cell>
          <cell r="AX154" t="str">
            <v>1</v>
          </cell>
          <cell r="AY154" t="str">
            <v>2</v>
          </cell>
          <cell r="AZ154" t="str">
            <v>J969</v>
          </cell>
          <cell r="BA154" t="str">
            <v>J189</v>
          </cell>
          <cell r="BD154" t="str">
            <v>Q249</v>
          </cell>
          <cell r="BE154" t="str">
            <v>615</v>
          </cell>
          <cell r="BF154" t="str">
            <v>Q249</v>
          </cell>
        </row>
        <row r="155">
          <cell r="A155" t="str">
            <v>A1137292</v>
          </cell>
          <cell r="B155" t="str">
            <v>05</v>
          </cell>
          <cell r="C155" t="str">
            <v>2002</v>
          </cell>
          <cell r="D155">
            <v>2</v>
          </cell>
          <cell r="E155">
            <v>37378</v>
          </cell>
          <cell r="F155" t="str">
            <v>1</v>
          </cell>
          <cell r="G155" t="str">
            <v>17</v>
          </cell>
          <cell r="H155" t="str">
            <v>614</v>
          </cell>
          <cell r="K155" t="str">
            <v>3</v>
          </cell>
          <cell r="L155" t="str">
            <v>3</v>
          </cell>
          <cell r="P155" t="str">
            <v>2</v>
          </cell>
          <cell r="Q155">
            <v>303</v>
          </cell>
          <cell r="S155" t="str">
            <v>1</v>
          </cell>
          <cell r="U155" t="str">
            <v>17</v>
          </cell>
          <cell r="V155" t="str">
            <v>614</v>
          </cell>
          <cell r="W155" t="str">
            <v>3</v>
          </cell>
          <cell r="AA155" t="str">
            <v>1</v>
          </cell>
          <cell r="AB155" t="str">
            <v>2</v>
          </cell>
          <cell r="AC155" t="str">
            <v>3</v>
          </cell>
          <cell r="AD155" t="str">
            <v>1</v>
          </cell>
          <cell r="AE155" t="str">
            <v>1</v>
          </cell>
          <cell r="AG155" t="str">
            <v>4</v>
          </cell>
          <cell r="AH155">
            <v>9999</v>
          </cell>
          <cell r="AI155">
            <v>20</v>
          </cell>
          <cell r="AJ155" t="str">
            <v>9</v>
          </cell>
          <cell r="AK155">
            <v>99999999999</v>
          </cell>
          <cell r="AL155">
            <v>2</v>
          </cell>
          <cell r="AM155">
            <v>99</v>
          </cell>
          <cell r="AN155" t="str">
            <v>2</v>
          </cell>
          <cell r="AO155" t="str">
            <v>2</v>
          </cell>
          <cell r="AW155" t="str">
            <v>4</v>
          </cell>
          <cell r="AX155" t="str">
            <v>2</v>
          </cell>
          <cell r="AY155" t="str">
            <v>2</v>
          </cell>
          <cell r="AZ155" t="str">
            <v>J969</v>
          </cell>
          <cell r="BA155" t="str">
            <v>R95X</v>
          </cell>
          <cell r="BE155" t="str">
            <v>700</v>
          </cell>
          <cell r="BF155" t="str">
            <v>R95X</v>
          </cell>
        </row>
        <row r="156">
          <cell r="A156" t="str">
            <v>A1144360</v>
          </cell>
          <cell r="B156" t="str">
            <v>08</v>
          </cell>
          <cell r="C156" t="str">
            <v>2002</v>
          </cell>
          <cell r="D156">
            <v>2</v>
          </cell>
          <cell r="E156">
            <v>37483</v>
          </cell>
          <cell r="F156" t="str">
            <v>1</v>
          </cell>
          <cell r="G156" t="str">
            <v>17</v>
          </cell>
          <cell r="H156" t="str">
            <v>001</v>
          </cell>
          <cell r="K156" t="str">
            <v>1</v>
          </cell>
          <cell r="L156" t="str">
            <v>1</v>
          </cell>
          <cell r="M156" t="str">
            <v>1700100086</v>
          </cell>
          <cell r="N156" t="str">
            <v>H UNIVERSITARIO</v>
          </cell>
          <cell r="P156" t="str">
            <v>2</v>
          </cell>
          <cell r="Q156">
            <v>100</v>
          </cell>
          <cell r="S156" t="str">
            <v>1</v>
          </cell>
          <cell r="U156" t="str">
            <v>17</v>
          </cell>
          <cell r="V156" t="str">
            <v>001</v>
          </cell>
          <cell r="W156" t="str">
            <v>1</v>
          </cell>
          <cell r="Y156" t="str">
            <v>0</v>
          </cell>
          <cell r="Z156" t="str">
            <v>1012</v>
          </cell>
          <cell r="AA156" t="str">
            <v>1</v>
          </cell>
          <cell r="AB156" t="str">
            <v>1</v>
          </cell>
          <cell r="AC156" t="str">
            <v>3</v>
          </cell>
          <cell r="AD156" t="str">
            <v>1</v>
          </cell>
          <cell r="AE156" t="str">
            <v>1</v>
          </cell>
          <cell r="AG156" t="str">
            <v>1</v>
          </cell>
          <cell r="AH156">
            <v>9999</v>
          </cell>
          <cell r="AI156">
            <v>99</v>
          </cell>
          <cell r="AJ156" t="str">
            <v>9</v>
          </cell>
          <cell r="AK156">
            <v>99999999999</v>
          </cell>
          <cell r="AL156">
            <v>2</v>
          </cell>
          <cell r="AM156">
            <v>1</v>
          </cell>
          <cell r="AN156" t="str">
            <v>4</v>
          </cell>
          <cell r="AO156" t="str">
            <v>2</v>
          </cell>
          <cell r="AW156" t="str">
            <v>2</v>
          </cell>
          <cell r="AX156" t="str">
            <v>1</v>
          </cell>
          <cell r="AY156" t="str">
            <v>2</v>
          </cell>
          <cell r="AZ156" t="str">
            <v>P059</v>
          </cell>
          <cell r="BE156" t="str">
            <v>403</v>
          </cell>
          <cell r="BF156" t="str">
            <v>P059</v>
          </cell>
        </row>
        <row r="157">
          <cell r="A157" t="str">
            <v>A1144236</v>
          </cell>
          <cell r="B157" t="str">
            <v>08</v>
          </cell>
          <cell r="C157" t="str">
            <v>2002</v>
          </cell>
          <cell r="D157">
            <v>2</v>
          </cell>
          <cell r="E157">
            <v>37486</v>
          </cell>
          <cell r="F157" t="str">
            <v>1</v>
          </cell>
          <cell r="G157" t="str">
            <v>17</v>
          </cell>
          <cell r="H157" t="str">
            <v>001</v>
          </cell>
          <cell r="K157" t="str">
            <v>1</v>
          </cell>
          <cell r="L157" t="str">
            <v>1</v>
          </cell>
          <cell r="M157" t="str">
            <v>1700100051</v>
          </cell>
          <cell r="N157" t="str">
            <v>CL ISS</v>
          </cell>
          <cell r="P157" t="str">
            <v>1</v>
          </cell>
          <cell r="Q157">
            <v>123</v>
          </cell>
          <cell r="S157" t="str">
            <v>1</v>
          </cell>
          <cell r="U157" t="str">
            <v>17</v>
          </cell>
          <cell r="V157" t="str">
            <v>653</v>
          </cell>
          <cell r="W157" t="str">
            <v>2</v>
          </cell>
          <cell r="X157" t="str">
            <v>007</v>
          </cell>
          <cell r="AA157" t="str">
            <v>1</v>
          </cell>
          <cell r="AB157" t="str">
            <v>1</v>
          </cell>
          <cell r="AC157" t="str">
            <v>3</v>
          </cell>
          <cell r="AD157" t="str">
            <v>2</v>
          </cell>
          <cell r="AE157" t="str">
            <v>1</v>
          </cell>
          <cell r="AG157" t="str">
            <v>3</v>
          </cell>
          <cell r="AH157">
            <v>2400</v>
          </cell>
          <cell r="AI157">
            <v>18</v>
          </cell>
          <cell r="AJ157" t="str">
            <v>9</v>
          </cell>
          <cell r="AK157">
            <v>99999999999</v>
          </cell>
          <cell r="AL157">
            <v>1</v>
          </cell>
          <cell r="AM157">
            <v>99</v>
          </cell>
          <cell r="AN157" t="str">
            <v>4</v>
          </cell>
          <cell r="AO157" t="str">
            <v>5</v>
          </cell>
          <cell r="AW157" t="str">
            <v>2</v>
          </cell>
          <cell r="AX157" t="str">
            <v>1</v>
          </cell>
          <cell r="AY157" t="str">
            <v>2</v>
          </cell>
          <cell r="AZ157" t="str">
            <v>P298</v>
          </cell>
          <cell r="BA157" t="str">
            <v>Q249</v>
          </cell>
          <cell r="BE157" t="str">
            <v>615</v>
          </cell>
          <cell r="BF157" t="str">
            <v>Q249</v>
          </cell>
        </row>
        <row r="158">
          <cell r="A158" t="str">
            <v>A1144251</v>
          </cell>
          <cell r="B158" t="str">
            <v>08</v>
          </cell>
          <cell r="C158" t="str">
            <v>2002</v>
          </cell>
          <cell r="D158">
            <v>2</v>
          </cell>
          <cell r="E158">
            <v>37498</v>
          </cell>
          <cell r="F158" t="str">
            <v>1</v>
          </cell>
          <cell r="G158" t="str">
            <v>17</v>
          </cell>
          <cell r="H158" t="str">
            <v>001</v>
          </cell>
          <cell r="K158" t="str">
            <v>1</v>
          </cell>
          <cell r="L158" t="str">
            <v>1</v>
          </cell>
          <cell r="M158" t="str">
            <v>1700100051</v>
          </cell>
          <cell r="N158" t="str">
            <v>CL ISS</v>
          </cell>
          <cell r="P158" t="str">
            <v>1</v>
          </cell>
          <cell r="Q158">
            <v>204</v>
          </cell>
          <cell r="S158" t="str">
            <v>1</v>
          </cell>
          <cell r="U158" t="str">
            <v>17</v>
          </cell>
          <cell r="V158" t="str">
            <v>380</v>
          </cell>
          <cell r="W158" t="str">
            <v>9</v>
          </cell>
          <cell r="AA158" t="str">
            <v>1</v>
          </cell>
          <cell r="AB158" t="str">
            <v>1</v>
          </cell>
          <cell r="AC158" t="str">
            <v>3</v>
          </cell>
          <cell r="AD158" t="str">
            <v>1</v>
          </cell>
          <cell r="AE158" t="str">
            <v>1</v>
          </cell>
          <cell r="AG158" t="str">
            <v>3</v>
          </cell>
          <cell r="AH158">
            <v>1550</v>
          </cell>
          <cell r="AI158">
            <v>28</v>
          </cell>
          <cell r="AJ158" t="str">
            <v>9</v>
          </cell>
          <cell r="AK158">
            <v>99999999999</v>
          </cell>
          <cell r="AL158">
            <v>4</v>
          </cell>
          <cell r="AM158">
            <v>99</v>
          </cell>
          <cell r="AN158" t="str">
            <v>9</v>
          </cell>
          <cell r="AO158" t="str">
            <v>9</v>
          </cell>
          <cell r="AW158" t="str">
            <v>2</v>
          </cell>
          <cell r="AX158" t="str">
            <v>1</v>
          </cell>
          <cell r="AY158" t="str">
            <v>2</v>
          </cell>
          <cell r="AZ158" t="str">
            <v>P071</v>
          </cell>
          <cell r="BA158" t="str">
            <v>P220</v>
          </cell>
          <cell r="BB158" t="str">
            <v>P369</v>
          </cell>
          <cell r="BE158" t="str">
            <v>404</v>
          </cell>
          <cell r="BF158" t="str">
            <v>P220</v>
          </cell>
        </row>
        <row r="159">
          <cell r="A159" t="str">
            <v>A1138314</v>
          </cell>
          <cell r="B159" t="str">
            <v>08</v>
          </cell>
          <cell r="C159" t="str">
            <v>2002</v>
          </cell>
          <cell r="D159">
            <v>2</v>
          </cell>
          <cell r="E159">
            <v>37484</v>
          </cell>
          <cell r="F159" t="str">
            <v>2</v>
          </cell>
          <cell r="G159" t="str">
            <v>17</v>
          </cell>
          <cell r="H159" t="str">
            <v>001</v>
          </cell>
          <cell r="K159" t="str">
            <v>1</v>
          </cell>
          <cell r="L159" t="str">
            <v>1</v>
          </cell>
          <cell r="M159" t="str">
            <v>1700100060</v>
          </cell>
          <cell r="N159" t="str">
            <v>H INFANTIL</v>
          </cell>
          <cell r="P159" t="str">
            <v>3</v>
          </cell>
          <cell r="Q159">
            <v>305</v>
          </cell>
          <cell r="S159" t="str">
            <v>1</v>
          </cell>
          <cell r="U159" t="str">
            <v>17</v>
          </cell>
          <cell r="V159" t="str">
            <v>614</v>
          </cell>
          <cell r="W159" t="str">
            <v>1</v>
          </cell>
          <cell r="AA159" t="str">
            <v>1</v>
          </cell>
          <cell r="AB159" t="str">
            <v>1</v>
          </cell>
          <cell r="AC159" t="str">
            <v>3</v>
          </cell>
          <cell r="AD159" t="str">
            <v>1</v>
          </cell>
          <cell r="AE159" t="str">
            <v>1</v>
          </cell>
          <cell r="AG159" t="str">
            <v>3</v>
          </cell>
          <cell r="AH159">
            <v>9999</v>
          </cell>
          <cell r="AI159">
            <v>24</v>
          </cell>
          <cell r="AJ159" t="str">
            <v>9</v>
          </cell>
          <cell r="AK159">
            <v>99999999999</v>
          </cell>
          <cell r="AL159">
            <v>1</v>
          </cell>
          <cell r="AM159">
            <v>99</v>
          </cell>
          <cell r="AN159" t="str">
            <v>4</v>
          </cell>
          <cell r="AO159" t="str">
            <v>5</v>
          </cell>
          <cell r="AW159" t="str">
            <v>2</v>
          </cell>
          <cell r="AX159" t="str">
            <v>1</v>
          </cell>
          <cell r="AY159" t="str">
            <v>1</v>
          </cell>
          <cell r="AZ159" t="str">
            <v>J81X</v>
          </cell>
          <cell r="BA159" t="str">
            <v>I500</v>
          </cell>
          <cell r="BB159" t="str">
            <v>I270</v>
          </cell>
          <cell r="BD159" t="str">
            <v>Q210</v>
          </cell>
          <cell r="BE159" t="str">
            <v>615</v>
          </cell>
          <cell r="BF159" t="str">
            <v>Q210</v>
          </cell>
        </row>
        <row r="160">
          <cell r="A160" t="str">
            <v>A1144513</v>
          </cell>
          <cell r="B160" t="str">
            <v>08</v>
          </cell>
          <cell r="C160" t="str">
            <v>2002</v>
          </cell>
          <cell r="D160">
            <v>2</v>
          </cell>
          <cell r="E160">
            <v>37495</v>
          </cell>
          <cell r="F160" t="str">
            <v>1</v>
          </cell>
          <cell r="G160" t="str">
            <v>17</v>
          </cell>
          <cell r="H160" t="str">
            <v>001</v>
          </cell>
          <cell r="K160" t="str">
            <v>1</v>
          </cell>
          <cell r="L160" t="str">
            <v>1</v>
          </cell>
          <cell r="M160" t="str">
            <v>1700100086</v>
          </cell>
          <cell r="N160" t="str">
            <v>H UNIVERSITARIO</v>
          </cell>
          <cell r="P160" t="str">
            <v>3</v>
          </cell>
          <cell r="Q160">
            <v>110</v>
          </cell>
          <cell r="S160" t="str">
            <v>1</v>
          </cell>
          <cell r="U160" t="str">
            <v>17</v>
          </cell>
          <cell r="V160" t="str">
            <v>662</v>
          </cell>
          <cell r="W160" t="str">
            <v>3</v>
          </cell>
          <cell r="AA160" t="str">
            <v>1</v>
          </cell>
          <cell r="AB160" t="str">
            <v>2</v>
          </cell>
          <cell r="AC160" t="str">
            <v>3</v>
          </cell>
          <cell r="AD160" t="str">
            <v>1</v>
          </cell>
          <cell r="AE160" t="str">
            <v>9</v>
          </cell>
          <cell r="AG160" t="str">
            <v>2</v>
          </cell>
          <cell r="AH160">
            <v>700</v>
          </cell>
          <cell r="AI160">
            <v>15</v>
          </cell>
          <cell r="AJ160" t="str">
            <v>9</v>
          </cell>
          <cell r="AK160">
            <v>99999999999</v>
          </cell>
          <cell r="AL160">
            <v>1</v>
          </cell>
          <cell r="AM160">
            <v>99</v>
          </cell>
          <cell r="AN160" t="str">
            <v>4</v>
          </cell>
          <cell r="AO160" t="str">
            <v>5</v>
          </cell>
          <cell r="AW160" t="str">
            <v>2</v>
          </cell>
          <cell r="AX160" t="str">
            <v>1</v>
          </cell>
          <cell r="AY160" t="str">
            <v>2</v>
          </cell>
          <cell r="AZ160" t="str">
            <v>P219</v>
          </cell>
          <cell r="BA160" t="str">
            <v>P220</v>
          </cell>
          <cell r="BB160" t="str">
            <v>P038</v>
          </cell>
          <cell r="BE160" t="str">
            <v>402</v>
          </cell>
          <cell r="BF160" t="str">
            <v>P038</v>
          </cell>
        </row>
        <row r="161">
          <cell r="A161" t="str">
            <v>A1137807</v>
          </cell>
          <cell r="B161" t="str">
            <v>08</v>
          </cell>
          <cell r="C161" t="str">
            <v>2002</v>
          </cell>
          <cell r="D161">
            <v>2</v>
          </cell>
          <cell r="E161">
            <v>37488</v>
          </cell>
          <cell r="F161" t="str">
            <v>2</v>
          </cell>
          <cell r="G161" t="str">
            <v>17</v>
          </cell>
          <cell r="H161" t="str">
            <v>001</v>
          </cell>
          <cell r="K161" t="str">
            <v>3</v>
          </cell>
          <cell r="L161" t="str">
            <v>5</v>
          </cell>
          <cell r="P161" t="str">
            <v>2</v>
          </cell>
          <cell r="Q161">
            <v>104</v>
          </cell>
          <cell r="S161" t="str">
            <v>1</v>
          </cell>
          <cell r="U161" t="str">
            <v>17</v>
          </cell>
          <cell r="V161" t="str">
            <v>495</v>
          </cell>
          <cell r="W161" t="str">
            <v>1</v>
          </cell>
          <cell r="AA161" t="str">
            <v>1</v>
          </cell>
          <cell r="AB161" t="str">
            <v>1</v>
          </cell>
          <cell r="AC161" t="str">
            <v>3</v>
          </cell>
          <cell r="AD161" t="str">
            <v>1</v>
          </cell>
          <cell r="AE161" t="str">
            <v>1</v>
          </cell>
          <cell r="AG161" t="str">
            <v>3</v>
          </cell>
          <cell r="AH161">
            <v>2900</v>
          </cell>
          <cell r="AI161">
            <v>36</v>
          </cell>
          <cell r="AJ161" t="str">
            <v>9</v>
          </cell>
          <cell r="AK161">
            <v>99999999999</v>
          </cell>
          <cell r="AL161">
            <v>6</v>
          </cell>
          <cell r="AM161">
            <v>2</v>
          </cell>
          <cell r="AN161" t="str">
            <v>4</v>
          </cell>
          <cell r="AO161" t="str">
            <v>3</v>
          </cell>
          <cell r="AW161" t="str">
            <v>2</v>
          </cell>
          <cell r="AX161" t="str">
            <v>1</v>
          </cell>
          <cell r="AY161" t="str">
            <v>2</v>
          </cell>
          <cell r="AZ161" t="str">
            <v>P291</v>
          </cell>
          <cell r="BA161" t="str">
            <v>P220</v>
          </cell>
          <cell r="BB161" t="str">
            <v>P240</v>
          </cell>
          <cell r="BC161" t="str">
            <v>P082</v>
          </cell>
          <cell r="BD161" t="str">
            <v>P000</v>
          </cell>
          <cell r="BE161" t="str">
            <v>404</v>
          </cell>
          <cell r="BF161" t="str">
            <v>P240</v>
          </cell>
        </row>
        <row r="162">
          <cell r="A162" t="str">
            <v>A1146984</v>
          </cell>
          <cell r="B162" t="str">
            <v>06</v>
          </cell>
          <cell r="C162" t="str">
            <v>2002</v>
          </cell>
          <cell r="D162">
            <v>2</v>
          </cell>
          <cell r="E162">
            <v>37436</v>
          </cell>
          <cell r="F162" t="str">
            <v>1</v>
          </cell>
          <cell r="G162" t="str">
            <v>17</v>
          </cell>
          <cell r="H162" t="str">
            <v>001</v>
          </cell>
          <cell r="K162" t="str">
            <v>1</v>
          </cell>
          <cell r="L162" t="str">
            <v>1</v>
          </cell>
          <cell r="M162" t="str">
            <v>1700100086</v>
          </cell>
          <cell r="N162" t="str">
            <v>H UNIVERSITARIO</v>
          </cell>
          <cell r="P162" t="str">
            <v>2</v>
          </cell>
          <cell r="Q162">
            <v>101</v>
          </cell>
          <cell r="S162" t="str">
            <v>1</v>
          </cell>
          <cell r="U162" t="str">
            <v>17</v>
          </cell>
          <cell r="V162" t="str">
            <v>616</v>
          </cell>
          <cell r="W162" t="str">
            <v>3</v>
          </cell>
          <cell r="AA162" t="str">
            <v>1</v>
          </cell>
          <cell r="AB162" t="str">
            <v>1</v>
          </cell>
          <cell r="AC162" t="str">
            <v>3</v>
          </cell>
          <cell r="AD162" t="str">
            <v>1</v>
          </cell>
          <cell r="AE162" t="str">
            <v>2</v>
          </cell>
          <cell r="AG162" t="str">
            <v>2</v>
          </cell>
          <cell r="AH162">
            <v>620</v>
          </cell>
          <cell r="AI162">
            <v>99</v>
          </cell>
          <cell r="AJ162" t="str">
            <v>9</v>
          </cell>
          <cell r="AK162">
            <v>99999999999</v>
          </cell>
          <cell r="AL162">
            <v>2</v>
          </cell>
          <cell r="AM162">
            <v>0</v>
          </cell>
          <cell r="AN162" t="str">
            <v>4</v>
          </cell>
          <cell r="AO162" t="str">
            <v>4</v>
          </cell>
          <cell r="AW162" t="str">
            <v>2</v>
          </cell>
          <cell r="AX162" t="str">
            <v>1</v>
          </cell>
          <cell r="AY162" t="str">
            <v>2</v>
          </cell>
          <cell r="AZ162" t="str">
            <v>P219</v>
          </cell>
          <cell r="BA162" t="str">
            <v>P285</v>
          </cell>
          <cell r="BB162" t="str">
            <v>P038</v>
          </cell>
          <cell r="BE162" t="str">
            <v>402</v>
          </cell>
          <cell r="BF162" t="str">
            <v>P038</v>
          </cell>
        </row>
        <row r="163">
          <cell r="A163" t="str">
            <v>A1146985</v>
          </cell>
          <cell r="B163" t="str">
            <v>06</v>
          </cell>
          <cell r="C163" t="str">
            <v>2002</v>
          </cell>
          <cell r="D163">
            <v>2</v>
          </cell>
          <cell r="E163">
            <v>37437</v>
          </cell>
          <cell r="F163" t="str">
            <v>1</v>
          </cell>
          <cell r="G163" t="str">
            <v>17</v>
          </cell>
          <cell r="H163" t="str">
            <v>001</v>
          </cell>
          <cell r="K163" t="str">
            <v>1</v>
          </cell>
          <cell r="L163" t="str">
            <v>1</v>
          </cell>
          <cell r="M163" t="str">
            <v>1700100086</v>
          </cell>
          <cell r="N163" t="str">
            <v>H UNIVERSITARIO</v>
          </cell>
          <cell r="P163" t="str">
            <v>2</v>
          </cell>
          <cell r="Q163">
            <v>102</v>
          </cell>
          <cell r="S163" t="str">
            <v>1</v>
          </cell>
          <cell r="U163" t="str">
            <v>17</v>
          </cell>
          <cell r="V163" t="str">
            <v>616</v>
          </cell>
          <cell r="W163" t="str">
            <v>3</v>
          </cell>
          <cell r="AA163" t="str">
            <v>1</v>
          </cell>
          <cell r="AB163" t="str">
            <v>1</v>
          </cell>
          <cell r="AC163" t="str">
            <v>3</v>
          </cell>
          <cell r="AD163" t="str">
            <v>1</v>
          </cell>
          <cell r="AE163" t="str">
            <v>2</v>
          </cell>
          <cell r="AG163" t="str">
            <v>2</v>
          </cell>
          <cell r="AH163">
            <v>520</v>
          </cell>
          <cell r="AI163">
            <v>99</v>
          </cell>
          <cell r="AJ163" t="str">
            <v>9</v>
          </cell>
          <cell r="AK163">
            <v>99999999999</v>
          </cell>
          <cell r="AL163">
            <v>2</v>
          </cell>
          <cell r="AM163">
            <v>0</v>
          </cell>
          <cell r="AN163" t="str">
            <v>4</v>
          </cell>
          <cell r="AO163" t="str">
            <v>4</v>
          </cell>
          <cell r="AW163" t="str">
            <v>2</v>
          </cell>
          <cell r="AX163" t="str">
            <v>1</v>
          </cell>
          <cell r="AY163" t="str">
            <v>2</v>
          </cell>
          <cell r="AZ163" t="str">
            <v>P219</v>
          </cell>
          <cell r="BA163" t="str">
            <v>P285</v>
          </cell>
          <cell r="BB163" t="str">
            <v>P038</v>
          </cell>
          <cell r="BE163" t="str">
            <v>402</v>
          </cell>
          <cell r="BF163" t="str">
            <v>P038</v>
          </cell>
        </row>
        <row r="164">
          <cell r="A164" t="str">
            <v>A1145117</v>
          </cell>
          <cell r="B164" t="str">
            <v>10</v>
          </cell>
          <cell r="C164" t="str">
            <v>2002</v>
          </cell>
          <cell r="D164">
            <v>2</v>
          </cell>
          <cell r="E164">
            <v>37549</v>
          </cell>
          <cell r="F164" t="str">
            <v>2</v>
          </cell>
          <cell r="G164" t="str">
            <v>17</v>
          </cell>
          <cell r="H164" t="str">
            <v>001</v>
          </cell>
          <cell r="K164" t="str">
            <v>1</v>
          </cell>
          <cell r="L164" t="str">
            <v>1</v>
          </cell>
          <cell r="M164" t="str">
            <v>1700100086</v>
          </cell>
          <cell r="N164" t="str">
            <v>H UNIVERSITARIO</v>
          </cell>
          <cell r="P164" t="str">
            <v>3</v>
          </cell>
          <cell r="Q164">
            <v>112</v>
          </cell>
          <cell r="S164" t="str">
            <v>1</v>
          </cell>
          <cell r="U164" t="str">
            <v>17</v>
          </cell>
          <cell r="V164" t="str">
            <v>001</v>
          </cell>
          <cell r="W164" t="str">
            <v>1</v>
          </cell>
          <cell r="Y164" t="str">
            <v>0</v>
          </cell>
          <cell r="Z164" t="str">
            <v>0406</v>
          </cell>
          <cell r="AA164" t="str">
            <v>1</v>
          </cell>
          <cell r="AB164" t="str">
            <v>1</v>
          </cell>
          <cell r="AC164" t="str">
            <v>3</v>
          </cell>
          <cell r="AD164" t="str">
            <v>1</v>
          </cell>
          <cell r="AE164" t="str">
            <v>1</v>
          </cell>
          <cell r="AG164" t="str">
            <v>3</v>
          </cell>
          <cell r="AH164">
            <v>3100</v>
          </cell>
          <cell r="AI164">
            <v>99</v>
          </cell>
          <cell r="AJ164" t="str">
            <v>9</v>
          </cell>
          <cell r="AK164">
            <v>99999999999</v>
          </cell>
          <cell r="AL164">
            <v>99</v>
          </cell>
          <cell r="AM164">
            <v>99</v>
          </cell>
          <cell r="AN164" t="str">
            <v>9</v>
          </cell>
          <cell r="AO164" t="str">
            <v>9</v>
          </cell>
          <cell r="AW164" t="str">
            <v>2</v>
          </cell>
          <cell r="AX164" t="str">
            <v>1</v>
          </cell>
          <cell r="AY164" t="str">
            <v>2</v>
          </cell>
          <cell r="AZ164" t="str">
            <v>P293</v>
          </cell>
          <cell r="BA164" t="str">
            <v>P210</v>
          </cell>
          <cell r="BB164" t="str">
            <v>P240</v>
          </cell>
          <cell r="BE164" t="str">
            <v>404</v>
          </cell>
          <cell r="BF164" t="str">
            <v>P240</v>
          </cell>
        </row>
        <row r="165">
          <cell r="A165" t="str">
            <v>A1145133</v>
          </cell>
          <cell r="B165" t="str">
            <v>10</v>
          </cell>
          <cell r="C165" t="str">
            <v>2002</v>
          </cell>
          <cell r="D165">
            <v>2</v>
          </cell>
          <cell r="E165">
            <v>37540</v>
          </cell>
          <cell r="F165" t="str">
            <v>2</v>
          </cell>
          <cell r="G165" t="str">
            <v>17</v>
          </cell>
          <cell r="H165" t="str">
            <v>001</v>
          </cell>
          <cell r="K165" t="str">
            <v>1</v>
          </cell>
          <cell r="L165" t="str">
            <v>1</v>
          </cell>
          <cell r="M165" t="str">
            <v>1700100086</v>
          </cell>
          <cell r="N165" t="str">
            <v>H UNIVERSITARIO</v>
          </cell>
          <cell r="P165" t="str">
            <v>1</v>
          </cell>
          <cell r="Q165">
            <v>112</v>
          </cell>
          <cell r="S165" t="str">
            <v>1</v>
          </cell>
          <cell r="U165" t="str">
            <v>17</v>
          </cell>
          <cell r="V165" t="str">
            <v>777</v>
          </cell>
          <cell r="W165" t="str">
            <v>1</v>
          </cell>
          <cell r="AA165" t="str">
            <v>1</v>
          </cell>
          <cell r="AB165" t="str">
            <v>1</v>
          </cell>
          <cell r="AC165" t="str">
            <v>3</v>
          </cell>
          <cell r="AD165" t="str">
            <v>1</v>
          </cell>
          <cell r="AE165" t="str">
            <v>1</v>
          </cell>
          <cell r="AG165" t="str">
            <v>3</v>
          </cell>
          <cell r="AH165">
            <v>810</v>
          </cell>
          <cell r="AI165">
            <v>29</v>
          </cell>
          <cell r="AJ165" t="str">
            <v>9</v>
          </cell>
          <cell r="AK165">
            <v>99999999999</v>
          </cell>
          <cell r="AL165">
            <v>1</v>
          </cell>
          <cell r="AM165">
            <v>0</v>
          </cell>
          <cell r="AN165" t="str">
            <v>2</v>
          </cell>
          <cell r="AO165" t="str">
            <v>7</v>
          </cell>
          <cell r="AW165" t="str">
            <v>2</v>
          </cell>
          <cell r="AX165" t="str">
            <v>1</v>
          </cell>
          <cell r="AY165" t="str">
            <v>1</v>
          </cell>
          <cell r="AZ165" t="str">
            <v>P070</v>
          </cell>
          <cell r="BE165" t="str">
            <v>403</v>
          </cell>
          <cell r="BF165" t="str">
            <v>P070</v>
          </cell>
        </row>
        <row r="166">
          <cell r="A166" t="str">
            <v>A1145146</v>
          </cell>
          <cell r="B166" t="str">
            <v>10</v>
          </cell>
          <cell r="C166" t="str">
            <v>2002</v>
          </cell>
          <cell r="D166">
            <v>2</v>
          </cell>
          <cell r="E166">
            <v>37559</v>
          </cell>
          <cell r="F166" t="str">
            <v>2</v>
          </cell>
          <cell r="G166" t="str">
            <v>17</v>
          </cell>
          <cell r="H166" t="str">
            <v>001</v>
          </cell>
          <cell r="K166" t="str">
            <v>1</v>
          </cell>
          <cell r="L166" t="str">
            <v>1</v>
          </cell>
          <cell r="M166" t="str">
            <v>1700100086</v>
          </cell>
          <cell r="N166" t="str">
            <v>H UNIVERSITARIO</v>
          </cell>
          <cell r="P166" t="str">
            <v>3</v>
          </cell>
          <cell r="Q166">
            <v>206</v>
          </cell>
          <cell r="S166" t="str">
            <v>1</v>
          </cell>
          <cell r="U166" t="str">
            <v>17</v>
          </cell>
          <cell r="V166" t="str">
            <v>777</v>
          </cell>
          <cell r="W166" t="str">
            <v>3</v>
          </cell>
          <cell r="AA166" t="str">
            <v>1</v>
          </cell>
          <cell r="AB166" t="str">
            <v>2</v>
          </cell>
          <cell r="AC166" t="str">
            <v>3</v>
          </cell>
          <cell r="AD166" t="str">
            <v>1</v>
          </cell>
          <cell r="AE166" t="str">
            <v>1</v>
          </cell>
          <cell r="AG166" t="str">
            <v>2</v>
          </cell>
          <cell r="AH166">
            <v>770</v>
          </cell>
          <cell r="AI166">
            <v>28</v>
          </cell>
          <cell r="AJ166" t="str">
            <v>9</v>
          </cell>
          <cell r="AK166">
            <v>99999999999</v>
          </cell>
          <cell r="AL166">
            <v>4</v>
          </cell>
          <cell r="AM166">
            <v>99</v>
          </cell>
          <cell r="AN166" t="str">
            <v>4</v>
          </cell>
          <cell r="AO166" t="str">
            <v>8</v>
          </cell>
          <cell r="AW166" t="str">
            <v>2</v>
          </cell>
          <cell r="AX166" t="str">
            <v>1</v>
          </cell>
          <cell r="AY166" t="str">
            <v>2</v>
          </cell>
          <cell r="AZ166" t="str">
            <v>P070</v>
          </cell>
          <cell r="BD166" t="str">
            <v>P369</v>
          </cell>
          <cell r="BE166" t="str">
            <v>405</v>
          </cell>
          <cell r="BF166" t="str">
            <v>P369</v>
          </cell>
        </row>
        <row r="167">
          <cell r="A167" t="str">
            <v>A1146854</v>
          </cell>
          <cell r="B167" t="str">
            <v>10</v>
          </cell>
          <cell r="C167" t="str">
            <v>2002</v>
          </cell>
          <cell r="D167">
            <v>2</v>
          </cell>
          <cell r="E167">
            <v>37545</v>
          </cell>
          <cell r="F167" t="str">
            <v>2</v>
          </cell>
          <cell r="G167" t="str">
            <v>17</v>
          </cell>
          <cell r="H167" t="str">
            <v>001</v>
          </cell>
          <cell r="K167" t="str">
            <v>1</v>
          </cell>
          <cell r="L167" t="str">
            <v>1</v>
          </cell>
          <cell r="M167" t="str">
            <v>1700100035</v>
          </cell>
          <cell r="N167" t="str">
            <v>CL DE LA PRESENTACION</v>
          </cell>
          <cell r="P167" t="str">
            <v>6</v>
          </cell>
          <cell r="Q167">
            <v>101</v>
          </cell>
          <cell r="S167" t="str">
            <v>1</v>
          </cell>
          <cell r="U167" t="str">
            <v>17</v>
          </cell>
          <cell r="V167" t="str">
            <v>174</v>
          </cell>
          <cell r="W167" t="str">
            <v>1</v>
          </cell>
          <cell r="AA167" t="str">
            <v>1</v>
          </cell>
          <cell r="AB167" t="str">
            <v>1</v>
          </cell>
          <cell r="AC167" t="str">
            <v>3</v>
          </cell>
          <cell r="AD167" t="str">
            <v>2</v>
          </cell>
          <cell r="AE167" t="str">
            <v>1</v>
          </cell>
          <cell r="AG167" t="str">
            <v>3</v>
          </cell>
          <cell r="AH167">
            <v>1200</v>
          </cell>
          <cell r="AI167">
            <v>36</v>
          </cell>
          <cell r="AJ167" t="str">
            <v>9</v>
          </cell>
          <cell r="AK167">
            <v>99999999999</v>
          </cell>
          <cell r="AL167">
            <v>3</v>
          </cell>
          <cell r="AM167">
            <v>0</v>
          </cell>
          <cell r="AN167" t="str">
            <v>2</v>
          </cell>
          <cell r="AO167" t="str">
            <v>4</v>
          </cell>
          <cell r="AW167" t="str">
            <v>2</v>
          </cell>
          <cell r="AX167" t="str">
            <v>1</v>
          </cell>
          <cell r="AY167" t="str">
            <v>2</v>
          </cell>
          <cell r="AZ167" t="str">
            <v>P071</v>
          </cell>
          <cell r="BA167" t="str">
            <v>Q897</v>
          </cell>
          <cell r="BE167" t="str">
            <v>615</v>
          </cell>
          <cell r="BF167" t="str">
            <v>Q897</v>
          </cell>
        </row>
        <row r="168">
          <cell r="A168" t="str">
            <v>A1138325</v>
          </cell>
          <cell r="B168" t="str">
            <v>10</v>
          </cell>
          <cell r="C168" t="str">
            <v>2002</v>
          </cell>
          <cell r="D168">
            <v>2</v>
          </cell>
          <cell r="E168">
            <v>37552</v>
          </cell>
          <cell r="F168" t="str">
            <v>2</v>
          </cell>
          <cell r="G168" t="str">
            <v>17</v>
          </cell>
          <cell r="H168" t="str">
            <v>001</v>
          </cell>
          <cell r="K168" t="str">
            <v>1</v>
          </cell>
          <cell r="L168" t="str">
            <v>1</v>
          </cell>
          <cell r="M168" t="str">
            <v>1700100060</v>
          </cell>
          <cell r="N168" t="str">
            <v>H INFANTIL</v>
          </cell>
          <cell r="P168" t="str">
            <v>2</v>
          </cell>
          <cell r="Q168">
            <v>301</v>
          </cell>
          <cell r="S168" t="str">
            <v>1</v>
          </cell>
          <cell r="U168" t="str">
            <v>17</v>
          </cell>
          <cell r="V168" t="str">
            <v>541</v>
          </cell>
          <cell r="W168" t="str">
            <v>2</v>
          </cell>
          <cell r="X168" t="str">
            <v>001</v>
          </cell>
          <cell r="AA168" t="str">
            <v>1</v>
          </cell>
          <cell r="AB168" t="str">
            <v>1</v>
          </cell>
          <cell r="AC168" t="str">
            <v>3</v>
          </cell>
          <cell r="AD168" t="str">
            <v>1</v>
          </cell>
          <cell r="AE168" t="str">
            <v>1</v>
          </cell>
          <cell r="AG168" t="str">
            <v>3</v>
          </cell>
          <cell r="AH168">
            <v>2500</v>
          </cell>
          <cell r="AI168">
            <v>17</v>
          </cell>
          <cell r="AJ168" t="str">
            <v>9</v>
          </cell>
          <cell r="AK168">
            <v>99999999999</v>
          </cell>
          <cell r="AL168">
            <v>1</v>
          </cell>
          <cell r="AM168">
            <v>99</v>
          </cell>
          <cell r="AN168" t="str">
            <v>1</v>
          </cell>
          <cell r="AO168" t="str">
            <v>2</v>
          </cell>
          <cell r="AW168" t="str">
            <v>2</v>
          </cell>
          <cell r="AX168" t="str">
            <v>1</v>
          </cell>
          <cell r="AY168" t="str">
            <v>1</v>
          </cell>
          <cell r="AZ168" t="str">
            <v>A419</v>
          </cell>
          <cell r="BA168" t="str">
            <v>L989</v>
          </cell>
          <cell r="BD168" t="str">
            <v>E45X</v>
          </cell>
          <cell r="BE168" t="str">
            <v>616</v>
          </cell>
          <cell r="BF168" t="str">
            <v>L989</v>
          </cell>
        </row>
        <row r="169">
          <cell r="A169" t="str">
            <v>A1138343</v>
          </cell>
          <cell r="B169" t="str">
            <v>10</v>
          </cell>
          <cell r="C169" t="str">
            <v>2002</v>
          </cell>
          <cell r="D169">
            <v>2</v>
          </cell>
          <cell r="E169">
            <v>37544</v>
          </cell>
          <cell r="F169" t="str">
            <v>2</v>
          </cell>
          <cell r="G169" t="str">
            <v>17</v>
          </cell>
          <cell r="H169" t="str">
            <v>001</v>
          </cell>
          <cell r="K169" t="str">
            <v>1</v>
          </cell>
          <cell r="L169" t="str">
            <v>1</v>
          </cell>
          <cell r="M169" t="str">
            <v>1700100060</v>
          </cell>
          <cell r="N169" t="str">
            <v>H INFANTIL</v>
          </cell>
          <cell r="P169" t="str">
            <v>2</v>
          </cell>
          <cell r="Q169">
            <v>205</v>
          </cell>
          <cell r="S169" t="str">
            <v>1</v>
          </cell>
          <cell r="U169" t="str">
            <v>17</v>
          </cell>
          <cell r="V169" t="str">
            <v>614</v>
          </cell>
          <cell r="W169" t="str">
            <v>1</v>
          </cell>
          <cell r="AA169" t="str">
            <v>1</v>
          </cell>
          <cell r="AB169" t="str">
            <v>1</v>
          </cell>
          <cell r="AC169" t="str">
            <v>3</v>
          </cell>
          <cell r="AD169" t="str">
            <v>2</v>
          </cell>
          <cell r="AE169" t="str">
            <v>1</v>
          </cell>
          <cell r="AG169" t="str">
            <v>3</v>
          </cell>
          <cell r="AH169">
            <v>2900</v>
          </cell>
          <cell r="AI169">
            <v>18</v>
          </cell>
          <cell r="AJ169" t="str">
            <v>9</v>
          </cell>
          <cell r="AK169">
            <v>99999999999</v>
          </cell>
          <cell r="AL169">
            <v>1</v>
          </cell>
          <cell r="AM169">
            <v>99</v>
          </cell>
          <cell r="AN169" t="str">
            <v>1</v>
          </cell>
          <cell r="AO169" t="str">
            <v>5</v>
          </cell>
          <cell r="AW169" t="str">
            <v>2</v>
          </cell>
          <cell r="AX169" t="str">
            <v>1</v>
          </cell>
          <cell r="AY169" t="str">
            <v>1</v>
          </cell>
          <cell r="AZ169" t="str">
            <v>P369</v>
          </cell>
          <cell r="BA169" t="str">
            <v>Q793</v>
          </cell>
          <cell r="BD169" t="str">
            <v>Q249</v>
          </cell>
          <cell r="BE169" t="str">
            <v>615</v>
          </cell>
          <cell r="BF169" t="str">
            <v>Q793</v>
          </cell>
        </row>
        <row r="170">
          <cell r="A170" t="str">
            <v>A1138345</v>
          </cell>
          <cell r="B170" t="str">
            <v>10</v>
          </cell>
          <cell r="C170" t="str">
            <v>2002</v>
          </cell>
          <cell r="D170">
            <v>2</v>
          </cell>
          <cell r="E170">
            <v>37550</v>
          </cell>
          <cell r="F170" t="str">
            <v>1</v>
          </cell>
          <cell r="G170" t="str">
            <v>17</v>
          </cell>
          <cell r="H170" t="str">
            <v>001</v>
          </cell>
          <cell r="K170" t="str">
            <v>1</v>
          </cell>
          <cell r="L170" t="str">
            <v>3</v>
          </cell>
          <cell r="P170" t="str">
            <v>1</v>
          </cell>
          <cell r="Q170">
            <v>306</v>
          </cell>
          <cell r="S170" t="str">
            <v>1</v>
          </cell>
          <cell r="U170" t="str">
            <v>17</v>
          </cell>
          <cell r="V170" t="str">
            <v>001</v>
          </cell>
          <cell r="W170" t="str">
            <v>1</v>
          </cell>
          <cell r="Y170" t="str">
            <v>0</v>
          </cell>
          <cell r="Z170" t="str">
            <v>0502</v>
          </cell>
          <cell r="AA170" t="str">
            <v>1</v>
          </cell>
          <cell r="AB170" t="str">
            <v>2</v>
          </cell>
          <cell r="AC170" t="str">
            <v>3</v>
          </cell>
          <cell r="AD170" t="str">
            <v>4</v>
          </cell>
          <cell r="AE170" t="str">
            <v>1</v>
          </cell>
          <cell r="AG170" t="str">
            <v>3</v>
          </cell>
          <cell r="AH170">
            <v>9999</v>
          </cell>
          <cell r="AI170">
            <v>29</v>
          </cell>
          <cell r="AJ170" t="str">
            <v>9</v>
          </cell>
          <cell r="AK170">
            <v>99999999999</v>
          </cell>
          <cell r="AL170">
            <v>2</v>
          </cell>
          <cell r="AM170">
            <v>99</v>
          </cell>
          <cell r="AN170" t="str">
            <v>2</v>
          </cell>
          <cell r="AO170" t="str">
            <v>9</v>
          </cell>
          <cell r="AW170" t="str">
            <v>4</v>
          </cell>
          <cell r="AX170" t="str">
            <v>1</v>
          </cell>
          <cell r="AY170" t="str">
            <v>1</v>
          </cell>
          <cell r="AZ170" t="str">
            <v>J449</v>
          </cell>
          <cell r="BA170" t="str">
            <v>Q336</v>
          </cell>
          <cell r="BD170" t="str">
            <v>K219</v>
          </cell>
          <cell r="BE170" t="str">
            <v>615</v>
          </cell>
          <cell r="BF170" t="str">
            <v>Q336</v>
          </cell>
        </row>
        <row r="171">
          <cell r="A171" t="str">
            <v>A1144980</v>
          </cell>
          <cell r="B171" t="str">
            <v>10</v>
          </cell>
          <cell r="C171" t="str">
            <v>2002</v>
          </cell>
          <cell r="D171">
            <v>2</v>
          </cell>
          <cell r="E171">
            <v>37553</v>
          </cell>
          <cell r="F171" t="str">
            <v>1</v>
          </cell>
          <cell r="G171" t="str">
            <v>17</v>
          </cell>
          <cell r="H171" t="str">
            <v>001</v>
          </cell>
          <cell r="K171" t="str">
            <v>1</v>
          </cell>
          <cell r="L171" t="str">
            <v>1</v>
          </cell>
          <cell r="M171" t="str">
            <v>1700100060</v>
          </cell>
          <cell r="N171" t="str">
            <v>H INFANTIL</v>
          </cell>
          <cell r="P171" t="str">
            <v>3</v>
          </cell>
          <cell r="Q171">
            <v>206</v>
          </cell>
          <cell r="S171" t="str">
            <v>1</v>
          </cell>
          <cell r="U171" t="str">
            <v>17</v>
          </cell>
          <cell r="V171" t="str">
            <v>174</v>
          </cell>
          <cell r="W171" t="str">
            <v>1</v>
          </cell>
          <cell r="AA171" t="str">
            <v>1</v>
          </cell>
          <cell r="AB171" t="str">
            <v>3</v>
          </cell>
          <cell r="AC171" t="str">
            <v>3</v>
          </cell>
          <cell r="AD171" t="str">
            <v>9</v>
          </cell>
          <cell r="AE171" t="str">
            <v>9</v>
          </cell>
          <cell r="AF171" t="str">
            <v>99</v>
          </cell>
          <cell r="AG171" t="str">
            <v>9</v>
          </cell>
          <cell r="AH171">
            <v>9999</v>
          </cell>
          <cell r="AI171">
            <v>99</v>
          </cell>
          <cell r="AJ171" t="str">
            <v>9</v>
          </cell>
          <cell r="AK171">
            <v>99999999999</v>
          </cell>
          <cell r="AL171">
            <v>99</v>
          </cell>
          <cell r="AM171">
            <v>99</v>
          </cell>
          <cell r="AN171" t="str">
            <v>9</v>
          </cell>
          <cell r="AO171" t="str">
            <v>9</v>
          </cell>
          <cell r="AW171" t="str">
            <v>1</v>
          </cell>
          <cell r="AX171" t="str">
            <v>1</v>
          </cell>
          <cell r="AY171" t="str">
            <v>2</v>
          </cell>
          <cell r="AZ171" t="str">
            <v>P369</v>
          </cell>
          <cell r="BA171" t="str">
            <v>P77X</v>
          </cell>
          <cell r="BB171" t="str">
            <v>P769</v>
          </cell>
          <cell r="BE171" t="str">
            <v>407</v>
          </cell>
          <cell r="BF171" t="str">
            <v>P769</v>
          </cell>
        </row>
        <row r="172">
          <cell r="A172" t="str">
            <v>A1138333</v>
          </cell>
          <cell r="B172" t="str">
            <v>09</v>
          </cell>
          <cell r="C172" t="str">
            <v>2002</v>
          </cell>
          <cell r="D172">
            <v>2</v>
          </cell>
          <cell r="E172">
            <v>37507</v>
          </cell>
          <cell r="F172" t="str">
            <v>2</v>
          </cell>
          <cell r="G172" t="str">
            <v>17</v>
          </cell>
          <cell r="H172" t="str">
            <v>001</v>
          </cell>
          <cell r="K172" t="str">
            <v>1</v>
          </cell>
          <cell r="L172" t="str">
            <v>1</v>
          </cell>
          <cell r="M172" t="str">
            <v>1700100060</v>
          </cell>
          <cell r="N172" t="str">
            <v>H INFANTIL</v>
          </cell>
          <cell r="P172" t="str">
            <v>2</v>
          </cell>
          <cell r="Q172">
            <v>222</v>
          </cell>
          <cell r="S172" t="str">
            <v>1</v>
          </cell>
          <cell r="U172" t="str">
            <v>17</v>
          </cell>
          <cell r="V172" t="str">
            <v>614</v>
          </cell>
          <cell r="W172" t="str">
            <v>2</v>
          </cell>
          <cell r="X172" t="str">
            <v>008</v>
          </cell>
          <cell r="AA172" t="str">
            <v>1</v>
          </cell>
          <cell r="AB172" t="str">
            <v>2</v>
          </cell>
          <cell r="AC172" t="str">
            <v>3</v>
          </cell>
          <cell r="AD172" t="str">
            <v>1</v>
          </cell>
          <cell r="AE172" t="str">
            <v>9</v>
          </cell>
          <cell r="AG172" t="str">
            <v>3</v>
          </cell>
          <cell r="AH172">
            <v>9999</v>
          </cell>
          <cell r="AI172">
            <v>99</v>
          </cell>
          <cell r="AJ172" t="str">
            <v>9</v>
          </cell>
          <cell r="AK172">
            <v>99999999999</v>
          </cell>
          <cell r="AL172">
            <v>1</v>
          </cell>
          <cell r="AM172">
            <v>99</v>
          </cell>
          <cell r="AN172" t="str">
            <v>4</v>
          </cell>
          <cell r="AO172" t="str">
            <v>5</v>
          </cell>
          <cell r="AW172" t="str">
            <v>2</v>
          </cell>
          <cell r="AX172" t="str">
            <v>1</v>
          </cell>
          <cell r="AY172" t="str">
            <v>1</v>
          </cell>
          <cell r="AZ172" t="str">
            <v>P369</v>
          </cell>
          <cell r="BA172" t="str">
            <v>J189</v>
          </cell>
          <cell r="BB172" t="str">
            <v>P248</v>
          </cell>
          <cell r="BD172" t="str">
            <v>Q249</v>
          </cell>
          <cell r="BE172" t="str">
            <v>404</v>
          </cell>
          <cell r="BF172" t="str">
            <v>P248</v>
          </cell>
        </row>
        <row r="173">
          <cell r="A173" t="str">
            <v>A1144409</v>
          </cell>
          <cell r="B173" t="str">
            <v>09</v>
          </cell>
          <cell r="C173" t="str">
            <v>2002</v>
          </cell>
          <cell r="D173">
            <v>2</v>
          </cell>
          <cell r="E173">
            <v>37501</v>
          </cell>
          <cell r="F173" t="str">
            <v>2</v>
          </cell>
          <cell r="G173" t="str">
            <v>17</v>
          </cell>
          <cell r="H173" t="str">
            <v>001</v>
          </cell>
          <cell r="K173" t="str">
            <v>1</v>
          </cell>
          <cell r="L173" t="str">
            <v>1</v>
          </cell>
          <cell r="M173" t="str">
            <v>1700100086</v>
          </cell>
          <cell r="N173" t="str">
            <v>H UNIVERSITARIO</v>
          </cell>
          <cell r="P173" t="str">
            <v>3</v>
          </cell>
          <cell r="Q173">
            <v>202</v>
          </cell>
          <cell r="S173" t="str">
            <v>1</v>
          </cell>
          <cell r="U173" t="str">
            <v>17</v>
          </cell>
          <cell r="V173" t="str">
            <v>380</v>
          </cell>
          <cell r="W173" t="str">
            <v>3</v>
          </cell>
          <cell r="AA173" t="str">
            <v>1</v>
          </cell>
          <cell r="AB173" t="str">
            <v>1</v>
          </cell>
          <cell r="AC173" t="str">
            <v>3</v>
          </cell>
          <cell r="AD173" t="str">
            <v>1</v>
          </cell>
          <cell r="AE173" t="str">
            <v>1</v>
          </cell>
          <cell r="AG173" t="str">
            <v>3</v>
          </cell>
          <cell r="AH173">
            <v>1700</v>
          </cell>
          <cell r="AI173">
            <v>24</v>
          </cell>
          <cell r="AJ173" t="str">
            <v>9</v>
          </cell>
          <cell r="AK173">
            <v>99999999999</v>
          </cell>
          <cell r="AL173">
            <v>1</v>
          </cell>
          <cell r="AM173">
            <v>0</v>
          </cell>
          <cell r="AN173" t="str">
            <v>1</v>
          </cell>
          <cell r="AO173" t="str">
            <v>5</v>
          </cell>
          <cell r="AW173" t="str">
            <v>2</v>
          </cell>
          <cell r="AX173" t="str">
            <v>1</v>
          </cell>
          <cell r="AY173" t="str">
            <v>2</v>
          </cell>
          <cell r="AZ173" t="str">
            <v>P280</v>
          </cell>
          <cell r="BA173" t="str">
            <v>Q606</v>
          </cell>
          <cell r="BE173" t="str">
            <v>615</v>
          </cell>
          <cell r="BF173" t="str">
            <v>Q606</v>
          </cell>
        </row>
        <row r="174">
          <cell r="A174" t="str">
            <v>A1144497</v>
          </cell>
          <cell r="B174" t="str">
            <v>09</v>
          </cell>
          <cell r="C174" t="str">
            <v>2002</v>
          </cell>
          <cell r="D174">
            <v>2</v>
          </cell>
          <cell r="E174">
            <v>37521</v>
          </cell>
          <cell r="F174" t="str">
            <v>2</v>
          </cell>
          <cell r="G174" t="str">
            <v>17</v>
          </cell>
          <cell r="H174" t="str">
            <v>001</v>
          </cell>
          <cell r="K174" t="str">
            <v>1</v>
          </cell>
          <cell r="L174" t="str">
            <v>1</v>
          </cell>
          <cell r="M174" t="str">
            <v>1700100086</v>
          </cell>
          <cell r="N174" t="str">
            <v>H UNIVERSITARIO</v>
          </cell>
          <cell r="P174" t="str">
            <v>2</v>
          </cell>
          <cell r="Q174">
            <v>102</v>
          </cell>
          <cell r="S174" t="str">
            <v>1</v>
          </cell>
          <cell r="U174" t="str">
            <v>17</v>
          </cell>
          <cell r="V174" t="str">
            <v>541</v>
          </cell>
          <cell r="W174" t="str">
            <v>2</v>
          </cell>
          <cell r="X174" t="str">
            <v>011</v>
          </cell>
          <cell r="AA174" t="str">
            <v>1</v>
          </cell>
          <cell r="AB174" t="str">
            <v>3</v>
          </cell>
          <cell r="AC174" t="str">
            <v>3</v>
          </cell>
          <cell r="AD174" t="str">
            <v>2</v>
          </cell>
          <cell r="AE174" t="str">
            <v>1</v>
          </cell>
          <cell r="AG174" t="str">
            <v>3</v>
          </cell>
          <cell r="AH174">
            <v>1250</v>
          </cell>
          <cell r="AI174">
            <v>16</v>
          </cell>
          <cell r="AJ174" t="str">
            <v>9</v>
          </cell>
          <cell r="AK174">
            <v>99999999999</v>
          </cell>
          <cell r="AL174">
            <v>1</v>
          </cell>
          <cell r="AM174">
            <v>0</v>
          </cell>
          <cell r="AN174" t="str">
            <v>4</v>
          </cell>
          <cell r="AO174" t="str">
            <v>5</v>
          </cell>
          <cell r="AW174" t="str">
            <v>2</v>
          </cell>
          <cell r="AX174" t="str">
            <v>1</v>
          </cell>
          <cell r="AY174" t="str">
            <v>2</v>
          </cell>
          <cell r="AZ174" t="str">
            <v>Q897</v>
          </cell>
          <cell r="BE174" t="str">
            <v>615</v>
          </cell>
          <cell r="BF174" t="str">
            <v>Q897</v>
          </cell>
        </row>
        <row r="175">
          <cell r="A175" t="str">
            <v>A1144499</v>
          </cell>
          <cell r="B175" t="str">
            <v>09</v>
          </cell>
          <cell r="C175" t="str">
            <v>2002</v>
          </cell>
          <cell r="D175">
            <v>2</v>
          </cell>
          <cell r="E175">
            <v>37522</v>
          </cell>
          <cell r="F175" t="str">
            <v>1</v>
          </cell>
          <cell r="G175" t="str">
            <v>17</v>
          </cell>
          <cell r="H175" t="str">
            <v>001</v>
          </cell>
          <cell r="K175" t="str">
            <v>1</v>
          </cell>
          <cell r="L175" t="str">
            <v>3</v>
          </cell>
          <cell r="P175" t="str">
            <v>2</v>
          </cell>
          <cell r="Q175">
            <v>303</v>
          </cell>
          <cell r="S175" t="str">
            <v>1</v>
          </cell>
          <cell r="U175" t="str">
            <v>17</v>
          </cell>
          <cell r="V175" t="str">
            <v>001</v>
          </cell>
          <cell r="W175" t="str">
            <v>1</v>
          </cell>
          <cell r="Y175" t="str">
            <v>0</v>
          </cell>
          <cell r="Z175" t="str">
            <v>1103</v>
          </cell>
          <cell r="AA175" t="str">
            <v>2</v>
          </cell>
          <cell r="AB175" t="str">
            <v>3</v>
          </cell>
          <cell r="AC175" t="str">
            <v>3</v>
          </cell>
          <cell r="AD175" t="str">
            <v>1</v>
          </cell>
          <cell r="AE175" t="str">
            <v>1</v>
          </cell>
          <cell r="AG175" t="str">
            <v>3</v>
          </cell>
          <cell r="AH175">
            <v>4700</v>
          </cell>
          <cell r="AI175">
            <v>17</v>
          </cell>
          <cell r="AJ175" t="str">
            <v>9</v>
          </cell>
          <cell r="AK175">
            <v>99999999999</v>
          </cell>
          <cell r="AL175">
            <v>1</v>
          </cell>
          <cell r="AM175">
            <v>0</v>
          </cell>
          <cell r="AN175" t="str">
            <v>1</v>
          </cell>
          <cell r="AO175" t="str">
            <v>5</v>
          </cell>
          <cell r="AS175" t="str">
            <v>4</v>
          </cell>
          <cell r="AT175" t="str">
            <v>17</v>
          </cell>
          <cell r="AU175" t="str">
            <v>001</v>
          </cell>
          <cell r="AV175" t="str">
            <v>00213</v>
          </cell>
          <cell r="AW175" t="str">
            <v>1</v>
          </cell>
          <cell r="AX175" t="str">
            <v>2</v>
          </cell>
          <cell r="AY175" t="str">
            <v>2</v>
          </cell>
          <cell r="AZ175" t="str">
            <v>T175</v>
          </cell>
          <cell r="BA175" t="str">
            <v>W780</v>
          </cell>
          <cell r="BE175" t="str">
            <v>510</v>
          </cell>
          <cell r="BF175" t="str">
            <v>W780</v>
          </cell>
        </row>
        <row r="176">
          <cell r="A176" t="str">
            <v>A1144502</v>
          </cell>
          <cell r="B176" t="str">
            <v>09</v>
          </cell>
          <cell r="C176" t="str">
            <v>2002</v>
          </cell>
          <cell r="D176">
            <v>2</v>
          </cell>
          <cell r="E176">
            <v>37523</v>
          </cell>
          <cell r="F176" t="str">
            <v>2</v>
          </cell>
          <cell r="G176" t="str">
            <v>17</v>
          </cell>
          <cell r="H176" t="str">
            <v>001</v>
          </cell>
          <cell r="K176" t="str">
            <v>1</v>
          </cell>
          <cell r="L176" t="str">
            <v>1</v>
          </cell>
          <cell r="M176" t="str">
            <v>1700100060</v>
          </cell>
          <cell r="N176" t="str">
            <v>H INFANTIL</v>
          </cell>
          <cell r="P176" t="str">
            <v>3</v>
          </cell>
          <cell r="Q176">
            <v>304</v>
          </cell>
          <cell r="S176" t="str">
            <v>1</v>
          </cell>
          <cell r="U176" t="str">
            <v>17</v>
          </cell>
          <cell r="V176" t="str">
            <v>174</v>
          </cell>
          <cell r="W176" t="str">
            <v>2</v>
          </cell>
          <cell r="X176" t="str">
            <v>002</v>
          </cell>
          <cell r="AA176" t="str">
            <v>2</v>
          </cell>
          <cell r="AB176" t="str">
            <v>3</v>
          </cell>
          <cell r="AC176" t="str">
            <v>3</v>
          </cell>
          <cell r="AD176" t="str">
            <v>1</v>
          </cell>
          <cell r="AE176" t="str">
            <v>1</v>
          </cell>
          <cell r="AG176" t="str">
            <v>3</v>
          </cell>
          <cell r="AH176">
            <v>2400</v>
          </cell>
          <cell r="AI176">
            <v>37</v>
          </cell>
          <cell r="AJ176" t="str">
            <v>9</v>
          </cell>
          <cell r="AK176">
            <v>99999999999</v>
          </cell>
          <cell r="AL176">
            <v>6</v>
          </cell>
          <cell r="AM176">
            <v>0</v>
          </cell>
          <cell r="AN176" t="str">
            <v>4</v>
          </cell>
          <cell r="AO176" t="str">
            <v>3</v>
          </cell>
          <cell r="AS176" t="str">
            <v>4</v>
          </cell>
          <cell r="AT176" t="str">
            <v>17</v>
          </cell>
          <cell r="AU176" t="str">
            <v>174</v>
          </cell>
          <cell r="AV176" t="str">
            <v>00998</v>
          </cell>
          <cell r="AW176" t="str">
            <v>1</v>
          </cell>
          <cell r="AX176" t="str">
            <v>1</v>
          </cell>
          <cell r="AY176" t="str">
            <v>2</v>
          </cell>
          <cell r="AZ176" t="str">
            <v>T175</v>
          </cell>
          <cell r="BA176" t="str">
            <v>W800</v>
          </cell>
          <cell r="BE176" t="str">
            <v>510</v>
          </cell>
          <cell r="BF176" t="str">
            <v>W800</v>
          </cell>
        </row>
        <row r="177">
          <cell r="A177" t="str">
            <v>A1144524</v>
          </cell>
          <cell r="B177" t="str">
            <v>09</v>
          </cell>
          <cell r="C177" t="str">
            <v>2002</v>
          </cell>
          <cell r="D177">
            <v>2</v>
          </cell>
          <cell r="E177">
            <v>37502</v>
          </cell>
          <cell r="F177" t="str">
            <v>2</v>
          </cell>
          <cell r="G177" t="str">
            <v>17</v>
          </cell>
          <cell r="H177" t="str">
            <v>001</v>
          </cell>
          <cell r="K177" t="str">
            <v>1</v>
          </cell>
          <cell r="L177" t="str">
            <v>1</v>
          </cell>
          <cell r="M177" t="str">
            <v>1700100086</v>
          </cell>
          <cell r="N177" t="str">
            <v>H UNIVERSITARIO</v>
          </cell>
          <cell r="P177" t="str">
            <v>3</v>
          </cell>
          <cell r="Q177">
            <v>209</v>
          </cell>
          <cell r="S177" t="str">
            <v>1</v>
          </cell>
          <cell r="U177" t="str">
            <v>17</v>
          </cell>
          <cell r="V177" t="str">
            <v>614</v>
          </cell>
          <cell r="W177" t="str">
            <v>3</v>
          </cell>
          <cell r="AA177" t="str">
            <v>1</v>
          </cell>
          <cell r="AB177" t="str">
            <v>1</v>
          </cell>
          <cell r="AC177" t="str">
            <v>3</v>
          </cell>
          <cell r="AD177" t="str">
            <v>1</v>
          </cell>
          <cell r="AE177" t="str">
            <v>1</v>
          </cell>
          <cell r="AG177" t="str">
            <v>2</v>
          </cell>
          <cell r="AH177">
            <v>810</v>
          </cell>
          <cell r="AI177">
            <v>17</v>
          </cell>
          <cell r="AJ177" t="str">
            <v>9</v>
          </cell>
          <cell r="AK177">
            <v>99999999999</v>
          </cell>
          <cell r="AL177">
            <v>2</v>
          </cell>
          <cell r="AM177">
            <v>99</v>
          </cell>
          <cell r="AN177" t="str">
            <v>1</v>
          </cell>
          <cell r="AO177" t="str">
            <v>5</v>
          </cell>
          <cell r="AW177" t="str">
            <v>2</v>
          </cell>
          <cell r="AX177" t="str">
            <v>1</v>
          </cell>
          <cell r="AY177" t="str">
            <v>2</v>
          </cell>
          <cell r="AZ177" t="str">
            <v>P284</v>
          </cell>
          <cell r="BA177" t="str">
            <v>P070</v>
          </cell>
          <cell r="BD177" t="str">
            <v>P369</v>
          </cell>
          <cell r="BE177" t="str">
            <v>404</v>
          </cell>
          <cell r="BF177" t="str">
            <v>P284</v>
          </cell>
        </row>
        <row r="178">
          <cell r="A178" t="str">
            <v>A1144590</v>
          </cell>
          <cell r="B178" t="str">
            <v>09</v>
          </cell>
          <cell r="C178" t="str">
            <v>2002</v>
          </cell>
          <cell r="D178">
            <v>2</v>
          </cell>
          <cell r="E178">
            <v>37522</v>
          </cell>
          <cell r="F178" t="str">
            <v>1</v>
          </cell>
          <cell r="G178" t="str">
            <v>17</v>
          </cell>
          <cell r="H178" t="str">
            <v>001</v>
          </cell>
          <cell r="K178" t="str">
            <v>1</v>
          </cell>
          <cell r="L178" t="str">
            <v>1</v>
          </cell>
          <cell r="M178" t="str">
            <v>1700100086</v>
          </cell>
          <cell r="N178" t="str">
            <v>H UNIVERSITARIO</v>
          </cell>
          <cell r="P178" t="str">
            <v>3</v>
          </cell>
          <cell r="Q178">
            <v>206</v>
          </cell>
          <cell r="S178" t="str">
            <v>1</v>
          </cell>
          <cell r="U178" t="str">
            <v>17</v>
          </cell>
          <cell r="V178" t="str">
            <v>001</v>
          </cell>
          <cell r="W178" t="str">
            <v>2</v>
          </cell>
          <cell r="X178" t="str">
            <v>003</v>
          </cell>
          <cell r="AA178" t="str">
            <v>1</v>
          </cell>
          <cell r="AB178" t="str">
            <v>1</v>
          </cell>
          <cell r="AC178" t="str">
            <v>3</v>
          </cell>
          <cell r="AD178" t="str">
            <v>1</v>
          </cell>
          <cell r="AE178" t="str">
            <v>1</v>
          </cell>
          <cell r="AG178" t="str">
            <v>3</v>
          </cell>
          <cell r="AH178">
            <v>2110</v>
          </cell>
          <cell r="AI178">
            <v>19</v>
          </cell>
          <cell r="AJ178" t="str">
            <v>9</v>
          </cell>
          <cell r="AK178">
            <v>99999999999</v>
          </cell>
          <cell r="AL178">
            <v>1</v>
          </cell>
          <cell r="AM178">
            <v>99</v>
          </cell>
          <cell r="AN178" t="str">
            <v>2</v>
          </cell>
          <cell r="AO178" t="str">
            <v>5</v>
          </cell>
          <cell r="AW178" t="str">
            <v>2</v>
          </cell>
          <cell r="AX178" t="str">
            <v>1</v>
          </cell>
          <cell r="AY178" t="str">
            <v>2</v>
          </cell>
          <cell r="AZ178" t="str">
            <v>P220</v>
          </cell>
          <cell r="BA178" t="str">
            <v>P071</v>
          </cell>
          <cell r="BE178" t="str">
            <v>404</v>
          </cell>
          <cell r="BF178" t="str">
            <v>P220</v>
          </cell>
        </row>
        <row r="179">
          <cell r="A179" t="str">
            <v>A1144821</v>
          </cell>
          <cell r="B179" t="str">
            <v>09</v>
          </cell>
          <cell r="C179" t="str">
            <v>2002</v>
          </cell>
          <cell r="D179">
            <v>2</v>
          </cell>
          <cell r="E179">
            <v>37527</v>
          </cell>
          <cell r="F179" t="str">
            <v>2</v>
          </cell>
          <cell r="G179" t="str">
            <v>17</v>
          </cell>
          <cell r="H179" t="str">
            <v>001</v>
          </cell>
          <cell r="K179" t="str">
            <v>1</v>
          </cell>
          <cell r="L179" t="str">
            <v>1</v>
          </cell>
          <cell r="M179" t="str">
            <v>1700100086</v>
          </cell>
          <cell r="N179" t="str">
            <v>H UNIVERSITARIO</v>
          </cell>
          <cell r="P179" t="str">
            <v>3</v>
          </cell>
          <cell r="Q179">
            <v>216</v>
          </cell>
          <cell r="S179" t="str">
            <v>1</v>
          </cell>
          <cell r="U179" t="str">
            <v>17</v>
          </cell>
          <cell r="V179" t="str">
            <v>174</v>
          </cell>
          <cell r="W179" t="str">
            <v>2</v>
          </cell>
          <cell r="X179" t="str">
            <v>011</v>
          </cell>
          <cell r="AA179" t="str">
            <v>1</v>
          </cell>
          <cell r="AB179" t="str">
            <v>1</v>
          </cell>
          <cell r="AC179" t="str">
            <v>3</v>
          </cell>
          <cell r="AD179" t="str">
            <v>1</v>
          </cell>
          <cell r="AE179" t="str">
            <v>1</v>
          </cell>
          <cell r="AG179" t="str">
            <v>3</v>
          </cell>
          <cell r="AH179">
            <v>2300</v>
          </cell>
          <cell r="AI179">
            <v>27</v>
          </cell>
          <cell r="AJ179" t="str">
            <v>9</v>
          </cell>
          <cell r="AK179">
            <v>99999999999</v>
          </cell>
          <cell r="AL179">
            <v>2</v>
          </cell>
          <cell r="AM179">
            <v>99</v>
          </cell>
          <cell r="AN179" t="str">
            <v>4</v>
          </cell>
          <cell r="AO179" t="str">
            <v>2</v>
          </cell>
          <cell r="AW179" t="str">
            <v>2</v>
          </cell>
          <cell r="AX179" t="str">
            <v>1</v>
          </cell>
          <cell r="AY179" t="str">
            <v>2</v>
          </cell>
          <cell r="AZ179" t="str">
            <v>P371</v>
          </cell>
          <cell r="BD179" t="str">
            <v>A09X</v>
          </cell>
          <cell r="BE179" t="str">
            <v>407</v>
          </cell>
          <cell r="BF179" t="str">
            <v>P371</v>
          </cell>
        </row>
        <row r="180">
          <cell r="A180" t="str">
            <v>A1139227</v>
          </cell>
          <cell r="B180" t="str">
            <v>07</v>
          </cell>
          <cell r="C180" t="str">
            <v>2002</v>
          </cell>
          <cell r="D180">
            <v>2</v>
          </cell>
          <cell r="E180">
            <v>37444</v>
          </cell>
          <cell r="F180" t="str">
            <v>2</v>
          </cell>
          <cell r="G180" t="str">
            <v>17</v>
          </cell>
          <cell r="H180" t="str">
            <v>380</v>
          </cell>
          <cell r="K180" t="str">
            <v>1</v>
          </cell>
          <cell r="L180" t="str">
            <v>5</v>
          </cell>
          <cell r="P180" t="str">
            <v>4</v>
          </cell>
          <cell r="Q180">
            <v>301</v>
          </cell>
          <cell r="S180" t="str">
            <v>1</v>
          </cell>
          <cell r="U180" t="str">
            <v>17</v>
          </cell>
          <cell r="V180" t="str">
            <v>380</v>
          </cell>
          <cell r="W180" t="str">
            <v>1</v>
          </cell>
          <cell r="AA180" t="str">
            <v>1</v>
          </cell>
          <cell r="AB180" t="str">
            <v>2</v>
          </cell>
          <cell r="AC180" t="str">
            <v>3</v>
          </cell>
          <cell r="AD180" t="str">
            <v>9</v>
          </cell>
          <cell r="AE180" t="str">
            <v>9</v>
          </cell>
          <cell r="AF180" t="str">
            <v>99</v>
          </cell>
          <cell r="AG180" t="str">
            <v>9</v>
          </cell>
          <cell r="AH180">
            <v>9999</v>
          </cell>
          <cell r="AI180">
            <v>99</v>
          </cell>
          <cell r="AJ180" t="str">
            <v>9</v>
          </cell>
          <cell r="AK180">
            <v>99999999999</v>
          </cell>
          <cell r="AL180">
            <v>99</v>
          </cell>
          <cell r="AM180">
            <v>99</v>
          </cell>
          <cell r="AN180" t="str">
            <v>9</v>
          </cell>
          <cell r="AO180" t="str">
            <v>9</v>
          </cell>
          <cell r="AW180" t="str">
            <v>2</v>
          </cell>
          <cell r="AX180" t="str">
            <v>2</v>
          </cell>
          <cell r="AY180" t="str">
            <v>2</v>
          </cell>
          <cell r="AZ180" t="str">
            <v>J969</v>
          </cell>
          <cell r="BA180" t="str">
            <v>J969</v>
          </cell>
          <cell r="BB180" t="str">
            <v>A419</v>
          </cell>
          <cell r="BC180" t="str">
            <v>J189</v>
          </cell>
          <cell r="BE180" t="str">
            <v>109</v>
          </cell>
          <cell r="BF180" t="str">
            <v>J189</v>
          </cell>
        </row>
        <row r="181">
          <cell r="A181" t="str">
            <v>A1139241</v>
          </cell>
          <cell r="B181" t="str">
            <v>07</v>
          </cell>
          <cell r="C181" t="str">
            <v>2002</v>
          </cell>
          <cell r="D181">
            <v>2</v>
          </cell>
          <cell r="E181">
            <v>37449</v>
          </cell>
          <cell r="F181" t="str">
            <v>2</v>
          </cell>
          <cell r="G181" t="str">
            <v>17</v>
          </cell>
          <cell r="H181" t="str">
            <v>380</v>
          </cell>
          <cell r="K181" t="str">
            <v>1</v>
          </cell>
          <cell r="L181" t="str">
            <v>1</v>
          </cell>
          <cell r="M181" t="str">
            <v>1738000029</v>
          </cell>
          <cell r="N181" t="str">
            <v>HOSP. SAN FELIX</v>
          </cell>
          <cell r="P181" t="str">
            <v>2</v>
          </cell>
          <cell r="Q181">
            <v>106</v>
          </cell>
          <cell r="S181" t="str">
            <v>1</v>
          </cell>
          <cell r="U181" t="str">
            <v>17</v>
          </cell>
          <cell r="V181" t="str">
            <v>380</v>
          </cell>
          <cell r="W181" t="str">
            <v>1</v>
          </cell>
          <cell r="AA181" t="str">
            <v>1</v>
          </cell>
          <cell r="AB181" t="str">
            <v>1</v>
          </cell>
          <cell r="AC181" t="str">
            <v>3</v>
          </cell>
          <cell r="AD181" t="str">
            <v>2</v>
          </cell>
          <cell r="AE181" t="str">
            <v>2</v>
          </cell>
          <cell r="AG181" t="str">
            <v>3</v>
          </cell>
          <cell r="AH181">
            <v>1600</v>
          </cell>
          <cell r="AI181">
            <v>23</v>
          </cell>
          <cell r="AJ181" t="str">
            <v>9</v>
          </cell>
          <cell r="AK181">
            <v>99999999999</v>
          </cell>
          <cell r="AL181">
            <v>3</v>
          </cell>
          <cell r="AM181">
            <v>99</v>
          </cell>
          <cell r="AN181" t="str">
            <v>9</v>
          </cell>
          <cell r="AO181" t="str">
            <v>4</v>
          </cell>
          <cell r="AW181" t="str">
            <v>2</v>
          </cell>
          <cell r="AX181" t="str">
            <v>1</v>
          </cell>
          <cell r="AY181" t="str">
            <v>2</v>
          </cell>
          <cell r="AZ181" t="str">
            <v>P291</v>
          </cell>
          <cell r="BA181" t="str">
            <v>P220</v>
          </cell>
          <cell r="BB181" t="str">
            <v>P021</v>
          </cell>
          <cell r="BD181" t="str">
            <v>P071</v>
          </cell>
          <cell r="BE181" t="str">
            <v>402</v>
          </cell>
          <cell r="BF181" t="str">
            <v>P021</v>
          </cell>
        </row>
        <row r="182">
          <cell r="A182" t="str">
            <v>A1139288</v>
          </cell>
          <cell r="B182" t="str">
            <v>07</v>
          </cell>
          <cell r="C182" t="str">
            <v>2002</v>
          </cell>
          <cell r="D182">
            <v>2</v>
          </cell>
          <cell r="E182">
            <v>37466</v>
          </cell>
          <cell r="F182" t="str">
            <v>2</v>
          </cell>
          <cell r="G182" t="str">
            <v>17</v>
          </cell>
          <cell r="H182" t="str">
            <v>380</v>
          </cell>
          <cell r="K182" t="str">
            <v>1</v>
          </cell>
          <cell r="L182" t="str">
            <v>1</v>
          </cell>
          <cell r="M182" t="str">
            <v>1738000029</v>
          </cell>
          <cell r="N182" t="str">
            <v>HOSP. SAN FELIX</v>
          </cell>
          <cell r="P182" t="str">
            <v>3</v>
          </cell>
          <cell r="Q182">
            <v>304</v>
          </cell>
          <cell r="S182" t="str">
            <v>1</v>
          </cell>
          <cell r="U182" t="str">
            <v>17</v>
          </cell>
          <cell r="V182" t="str">
            <v>380</v>
          </cell>
          <cell r="W182" t="str">
            <v>1</v>
          </cell>
          <cell r="AA182" t="str">
            <v>1</v>
          </cell>
          <cell r="AB182" t="str">
            <v>1</v>
          </cell>
          <cell r="AC182" t="str">
            <v>3</v>
          </cell>
          <cell r="AD182" t="str">
            <v>1</v>
          </cell>
          <cell r="AE182" t="str">
            <v>1</v>
          </cell>
          <cell r="AG182" t="str">
            <v>2</v>
          </cell>
          <cell r="AH182">
            <v>9999</v>
          </cell>
          <cell r="AI182">
            <v>99</v>
          </cell>
          <cell r="AJ182" t="str">
            <v>9</v>
          </cell>
          <cell r="AK182">
            <v>99999999999</v>
          </cell>
          <cell r="AL182">
            <v>5</v>
          </cell>
          <cell r="AM182">
            <v>99</v>
          </cell>
          <cell r="AN182" t="str">
            <v>4</v>
          </cell>
          <cell r="AO182" t="str">
            <v>9</v>
          </cell>
          <cell r="AW182" t="str">
            <v>2</v>
          </cell>
          <cell r="AX182" t="str">
            <v>1</v>
          </cell>
          <cell r="AY182" t="str">
            <v>2</v>
          </cell>
          <cell r="AZ182" t="str">
            <v>I469</v>
          </cell>
          <cell r="BA182" t="str">
            <v>A419</v>
          </cell>
          <cell r="BB182" t="str">
            <v>J189</v>
          </cell>
          <cell r="BC182" t="str">
            <v>D649</v>
          </cell>
          <cell r="BD182" t="str">
            <v>E46X</v>
          </cell>
          <cell r="BE182" t="str">
            <v>602</v>
          </cell>
          <cell r="BF182" t="str">
            <v>E46X</v>
          </cell>
        </row>
        <row r="183">
          <cell r="A183" t="str">
            <v>A907674</v>
          </cell>
          <cell r="B183" t="str">
            <v>07</v>
          </cell>
          <cell r="C183" t="str">
            <v>2002</v>
          </cell>
          <cell r="D183">
            <v>2</v>
          </cell>
          <cell r="E183">
            <v>37440</v>
          </cell>
          <cell r="F183" t="str">
            <v>1</v>
          </cell>
          <cell r="G183" t="str">
            <v>17</v>
          </cell>
          <cell r="H183" t="str">
            <v>486</v>
          </cell>
          <cell r="K183" t="str">
            <v>1</v>
          </cell>
          <cell r="L183" t="str">
            <v>1</v>
          </cell>
          <cell r="M183" t="str">
            <v>1748600025</v>
          </cell>
          <cell r="N183" t="str">
            <v>HOSP. SAN JOSE</v>
          </cell>
          <cell r="P183" t="str">
            <v>3</v>
          </cell>
          <cell r="Q183">
            <v>101</v>
          </cell>
          <cell r="S183" t="str">
            <v>1</v>
          </cell>
          <cell r="U183" t="str">
            <v>17</v>
          </cell>
          <cell r="V183" t="str">
            <v>486</v>
          </cell>
          <cell r="W183" t="str">
            <v>3</v>
          </cell>
          <cell r="AA183" t="str">
            <v>1</v>
          </cell>
          <cell r="AB183" t="str">
            <v>3</v>
          </cell>
          <cell r="AC183" t="str">
            <v>3</v>
          </cell>
          <cell r="AD183" t="str">
            <v>1</v>
          </cell>
          <cell r="AE183" t="str">
            <v>1</v>
          </cell>
          <cell r="AG183" t="str">
            <v>3</v>
          </cell>
          <cell r="AH183">
            <v>1900</v>
          </cell>
          <cell r="AI183">
            <v>99</v>
          </cell>
          <cell r="AJ183" t="str">
            <v>9</v>
          </cell>
          <cell r="AK183">
            <v>99999999999</v>
          </cell>
          <cell r="AL183">
            <v>1</v>
          </cell>
          <cell r="AM183">
            <v>0</v>
          </cell>
          <cell r="AN183" t="str">
            <v>1</v>
          </cell>
          <cell r="AO183" t="str">
            <v>3</v>
          </cell>
          <cell r="AW183" t="str">
            <v>2</v>
          </cell>
          <cell r="AX183" t="str">
            <v>1</v>
          </cell>
          <cell r="AY183" t="str">
            <v>2</v>
          </cell>
          <cell r="AZ183" t="str">
            <v>P220</v>
          </cell>
          <cell r="BA183" t="str">
            <v>P209</v>
          </cell>
          <cell r="BD183" t="str">
            <v>A509</v>
          </cell>
          <cell r="BE183" t="str">
            <v>107</v>
          </cell>
          <cell r="BF183" t="str">
            <v>A509</v>
          </cell>
        </row>
        <row r="184">
          <cell r="A184" t="str">
            <v>A907679</v>
          </cell>
          <cell r="B184" t="str">
            <v>07</v>
          </cell>
          <cell r="C184" t="str">
            <v>2002</v>
          </cell>
          <cell r="D184">
            <v>2</v>
          </cell>
          <cell r="E184">
            <v>37465</v>
          </cell>
          <cell r="F184" t="str">
            <v>2</v>
          </cell>
          <cell r="G184" t="str">
            <v>17</v>
          </cell>
          <cell r="H184" t="str">
            <v>486</v>
          </cell>
          <cell r="K184" t="str">
            <v>1</v>
          </cell>
          <cell r="L184" t="str">
            <v>1</v>
          </cell>
          <cell r="M184" t="str">
            <v>1748600025</v>
          </cell>
          <cell r="N184" t="str">
            <v>HOSP. SAN JOSE</v>
          </cell>
          <cell r="P184" t="str">
            <v>2</v>
          </cell>
          <cell r="Q184">
            <v>304</v>
          </cell>
          <cell r="S184" t="str">
            <v>1</v>
          </cell>
          <cell r="U184" t="str">
            <v>17</v>
          </cell>
          <cell r="V184" t="str">
            <v>486</v>
          </cell>
          <cell r="W184" t="str">
            <v>1</v>
          </cell>
          <cell r="AA184" t="str">
            <v>1</v>
          </cell>
          <cell r="AB184" t="str">
            <v>1</v>
          </cell>
          <cell r="AC184" t="str">
            <v>3</v>
          </cell>
          <cell r="AD184" t="str">
            <v>9</v>
          </cell>
          <cell r="AE184" t="str">
            <v>9</v>
          </cell>
          <cell r="AF184" t="str">
            <v>99</v>
          </cell>
          <cell r="AG184" t="str">
            <v>9</v>
          </cell>
          <cell r="AH184">
            <v>9999</v>
          </cell>
          <cell r="AI184">
            <v>99</v>
          </cell>
          <cell r="AJ184" t="str">
            <v>9</v>
          </cell>
          <cell r="AK184">
            <v>99999999999</v>
          </cell>
          <cell r="AL184">
            <v>99</v>
          </cell>
          <cell r="AM184">
            <v>99</v>
          </cell>
          <cell r="AN184" t="str">
            <v>9</v>
          </cell>
          <cell r="AO184" t="str">
            <v>9</v>
          </cell>
          <cell r="AW184" t="str">
            <v>2</v>
          </cell>
          <cell r="AX184" t="str">
            <v>1</v>
          </cell>
          <cell r="AY184" t="str">
            <v>1</v>
          </cell>
          <cell r="AZ184" t="str">
            <v>A419</v>
          </cell>
          <cell r="BA184" t="str">
            <v>J189</v>
          </cell>
          <cell r="BD184" t="str">
            <v>Q913</v>
          </cell>
          <cell r="BE184" t="str">
            <v>109</v>
          </cell>
          <cell r="BF184" t="str">
            <v>J189</v>
          </cell>
        </row>
        <row r="185">
          <cell r="A185" t="str">
            <v>A1137802</v>
          </cell>
          <cell r="B185" t="str">
            <v>07</v>
          </cell>
          <cell r="C185" t="str">
            <v>2002</v>
          </cell>
          <cell r="D185">
            <v>2</v>
          </cell>
          <cell r="E185">
            <v>37446</v>
          </cell>
          <cell r="F185" t="str">
            <v>2</v>
          </cell>
          <cell r="G185" t="str">
            <v>17</v>
          </cell>
          <cell r="H185" t="str">
            <v>495</v>
          </cell>
          <cell r="K185" t="str">
            <v>1</v>
          </cell>
          <cell r="L185" t="str">
            <v>3</v>
          </cell>
          <cell r="P185" t="str">
            <v>6</v>
          </cell>
          <cell r="Q185">
            <v>309</v>
          </cell>
          <cell r="S185" t="str">
            <v>1</v>
          </cell>
          <cell r="U185" t="str">
            <v>17</v>
          </cell>
          <cell r="V185" t="str">
            <v>495</v>
          </cell>
          <cell r="W185" t="str">
            <v>1</v>
          </cell>
          <cell r="AA185" t="str">
            <v>2</v>
          </cell>
          <cell r="AB185" t="str">
            <v>2</v>
          </cell>
          <cell r="AC185" t="str">
            <v>3</v>
          </cell>
          <cell r="AD185" t="str">
            <v>9</v>
          </cell>
          <cell r="AE185" t="str">
            <v>9</v>
          </cell>
          <cell r="AF185" t="str">
            <v>99</v>
          </cell>
          <cell r="AG185" t="str">
            <v>9</v>
          </cell>
          <cell r="AH185">
            <v>9999</v>
          </cell>
          <cell r="AI185">
            <v>99</v>
          </cell>
          <cell r="AJ185" t="str">
            <v>9</v>
          </cell>
          <cell r="AK185">
            <v>99999999999</v>
          </cell>
          <cell r="AL185">
            <v>99</v>
          </cell>
          <cell r="AM185">
            <v>99</v>
          </cell>
          <cell r="AN185" t="str">
            <v>9</v>
          </cell>
          <cell r="AO185" t="str">
            <v>9</v>
          </cell>
          <cell r="AS185" t="str">
            <v>4</v>
          </cell>
          <cell r="AT185" t="str">
            <v>01</v>
          </cell>
          <cell r="AU185" t="str">
            <v>999</v>
          </cell>
          <cell r="AV185" t="str">
            <v>999999</v>
          </cell>
          <cell r="AW185" t="str">
            <v>4</v>
          </cell>
          <cell r="AX185" t="str">
            <v>2</v>
          </cell>
          <cell r="AY185" t="str">
            <v>2</v>
          </cell>
          <cell r="AZ185" t="str">
            <v>T175</v>
          </cell>
          <cell r="BA185" t="str">
            <v>R11X</v>
          </cell>
          <cell r="BE185" t="str">
            <v>510</v>
          </cell>
          <cell r="BF185" t="str">
            <v>W780</v>
          </cell>
        </row>
        <row r="186">
          <cell r="A186" t="str">
            <v>A907356</v>
          </cell>
          <cell r="B186" t="str">
            <v>07</v>
          </cell>
          <cell r="C186" t="str">
            <v>2002</v>
          </cell>
          <cell r="D186">
            <v>2</v>
          </cell>
          <cell r="E186">
            <v>37443</v>
          </cell>
          <cell r="F186" t="str">
            <v>2</v>
          </cell>
          <cell r="G186" t="str">
            <v>17</v>
          </cell>
          <cell r="H186" t="str">
            <v>614</v>
          </cell>
          <cell r="K186" t="str">
            <v>1</v>
          </cell>
          <cell r="L186" t="str">
            <v>1</v>
          </cell>
          <cell r="M186" t="str">
            <v>1761400011</v>
          </cell>
          <cell r="N186" t="str">
            <v>H. SAN JUAN DE DIOS</v>
          </cell>
          <cell r="P186" t="str">
            <v>3</v>
          </cell>
          <cell r="Q186">
            <v>310</v>
          </cell>
          <cell r="S186" t="str">
            <v>1</v>
          </cell>
          <cell r="U186" t="str">
            <v>17</v>
          </cell>
          <cell r="V186" t="str">
            <v>614</v>
          </cell>
          <cell r="W186" t="str">
            <v>1</v>
          </cell>
          <cell r="AA186" t="str">
            <v>1</v>
          </cell>
          <cell r="AB186" t="str">
            <v>1</v>
          </cell>
          <cell r="AC186" t="str">
            <v>3</v>
          </cell>
          <cell r="AD186" t="str">
            <v>1</v>
          </cell>
          <cell r="AE186" t="str">
            <v>1</v>
          </cell>
          <cell r="AG186" t="str">
            <v>3</v>
          </cell>
          <cell r="AH186">
            <v>3000</v>
          </cell>
          <cell r="AI186">
            <v>21</v>
          </cell>
          <cell r="AJ186" t="str">
            <v>9</v>
          </cell>
          <cell r="AK186">
            <v>99999999999</v>
          </cell>
          <cell r="AL186">
            <v>3</v>
          </cell>
          <cell r="AM186">
            <v>0</v>
          </cell>
          <cell r="AN186" t="str">
            <v>1</v>
          </cell>
          <cell r="AO186" t="str">
            <v>2</v>
          </cell>
          <cell r="AW186" t="str">
            <v>2</v>
          </cell>
          <cell r="AX186" t="str">
            <v>1</v>
          </cell>
          <cell r="AY186" t="str">
            <v>2</v>
          </cell>
          <cell r="AZ186" t="str">
            <v>A419</v>
          </cell>
          <cell r="BA186" t="str">
            <v>A049</v>
          </cell>
          <cell r="BB186" t="str">
            <v>E86X</v>
          </cell>
          <cell r="BC186" t="str">
            <v>J80X</v>
          </cell>
          <cell r="BD186" t="str">
            <v>I519</v>
          </cell>
          <cell r="BE186" t="str">
            <v>101</v>
          </cell>
          <cell r="BF186" t="str">
            <v>A049</v>
          </cell>
        </row>
        <row r="187">
          <cell r="A187" t="str">
            <v>A1139454</v>
          </cell>
          <cell r="B187" t="str">
            <v>07</v>
          </cell>
          <cell r="C187" t="str">
            <v>2002</v>
          </cell>
          <cell r="D187">
            <v>2</v>
          </cell>
          <cell r="E187">
            <v>37438</v>
          </cell>
          <cell r="F187" t="str">
            <v>2</v>
          </cell>
          <cell r="G187" t="str">
            <v>17</v>
          </cell>
          <cell r="H187" t="str">
            <v>614</v>
          </cell>
          <cell r="K187" t="str">
            <v>3</v>
          </cell>
          <cell r="L187" t="str">
            <v>3</v>
          </cell>
          <cell r="P187" t="str">
            <v>3</v>
          </cell>
          <cell r="Q187">
            <v>201</v>
          </cell>
          <cell r="S187" t="str">
            <v>1</v>
          </cell>
          <cell r="U187" t="str">
            <v>17</v>
          </cell>
          <cell r="V187" t="str">
            <v>614</v>
          </cell>
          <cell r="W187" t="str">
            <v>3</v>
          </cell>
          <cell r="AA187" t="str">
            <v>1</v>
          </cell>
          <cell r="AB187" t="str">
            <v>3</v>
          </cell>
          <cell r="AC187" t="str">
            <v>3</v>
          </cell>
          <cell r="AD187" t="str">
            <v>1</v>
          </cell>
          <cell r="AE187" t="str">
            <v>1</v>
          </cell>
          <cell r="AG187" t="str">
            <v>3</v>
          </cell>
          <cell r="AH187">
            <v>3100</v>
          </cell>
          <cell r="AI187">
            <v>36</v>
          </cell>
          <cell r="AJ187" t="str">
            <v>9</v>
          </cell>
          <cell r="AK187">
            <v>99999999999</v>
          </cell>
          <cell r="AL187">
            <v>6</v>
          </cell>
          <cell r="AM187">
            <v>0</v>
          </cell>
          <cell r="AN187" t="str">
            <v>2</v>
          </cell>
          <cell r="AO187" t="str">
            <v>8</v>
          </cell>
          <cell r="AW187" t="str">
            <v>4</v>
          </cell>
          <cell r="AX187" t="str">
            <v>2</v>
          </cell>
          <cell r="AY187" t="str">
            <v>2</v>
          </cell>
          <cell r="AZ187" t="str">
            <v>P285</v>
          </cell>
          <cell r="BA187" t="str">
            <v>P209</v>
          </cell>
          <cell r="BE187" t="str">
            <v>404</v>
          </cell>
          <cell r="BF187" t="str">
            <v>P285</v>
          </cell>
        </row>
        <row r="188">
          <cell r="A188" t="str">
            <v>A907778</v>
          </cell>
          <cell r="B188" t="str">
            <v>07</v>
          </cell>
          <cell r="C188" t="str">
            <v>2002</v>
          </cell>
          <cell r="D188">
            <v>2</v>
          </cell>
          <cell r="E188">
            <v>37454</v>
          </cell>
          <cell r="F188" t="str">
            <v>1</v>
          </cell>
          <cell r="G188" t="str">
            <v>17</v>
          </cell>
          <cell r="H188" t="str">
            <v>662</v>
          </cell>
          <cell r="K188" t="str">
            <v>3</v>
          </cell>
          <cell r="L188" t="str">
            <v>3</v>
          </cell>
          <cell r="P188" t="str">
            <v>2</v>
          </cell>
          <cell r="Q188">
            <v>301</v>
          </cell>
          <cell r="S188" t="str">
            <v>1</v>
          </cell>
          <cell r="U188" t="str">
            <v>17</v>
          </cell>
          <cell r="V188" t="str">
            <v>662</v>
          </cell>
          <cell r="W188" t="str">
            <v>3</v>
          </cell>
          <cell r="AA188" t="str">
            <v>1</v>
          </cell>
          <cell r="AB188" t="str">
            <v>2</v>
          </cell>
          <cell r="AC188" t="str">
            <v>3</v>
          </cell>
          <cell r="AD188" t="str">
            <v>1</v>
          </cell>
          <cell r="AE188" t="str">
            <v>1</v>
          </cell>
          <cell r="AF188" t="str">
            <v>98</v>
          </cell>
          <cell r="AG188" t="str">
            <v>4</v>
          </cell>
          <cell r="AH188">
            <v>4000</v>
          </cell>
          <cell r="AI188">
            <v>41</v>
          </cell>
          <cell r="AJ188" t="str">
            <v>9</v>
          </cell>
          <cell r="AK188">
            <v>99999999999</v>
          </cell>
          <cell r="AL188">
            <v>10</v>
          </cell>
          <cell r="AM188">
            <v>0</v>
          </cell>
          <cell r="AN188" t="str">
            <v>2</v>
          </cell>
          <cell r="AO188" t="str">
            <v>3</v>
          </cell>
          <cell r="AW188" t="str">
            <v>4</v>
          </cell>
          <cell r="AX188" t="str">
            <v>2</v>
          </cell>
          <cell r="AY188" t="str">
            <v>2</v>
          </cell>
          <cell r="AZ188" t="str">
            <v>J180</v>
          </cell>
          <cell r="BE188" t="str">
            <v>109</v>
          </cell>
          <cell r="BF188" t="str">
            <v>J180</v>
          </cell>
        </row>
        <row r="189">
          <cell r="A189" t="str">
            <v>A1131819</v>
          </cell>
          <cell r="B189" t="str">
            <v>07</v>
          </cell>
          <cell r="C189" t="str">
            <v>2002</v>
          </cell>
          <cell r="D189">
            <v>2</v>
          </cell>
          <cell r="E189">
            <v>37462</v>
          </cell>
          <cell r="F189" t="str">
            <v>1</v>
          </cell>
          <cell r="G189" t="str">
            <v>17</v>
          </cell>
          <cell r="H189" t="str">
            <v>877</v>
          </cell>
          <cell r="K189" t="str">
            <v>1</v>
          </cell>
          <cell r="L189" t="str">
            <v>3</v>
          </cell>
          <cell r="P189" t="str">
            <v>2</v>
          </cell>
          <cell r="Q189">
            <v>311</v>
          </cell>
          <cell r="S189" t="str">
            <v>1</v>
          </cell>
          <cell r="U189" t="str">
            <v>17</v>
          </cell>
          <cell r="V189" t="str">
            <v>877</v>
          </cell>
          <cell r="W189" t="str">
            <v>1</v>
          </cell>
          <cell r="AA189" t="str">
            <v>1</v>
          </cell>
          <cell r="AB189" t="str">
            <v>2</v>
          </cell>
          <cell r="AC189" t="str">
            <v>3</v>
          </cell>
          <cell r="AD189" t="str">
            <v>1</v>
          </cell>
          <cell r="AE189" t="str">
            <v>1</v>
          </cell>
          <cell r="AG189" t="str">
            <v>3</v>
          </cell>
          <cell r="AH189">
            <v>3000</v>
          </cell>
          <cell r="AI189">
            <v>99</v>
          </cell>
          <cell r="AJ189" t="str">
            <v>9</v>
          </cell>
          <cell r="AK189">
            <v>99999999999</v>
          </cell>
          <cell r="AL189">
            <v>4</v>
          </cell>
          <cell r="AM189">
            <v>99</v>
          </cell>
          <cell r="AN189" t="str">
            <v>2</v>
          </cell>
          <cell r="AO189" t="str">
            <v>3</v>
          </cell>
          <cell r="AW189" t="str">
            <v>2</v>
          </cell>
          <cell r="AX189" t="str">
            <v>2</v>
          </cell>
          <cell r="AY189" t="str">
            <v>2</v>
          </cell>
          <cell r="AZ189" t="str">
            <v>R570</v>
          </cell>
          <cell r="BA189" t="str">
            <v>R11X</v>
          </cell>
          <cell r="BD189" t="str">
            <v>T175</v>
          </cell>
          <cell r="BE189" t="str">
            <v>700</v>
          </cell>
          <cell r="BF189" t="str">
            <v>R570</v>
          </cell>
        </row>
        <row r="190">
          <cell r="A190" t="str">
            <v>A1137550</v>
          </cell>
          <cell r="B190" t="str">
            <v>08</v>
          </cell>
          <cell r="C190" t="str">
            <v>2002</v>
          </cell>
          <cell r="D190">
            <v>2</v>
          </cell>
          <cell r="E190">
            <v>37490</v>
          </cell>
          <cell r="F190" t="str">
            <v>2</v>
          </cell>
          <cell r="G190" t="str">
            <v>17</v>
          </cell>
          <cell r="H190" t="str">
            <v>042</v>
          </cell>
          <cell r="K190" t="str">
            <v>3</v>
          </cell>
          <cell r="L190" t="str">
            <v>3</v>
          </cell>
          <cell r="P190" t="str">
            <v>3</v>
          </cell>
          <cell r="Q190">
            <v>304</v>
          </cell>
          <cell r="S190" t="str">
            <v>1</v>
          </cell>
          <cell r="U190" t="str">
            <v>17</v>
          </cell>
          <cell r="V190" t="str">
            <v>042</v>
          </cell>
          <cell r="W190" t="str">
            <v>3</v>
          </cell>
          <cell r="AA190" t="str">
            <v>1</v>
          </cell>
          <cell r="AB190" t="str">
            <v>2</v>
          </cell>
          <cell r="AC190" t="str">
            <v>3</v>
          </cell>
          <cell r="AD190" t="str">
            <v>1</v>
          </cell>
          <cell r="AE190" t="str">
            <v>1</v>
          </cell>
          <cell r="AF190" t="str">
            <v>99</v>
          </cell>
          <cell r="AG190" t="str">
            <v>9</v>
          </cell>
          <cell r="AH190">
            <v>9999</v>
          </cell>
          <cell r="AI190">
            <v>28</v>
          </cell>
          <cell r="AJ190" t="str">
            <v>9</v>
          </cell>
          <cell r="AK190">
            <v>99999999999</v>
          </cell>
          <cell r="AL190">
            <v>4</v>
          </cell>
          <cell r="AM190">
            <v>1</v>
          </cell>
          <cell r="AN190" t="str">
            <v>4</v>
          </cell>
          <cell r="AO190" t="str">
            <v>3</v>
          </cell>
          <cell r="AW190" t="str">
            <v>4</v>
          </cell>
          <cell r="AX190" t="str">
            <v>2</v>
          </cell>
          <cell r="AY190" t="str">
            <v>2</v>
          </cell>
          <cell r="AZ190" t="str">
            <v>E878</v>
          </cell>
          <cell r="BA190" t="str">
            <v>A09X</v>
          </cell>
          <cell r="BB190" t="str">
            <v>E45X</v>
          </cell>
          <cell r="BE190" t="str">
            <v>602</v>
          </cell>
          <cell r="BF190" t="str">
            <v>E45X</v>
          </cell>
        </row>
        <row r="191">
          <cell r="A191" t="str">
            <v>A1140321</v>
          </cell>
          <cell r="B191" t="str">
            <v>08</v>
          </cell>
          <cell r="C191" t="str">
            <v>2002</v>
          </cell>
          <cell r="D191">
            <v>2</v>
          </cell>
          <cell r="E191">
            <v>37473</v>
          </cell>
          <cell r="F191" t="str">
            <v>2</v>
          </cell>
          <cell r="G191" t="str">
            <v>17</v>
          </cell>
          <cell r="H191" t="str">
            <v>088</v>
          </cell>
          <cell r="K191" t="str">
            <v>3</v>
          </cell>
          <cell r="L191" t="str">
            <v>3</v>
          </cell>
          <cell r="P191" t="str">
            <v>2</v>
          </cell>
          <cell r="Q191">
            <v>311</v>
          </cell>
          <cell r="S191" t="str">
            <v>1</v>
          </cell>
          <cell r="U191" t="str">
            <v>17</v>
          </cell>
          <cell r="V191" t="str">
            <v>088</v>
          </cell>
          <cell r="W191" t="str">
            <v>3</v>
          </cell>
          <cell r="AA191" t="str">
            <v>1</v>
          </cell>
          <cell r="AB191" t="str">
            <v>2</v>
          </cell>
          <cell r="AC191" t="str">
            <v>3</v>
          </cell>
          <cell r="AD191" t="str">
            <v>1</v>
          </cell>
          <cell r="AE191" t="str">
            <v>1</v>
          </cell>
          <cell r="AG191" t="str">
            <v>3</v>
          </cell>
          <cell r="AH191">
            <v>9999</v>
          </cell>
          <cell r="AI191">
            <v>27</v>
          </cell>
          <cell r="AJ191" t="str">
            <v>9</v>
          </cell>
          <cell r="AK191">
            <v>99999999999</v>
          </cell>
          <cell r="AL191">
            <v>2</v>
          </cell>
          <cell r="AM191">
            <v>99</v>
          </cell>
          <cell r="AN191" t="str">
            <v>2</v>
          </cell>
          <cell r="AO191" t="str">
            <v>9</v>
          </cell>
          <cell r="AW191" t="str">
            <v>2</v>
          </cell>
          <cell r="AX191" t="str">
            <v>1</v>
          </cell>
          <cell r="AY191" t="str">
            <v>2</v>
          </cell>
          <cell r="AZ191" t="str">
            <v>I469</v>
          </cell>
          <cell r="BA191" t="str">
            <v>A419</v>
          </cell>
          <cell r="BB191" t="str">
            <v>J189</v>
          </cell>
          <cell r="BD191" t="str">
            <v>A09X</v>
          </cell>
          <cell r="BE191" t="str">
            <v>101</v>
          </cell>
          <cell r="BF191" t="str">
            <v>A09X</v>
          </cell>
        </row>
        <row r="192">
          <cell r="A192" t="str">
            <v>A1140325</v>
          </cell>
          <cell r="B192" t="str">
            <v>08</v>
          </cell>
          <cell r="C192" t="str">
            <v>2002</v>
          </cell>
          <cell r="D192">
            <v>2</v>
          </cell>
          <cell r="E192">
            <v>37482</v>
          </cell>
          <cell r="F192" t="str">
            <v>1</v>
          </cell>
          <cell r="G192" t="str">
            <v>17</v>
          </cell>
          <cell r="H192" t="str">
            <v>088</v>
          </cell>
          <cell r="I192" t="str">
            <v>007</v>
          </cell>
          <cell r="K192" t="str">
            <v>2</v>
          </cell>
          <cell r="L192" t="str">
            <v>3</v>
          </cell>
          <cell r="P192" t="str">
            <v>3</v>
          </cell>
          <cell r="Q192">
            <v>310</v>
          </cell>
          <cell r="S192" t="str">
            <v>1</v>
          </cell>
          <cell r="U192" t="str">
            <v>17</v>
          </cell>
          <cell r="V192" t="str">
            <v>088</v>
          </cell>
          <cell r="W192" t="str">
            <v>2</v>
          </cell>
          <cell r="X192" t="str">
            <v>007</v>
          </cell>
          <cell r="AA192" t="str">
            <v>1</v>
          </cell>
          <cell r="AB192" t="str">
            <v>2</v>
          </cell>
          <cell r="AC192" t="str">
            <v>3</v>
          </cell>
          <cell r="AD192" t="str">
            <v>9</v>
          </cell>
          <cell r="AE192" t="str">
            <v>9</v>
          </cell>
          <cell r="AF192" t="str">
            <v>99</v>
          </cell>
          <cell r="AG192" t="str">
            <v>9</v>
          </cell>
          <cell r="AH192">
            <v>9999</v>
          </cell>
          <cell r="AI192">
            <v>99</v>
          </cell>
          <cell r="AJ192" t="str">
            <v>9</v>
          </cell>
          <cell r="AK192">
            <v>99999999999</v>
          </cell>
          <cell r="AL192">
            <v>99</v>
          </cell>
          <cell r="AM192">
            <v>99</v>
          </cell>
          <cell r="AN192" t="str">
            <v>9</v>
          </cell>
          <cell r="AO192" t="str">
            <v>9</v>
          </cell>
          <cell r="AW192" t="str">
            <v>4</v>
          </cell>
          <cell r="AX192" t="str">
            <v>2</v>
          </cell>
          <cell r="AY192" t="str">
            <v>2</v>
          </cell>
          <cell r="AZ192" t="str">
            <v>R571</v>
          </cell>
          <cell r="BA192" t="str">
            <v>E86X</v>
          </cell>
          <cell r="BB192" t="str">
            <v>A09X</v>
          </cell>
          <cell r="BE192" t="str">
            <v>101</v>
          </cell>
          <cell r="BF192" t="str">
            <v>A09X</v>
          </cell>
        </row>
        <row r="193">
          <cell r="A193" t="str">
            <v>A1140123</v>
          </cell>
          <cell r="B193" t="str">
            <v>08</v>
          </cell>
          <cell r="C193" t="str">
            <v>2002</v>
          </cell>
          <cell r="D193">
            <v>2</v>
          </cell>
          <cell r="E193">
            <v>37484</v>
          </cell>
          <cell r="F193" t="str">
            <v>2</v>
          </cell>
          <cell r="G193" t="str">
            <v>17</v>
          </cell>
          <cell r="H193" t="str">
            <v>380</v>
          </cell>
          <cell r="K193" t="str">
            <v>1</v>
          </cell>
          <cell r="L193" t="str">
            <v>1</v>
          </cell>
          <cell r="M193" t="str">
            <v>1738000029</v>
          </cell>
          <cell r="N193" t="str">
            <v>HOSP. SAN FELIX</v>
          </cell>
          <cell r="P193" t="str">
            <v>2</v>
          </cell>
          <cell r="Q193">
            <v>308</v>
          </cell>
          <cell r="S193" t="str">
            <v>1</v>
          </cell>
          <cell r="U193" t="str">
            <v>17</v>
          </cell>
          <cell r="V193" t="str">
            <v>380</v>
          </cell>
          <cell r="W193" t="str">
            <v>1</v>
          </cell>
          <cell r="AA193" t="str">
            <v>1</v>
          </cell>
          <cell r="AB193" t="str">
            <v>2</v>
          </cell>
          <cell r="AC193" t="str">
            <v>3</v>
          </cell>
          <cell r="AD193" t="str">
            <v>9</v>
          </cell>
          <cell r="AE193" t="str">
            <v>9</v>
          </cell>
          <cell r="AF193" t="str">
            <v>99</v>
          </cell>
          <cell r="AG193" t="str">
            <v>9</v>
          </cell>
          <cell r="AH193">
            <v>9999</v>
          </cell>
          <cell r="AI193">
            <v>99</v>
          </cell>
          <cell r="AJ193" t="str">
            <v>9</v>
          </cell>
          <cell r="AK193">
            <v>99999999999</v>
          </cell>
          <cell r="AL193">
            <v>99</v>
          </cell>
          <cell r="AM193">
            <v>99</v>
          </cell>
          <cell r="AN193" t="str">
            <v>9</v>
          </cell>
          <cell r="AO193" t="str">
            <v>9</v>
          </cell>
          <cell r="AW193" t="str">
            <v>2</v>
          </cell>
          <cell r="AX193" t="str">
            <v>1</v>
          </cell>
          <cell r="AY193" t="str">
            <v>2</v>
          </cell>
          <cell r="AZ193" t="str">
            <v>R571</v>
          </cell>
          <cell r="BA193" t="str">
            <v>E86X</v>
          </cell>
          <cell r="BB193" t="str">
            <v>A09X</v>
          </cell>
          <cell r="BD193" t="str">
            <v>J180</v>
          </cell>
          <cell r="BE193" t="str">
            <v>101</v>
          </cell>
          <cell r="BF193" t="str">
            <v>A09X</v>
          </cell>
        </row>
        <row r="194">
          <cell r="A194" t="str">
            <v>A906412</v>
          </cell>
          <cell r="B194" t="str">
            <v>08</v>
          </cell>
          <cell r="C194" t="str">
            <v>2002</v>
          </cell>
          <cell r="D194">
            <v>2</v>
          </cell>
          <cell r="E194">
            <v>37481</v>
          </cell>
          <cell r="F194" t="str">
            <v>1</v>
          </cell>
          <cell r="G194" t="str">
            <v>17</v>
          </cell>
          <cell r="H194" t="str">
            <v>444</v>
          </cell>
          <cell r="K194" t="str">
            <v>1</v>
          </cell>
          <cell r="L194" t="str">
            <v>3</v>
          </cell>
          <cell r="P194" t="str">
            <v>4</v>
          </cell>
          <cell r="Q194">
            <v>220</v>
          </cell>
          <cell r="S194" t="str">
            <v>1</v>
          </cell>
          <cell r="U194" t="str">
            <v>17</v>
          </cell>
          <cell r="V194" t="str">
            <v>444</v>
          </cell>
          <cell r="W194" t="str">
            <v>1</v>
          </cell>
          <cell r="AA194" t="str">
            <v>1</v>
          </cell>
          <cell r="AB194" t="str">
            <v>3</v>
          </cell>
          <cell r="AC194" t="str">
            <v>3</v>
          </cell>
          <cell r="AD194" t="str">
            <v>4</v>
          </cell>
          <cell r="AE194" t="str">
            <v>1</v>
          </cell>
          <cell r="AF194" t="str">
            <v>98</v>
          </cell>
          <cell r="AG194" t="str">
            <v>4</v>
          </cell>
          <cell r="AH194">
            <v>2450</v>
          </cell>
          <cell r="AI194">
            <v>99</v>
          </cell>
          <cell r="AJ194" t="str">
            <v>9</v>
          </cell>
          <cell r="AK194">
            <v>99999999999</v>
          </cell>
          <cell r="AL194">
            <v>1</v>
          </cell>
          <cell r="AM194">
            <v>99</v>
          </cell>
          <cell r="AN194" t="str">
            <v>4</v>
          </cell>
          <cell r="AO194" t="str">
            <v>8</v>
          </cell>
          <cell r="AW194" t="str">
            <v>4</v>
          </cell>
          <cell r="AX194" t="str">
            <v>2</v>
          </cell>
          <cell r="AY194" t="str">
            <v>2</v>
          </cell>
          <cell r="AZ194" t="str">
            <v>P369</v>
          </cell>
          <cell r="BE194" t="str">
            <v>405</v>
          </cell>
          <cell r="BF194" t="str">
            <v>P369</v>
          </cell>
        </row>
        <row r="195">
          <cell r="A195" t="str">
            <v>A695940</v>
          </cell>
          <cell r="B195" t="str">
            <v>08</v>
          </cell>
          <cell r="C195" t="str">
            <v>2002</v>
          </cell>
          <cell r="D195">
            <v>2</v>
          </cell>
          <cell r="E195">
            <v>37498</v>
          </cell>
          <cell r="F195" t="str">
            <v>1</v>
          </cell>
          <cell r="G195" t="str">
            <v>17</v>
          </cell>
          <cell r="H195" t="str">
            <v>446</v>
          </cell>
          <cell r="K195" t="str">
            <v>1</v>
          </cell>
          <cell r="L195" t="str">
            <v>1</v>
          </cell>
          <cell r="M195" t="str">
            <v>1744606051</v>
          </cell>
          <cell r="N195" t="str">
            <v>H SAN JOSE</v>
          </cell>
          <cell r="P195" t="str">
            <v>3</v>
          </cell>
          <cell r="Q195">
            <v>204</v>
          </cell>
          <cell r="S195" t="str">
            <v>1</v>
          </cell>
          <cell r="U195" t="str">
            <v>17</v>
          </cell>
          <cell r="V195" t="str">
            <v>446</v>
          </cell>
          <cell r="W195" t="str">
            <v>3</v>
          </cell>
          <cell r="AA195" t="str">
            <v>1</v>
          </cell>
          <cell r="AB195" t="str">
            <v>2</v>
          </cell>
          <cell r="AC195" t="str">
            <v>3</v>
          </cell>
          <cell r="AD195" t="str">
            <v>1</v>
          </cell>
          <cell r="AE195" t="str">
            <v>1</v>
          </cell>
          <cell r="AG195" t="str">
            <v>3</v>
          </cell>
          <cell r="AH195">
            <v>2300</v>
          </cell>
          <cell r="AI195">
            <v>24</v>
          </cell>
          <cell r="AJ195" t="str">
            <v>9</v>
          </cell>
          <cell r="AK195">
            <v>99999999999</v>
          </cell>
          <cell r="AL195">
            <v>3</v>
          </cell>
          <cell r="AM195">
            <v>0</v>
          </cell>
          <cell r="AN195" t="str">
            <v>2</v>
          </cell>
          <cell r="AO195" t="str">
            <v>3</v>
          </cell>
          <cell r="AW195" t="str">
            <v>2</v>
          </cell>
          <cell r="AX195" t="str">
            <v>1</v>
          </cell>
          <cell r="AY195" t="str">
            <v>2</v>
          </cell>
          <cell r="AZ195" t="str">
            <v>P291</v>
          </cell>
          <cell r="BA195" t="str">
            <v>P579</v>
          </cell>
          <cell r="BB195" t="str">
            <v>P588</v>
          </cell>
          <cell r="BE195" t="str">
            <v>406</v>
          </cell>
          <cell r="BF195" t="str">
            <v>P579</v>
          </cell>
        </row>
        <row r="196">
          <cell r="A196" t="str">
            <v>A907684</v>
          </cell>
          <cell r="B196" t="str">
            <v>08</v>
          </cell>
          <cell r="C196" t="str">
            <v>2002</v>
          </cell>
          <cell r="D196">
            <v>2</v>
          </cell>
          <cell r="E196">
            <v>37477</v>
          </cell>
          <cell r="F196" t="str">
            <v>1</v>
          </cell>
          <cell r="G196" t="str">
            <v>17</v>
          </cell>
          <cell r="H196" t="str">
            <v>486</v>
          </cell>
          <cell r="K196" t="str">
            <v>1</v>
          </cell>
          <cell r="L196" t="str">
            <v>3</v>
          </cell>
          <cell r="P196" t="str">
            <v>2</v>
          </cell>
          <cell r="Q196">
            <v>213</v>
          </cell>
          <cell r="S196" t="str">
            <v>1</v>
          </cell>
          <cell r="U196" t="str">
            <v>17</v>
          </cell>
          <cell r="V196" t="str">
            <v>486</v>
          </cell>
          <cell r="W196" t="str">
            <v>1</v>
          </cell>
          <cell r="AA196" t="str">
            <v>1</v>
          </cell>
          <cell r="AB196" t="str">
            <v>3</v>
          </cell>
          <cell r="AC196" t="str">
            <v>3</v>
          </cell>
          <cell r="AD196" t="str">
            <v>9</v>
          </cell>
          <cell r="AE196" t="str">
            <v>9</v>
          </cell>
          <cell r="AF196" t="str">
            <v>99</v>
          </cell>
          <cell r="AG196" t="str">
            <v>9</v>
          </cell>
          <cell r="AH196">
            <v>9999</v>
          </cell>
          <cell r="AI196">
            <v>99</v>
          </cell>
          <cell r="AJ196" t="str">
            <v>9</v>
          </cell>
          <cell r="AK196">
            <v>99999999999</v>
          </cell>
          <cell r="AL196">
            <v>99</v>
          </cell>
          <cell r="AM196">
            <v>99</v>
          </cell>
          <cell r="AN196" t="str">
            <v>9</v>
          </cell>
          <cell r="AO196" t="str">
            <v>9</v>
          </cell>
          <cell r="AW196" t="str">
            <v>4</v>
          </cell>
          <cell r="AX196" t="str">
            <v>2</v>
          </cell>
          <cell r="AY196" t="str">
            <v>2</v>
          </cell>
          <cell r="AZ196" t="str">
            <v>I64X</v>
          </cell>
          <cell r="BA196" t="str">
            <v>I10X</v>
          </cell>
          <cell r="BE196" t="str">
            <v>307</v>
          </cell>
          <cell r="BF196" t="str">
            <v>I64X</v>
          </cell>
        </row>
        <row r="197">
          <cell r="A197" t="str">
            <v>A1144771</v>
          </cell>
          <cell r="B197" t="str">
            <v>11</v>
          </cell>
          <cell r="C197" t="str">
            <v>2002</v>
          </cell>
          <cell r="D197">
            <v>2</v>
          </cell>
          <cell r="E197">
            <v>37574</v>
          </cell>
          <cell r="F197" t="str">
            <v>1</v>
          </cell>
          <cell r="G197" t="str">
            <v>17</v>
          </cell>
          <cell r="H197" t="str">
            <v>001</v>
          </cell>
          <cell r="K197" t="str">
            <v>1</v>
          </cell>
          <cell r="L197" t="str">
            <v>1</v>
          </cell>
          <cell r="M197" t="str">
            <v>1700100051</v>
          </cell>
          <cell r="N197" t="str">
            <v>CL ISS</v>
          </cell>
          <cell r="P197" t="str">
            <v>1</v>
          </cell>
          <cell r="Q197">
            <v>203</v>
          </cell>
          <cell r="S197" t="str">
            <v>1</v>
          </cell>
          <cell r="U197" t="str">
            <v>17</v>
          </cell>
          <cell r="V197" t="str">
            <v>873</v>
          </cell>
          <cell r="W197" t="str">
            <v>1</v>
          </cell>
          <cell r="AA197" t="str">
            <v>1</v>
          </cell>
          <cell r="AB197" t="str">
            <v>1</v>
          </cell>
          <cell r="AC197" t="str">
            <v>3</v>
          </cell>
          <cell r="AD197" t="str">
            <v>2</v>
          </cell>
          <cell r="AE197" t="str">
            <v>2</v>
          </cell>
          <cell r="AG197" t="str">
            <v>3</v>
          </cell>
          <cell r="AH197">
            <v>1260</v>
          </cell>
          <cell r="AI197">
            <v>29</v>
          </cell>
          <cell r="AJ197" t="str">
            <v>9</v>
          </cell>
          <cell r="AK197">
            <v>99999999999</v>
          </cell>
          <cell r="AL197">
            <v>2</v>
          </cell>
          <cell r="AM197">
            <v>99</v>
          </cell>
          <cell r="AN197" t="str">
            <v>2</v>
          </cell>
          <cell r="AO197" t="str">
            <v>4</v>
          </cell>
          <cell r="AW197" t="str">
            <v>2</v>
          </cell>
          <cell r="AX197" t="str">
            <v>1</v>
          </cell>
          <cell r="AY197" t="str">
            <v>2</v>
          </cell>
          <cell r="AZ197" t="str">
            <v>P369</v>
          </cell>
          <cell r="BA197" t="str">
            <v>P220</v>
          </cell>
          <cell r="BB197" t="str">
            <v>P071</v>
          </cell>
          <cell r="BD197" t="str">
            <v>P269</v>
          </cell>
          <cell r="BE197" t="str">
            <v>404</v>
          </cell>
          <cell r="BF197" t="str">
            <v>P220</v>
          </cell>
        </row>
        <row r="198">
          <cell r="A198" t="str">
            <v>A1144777</v>
          </cell>
          <cell r="B198" t="str">
            <v>11</v>
          </cell>
          <cell r="C198" t="str">
            <v>2002</v>
          </cell>
          <cell r="D198">
            <v>2</v>
          </cell>
          <cell r="E198">
            <v>37577</v>
          </cell>
          <cell r="F198" t="str">
            <v>1</v>
          </cell>
          <cell r="G198" t="str">
            <v>17</v>
          </cell>
          <cell r="H198" t="str">
            <v>001</v>
          </cell>
          <cell r="K198" t="str">
            <v>1</v>
          </cell>
          <cell r="L198" t="str">
            <v>1</v>
          </cell>
          <cell r="M198" t="str">
            <v>1700100051</v>
          </cell>
          <cell r="N198" t="str">
            <v>CL ISS</v>
          </cell>
          <cell r="P198" t="str">
            <v>1</v>
          </cell>
          <cell r="Q198">
            <v>204</v>
          </cell>
          <cell r="S198" t="str">
            <v>1</v>
          </cell>
          <cell r="U198" t="str">
            <v>17</v>
          </cell>
          <cell r="V198" t="str">
            <v>873</v>
          </cell>
          <cell r="W198" t="str">
            <v>1</v>
          </cell>
          <cell r="AA198" t="str">
            <v>1</v>
          </cell>
          <cell r="AB198" t="str">
            <v>1</v>
          </cell>
          <cell r="AC198" t="str">
            <v>3</v>
          </cell>
          <cell r="AD198" t="str">
            <v>2</v>
          </cell>
          <cell r="AE198" t="str">
            <v>9</v>
          </cell>
          <cell r="AG198" t="str">
            <v>3</v>
          </cell>
          <cell r="AH198">
            <v>1260</v>
          </cell>
          <cell r="AI198">
            <v>29</v>
          </cell>
          <cell r="AJ198" t="str">
            <v>9</v>
          </cell>
          <cell r="AK198">
            <v>99999999999</v>
          </cell>
          <cell r="AL198">
            <v>2</v>
          </cell>
          <cell r="AM198">
            <v>99</v>
          </cell>
          <cell r="AN198" t="str">
            <v>2</v>
          </cell>
          <cell r="AO198" t="str">
            <v>4</v>
          </cell>
          <cell r="AW198" t="str">
            <v>2</v>
          </cell>
          <cell r="AX198" t="str">
            <v>1</v>
          </cell>
          <cell r="AY198" t="str">
            <v>2</v>
          </cell>
          <cell r="AZ198" t="str">
            <v>P369</v>
          </cell>
          <cell r="BA198" t="str">
            <v>P220</v>
          </cell>
          <cell r="BB198" t="str">
            <v>P071</v>
          </cell>
          <cell r="BE198" t="str">
            <v>404</v>
          </cell>
          <cell r="BF198" t="str">
            <v>P220</v>
          </cell>
        </row>
        <row r="199">
          <cell r="A199" t="str">
            <v>A1144785</v>
          </cell>
          <cell r="B199" t="str">
            <v>11</v>
          </cell>
          <cell r="C199" t="str">
            <v>2002</v>
          </cell>
          <cell r="D199">
            <v>2</v>
          </cell>
          <cell r="E199">
            <v>37582</v>
          </cell>
          <cell r="F199" t="str">
            <v>2</v>
          </cell>
          <cell r="G199" t="str">
            <v>17</v>
          </cell>
          <cell r="H199" t="str">
            <v>001</v>
          </cell>
          <cell r="K199" t="str">
            <v>1</v>
          </cell>
          <cell r="L199" t="str">
            <v>1</v>
          </cell>
          <cell r="M199" t="str">
            <v>1700100051</v>
          </cell>
          <cell r="N199" t="str">
            <v>CL ISS</v>
          </cell>
          <cell r="P199" t="str">
            <v>1</v>
          </cell>
          <cell r="Q199">
            <v>208</v>
          </cell>
          <cell r="S199" t="str">
            <v>1</v>
          </cell>
          <cell r="U199" t="str">
            <v>17</v>
          </cell>
          <cell r="V199" t="str">
            <v>001</v>
          </cell>
          <cell r="W199" t="str">
            <v>1</v>
          </cell>
          <cell r="Y199" t="str">
            <v>0</v>
          </cell>
          <cell r="Z199" t="str">
            <v>1103</v>
          </cell>
          <cell r="AA199" t="str">
            <v>1</v>
          </cell>
          <cell r="AB199" t="str">
            <v>1</v>
          </cell>
          <cell r="AC199" t="str">
            <v>3</v>
          </cell>
          <cell r="AD199" t="str">
            <v>2</v>
          </cell>
          <cell r="AE199" t="str">
            <v>1</v>
          </cell>
          <cell r="AG199" t="str">
            <v>2</v>
          </cell>
          <cell r="AH199">
            <v>900</v>
          </cell>
          <cell r="AI199">
            <v>20</v>
          </cell>
          <cell r="AJ199" t="str">
            <v>9</v>
          </cell>
          <cell r="AK199">
            <v>99999999999</v>
          </cell>
          <cell r="AL199">
            <v>99</v>
          </cell>
          <cell r="AM199">
            <v>1</v>
          </cell>
          <cell r="AN199" t="str">
            <v>2</v>
          </cell>
          <cell r="AO199" t="str">
            <v>9</v>
          </cell>
          <cell r="AW199" t="str">
            <v>2</v>
          </cell>
          <cell r="AX199" t="str">
            <v>1</v>
          </cell>
          <cell r="AY199" t="str">
            <v>2</v>
          </cell>
          <cell r="AZ199" t="str">
            <v>P369</v>
          </cell>
          <cell r="BA199" t="str">
            <v>P070</v>
          </cell>
          <cell r="BB199" t="str">
            <v>P523</v>
          </cell>
          <cell r="BE199" t="str">
            <v>405</v>
          </cell>
          <cell r="BF199" t="str">
            <v>P369</v>
          </cell>
        </row>
        <row r="200">
          <cell r="A200" t="str">
            <v>A1145171</v>
          </cell>
          <cell r="B200" t="str">
            <v>11</v>
          </cell>
          <cell r="C200" t="str">
            <v>2002</v>
          </cell>
          <cell r="D200">
            <v>2</v>
          </cell>
          <cell r="E200">
            <v>37562</v>
          </cell>
          <cell r="F200" t="str">
            <v>2</v>
          </cell>
          <cell r="G200" t="str">
            <v>17</v>
          </cell>
          <cell r="H200" t="str">
            <v>001</v>
          </cell>
          <cell r="K200" t="str">
            <v>1</v>
          </cell>
          <cell r="L200" t="str">
            <v>1</v>
          </cell>
          <cell r="M200" t="str">
            <v>1700100086</v>
          </cell>
          <cell r="N200" t="str">
            <v>H UNIVERSITARIO</v>
          </cell>
          <cell r="P200" t="str">
            <v>2</v>
          </cell>
          <cell r="Q200">
            <v>203</v>
          </cell>
          <cell r="S200" t="str">
            <v>1</v>
          </cell>
          <cell r="U200" t="str">
            <v>17</v>
          </cell>
          <cell r="V200" t="str">
            <v>777</v>
          </cell>
          <cell r="W200" t="str">
            <v>1</v>
          </cell>
          <cell r="AA200" t="str">
            <v>1</v>
          </cell>
          <cell r="AB200" t="str">
            <v>1</v>
          </cell>
          <cell r="AC200" t="str">
            <v>3</v>
          </cell>
          <cell r="AD200" t="str">
            <v>1</v>
          </cell>
          <cell r="AE200" t="str">
            <v>1</v>
          </cell>
          <cell r="AG200" t="str">
            <v>3</v>
          </cell>
          <cell r="AH200">
            <v>950</v>
          </cell>
          <cell r="AI200">
            <v>20</v>
          </cell>
          <cell r="AJ200" t="str">
            <v>9</v>
          </cell>
          <cell r="AK200">
            <v>99999999999</v>
          </cell>
          <cell r="AL200">
            <v>1</v>
          </cell>
          <cell r="AM200">
            <v>0</v>
          </cell>
          <cell r="AN200" t="str">
            <v>1</v>
          </cell>
          <cell r="AO200" t="str">
            <v>4</v>
          </cell>
          <cell r="AW200" t="str">
            <v>2</v>
          </cell>
          <cell r="AX200" t="str">
            <v>1</v>
          </cell>
          <cell r="AY200" t="str">
            <v>1</v>
          </cell>
          <cell r="AZ200" t="str">
            <v>P220</v>
          </cell>
          <cell r="BA200" t="str">
            <v>P070</v>
          </cell>
          <cell r="BD200" t="str">
            <v>P701</v>
          </cell>
          <cell r="BE200" t="str">
            <v>404</v>
          </cell>
          <cell r="BF200" t="str">
            <v>P220</v>
          </cell>
        </row>
        <row r="201">
          <cell r="A201" t="str">
            <v>A1145194</v>
          </cell>
          <cell r="B201" t="str">
            <v>11</v>
          </cell>
          <cell r="C201" t="str">
            <v>2002</v>
          </cell>
          <cell r="D201">
            <v>2</v>
          </cell>
          <cell r="E201">
            <v>37572</v>
          </cell>
          <cell r="F201" t="str">
            <v>1</v>
          </cell>
          <cell r="G201" t="str">
            <v>17</v>
          </cell>
          <cell r="H201" t="str">
            <v>001</v>
          </cell>
          <cell r="K201" t="str">
            <v>1</v>
          </cell>
          <cell r="L201" t="str">
            <v>1</v>
          </cell>
          <cell r="M201" t="str">
            <v>1700100086</v>
          </cell>
          <cell r="N201" t="str">
            <v>H UNIVERSITARIO</v>
          </cell>
          <cell r="P201" t="str">
            <v>3</v>
          </cell>
          <cell r="Q201">
            <v>204</v>
          </cell>
          <cell r="S201" t="str">
            <v>1</v>
          </cell>
          <cell r="U201" t="str">
            <v>17</v>
          </cell>
          <cell r="V201" t="str">
            <v>662</v>
          </cell>
          <cell r="W201" t="str">
            <v>3</v>
          </cell>
          <cell r="AA201" t="str">
            <v>1</v>
          </cell>
          <cell r="AB201" t="str">
            <v>1</v>
          </cell>
          <cell r="AC201" t="str">
            <v>3</v>
          </cell>
          <cell r="AD201" t="str">
            <v>1</v>
          </cell>
          <cell r="AE201" t="str">
            <v>1</v>
          </cell>
          <cell r="AG201" t="str">
            <v>3</v>
          </cell>
          <cell r="AH201">
            <v>1560</v>
          </cell>
          <cell r="AI201">
            <v>18</v>
          </cell>
          <cell r="AJ201" t="str">
            <v>9</v>
          </cell>
          <cell r="AK201">
            <v>99999999999</v>
          </cell>
          <cell r="AL201">
            <v>1</v>
          </cell>
          <cell r="AM201">
            <v>99</v>
          </cell>
          <cell r="AN201" t="str">
            <v>4</v>
          </cell>
          <cell r="AO201" t="str">
            <v>3</v>
          </cell>
          <cell r="AW201" t="str">
            <v>2</v>
          </cell>
          <cell r="AX201" t="str">
            <v>1</v>
          </cell>
          <cell r="AY201" t="str">
            <v>2</v>
          </cell>
          <cell r="AZ201" t="str">
            <v>P832</v>
          </cell>
          <cell r="BD201" t="str">
            <v>P071</v>
          </cell>
          <cell r="BE201" t="str">
            <v>407</v>
          </cell>
          <cell r="BF201" t="str">
            <v>P832</v>
          </cell>
        </row>
        <row r="202">
          <cell r="A202" t="str">
            <v>A1145195</v>
          </cell>
          <cell r="B202" t="str">
            <v>11</v>
          </cell>
          <cell r="C202" t="str">
            <v>2002</v>
          </cell>
          <cell r="D202">
            <v>2</v>
          </cell>
          <cell r="E202">
            <v>37572</v>
          </cell>
          <cell r="F202" t="str">
            <v>2</v>
          </cell>
          <cell r="G202" t="str">
            <v>17</v>
          </cell>
          <cell r="H202" t="str">
            <v>001</v>
          </cell>
          <cell r="K202" t="str">
            <v>1</v>
          </cell>
          <cell r="L202" t="str">
            <v>1</v>
          </cell>
          <cell r="M202" t="str">
            <v>1700100086</v>
          </cell>
          <cell r="N202" t="str">
            <v>H UNIVERSITARIO</v>
          </cell>
          <cell r="P202" t="str">
            <v>3</v>
          </cell>
          <cell r="Q202">
            <v>301</v>
          </cell>
          <cell r="S202" t="str">
            <v>1</v>
          </cell>
          <cell r="U202" t="str">
            <v>17</v>
          </cell>
          <cell r="V202" t="str">
            <v>050</v>
          </cell>
          <cell r="W202" t="str">
            <v>1</v>
          </cell>
          <cell r="AA202" t="str">
            <v>1</v>
          </cell>
          <cell r="AB202" t="str">
            <v>1</v>
          </cell>
          <cell r="AC202" t="str">
            <v>3</v>
          </cell>
          <cell r="AD202" t="str">
            <v>2</v>
          </cell>
          <cell r="AE202" t="str">
            <v>1</v>
          </cell>
          <cell r="AG202" t="str">
            <v>3</v>
          </cell>
          <cell r="AH202">
            <v>1940</v>
          </cell>
          <cell r="AI202">
            <v>39</v>
          </cell>
          <cell r="AJ202" t="str">
            <v>9</v>
          </cell>
          <cell r="AK202">
            <v>99999999999</v>
          </cell>
          <cell r="AL202">
            <v>2</v>
          </cell>
          <cell r="AM202">
            <v>99</v>
          </cell>
          <cell r="AN202" t="str">
            <v>2</v>
          </cell>
          <cell r="AO202" t="str">
            <v>3</v>
          </cell>
          <cell r="AW202" t="str">
            <v>2</v>
          </cell>
          <cell r="AX202" t="str">
            <v>1</v>
          </cell>
          <cell r="AY202" t="str">
            <v>2</v>
          </cell>
          <cell r="AZ202" t="str">
            <v>J386</v>
          </cell>
          <cell r="BA202" t="str">
            <v>J955</v>
          </cell>
          <cell r="BB202" t="str">
            <v>J189</v>
          </cell>
          <cell r="BD202" t="str">
            <v>P071</v>
          </cell>
          <cell r="BE202" t="str">
            <v>109</v>
          </cell>
          <cell r="BF202" t="str">
            <v>J189</v>
          </cell>
        </row>
        <row r="203">
          <cell r="A203" t="str">
            <v>A1145419</v>
          </cell>
          <cell r="B203" t="str">
            <v>11</v>
          </cell>
          <cell r="C203" t="str">
            <v>2002</v>
          </cell>
          <cell r="D203">
            <v>2</v>
          </cell>
          <cell r="E203">
            <v>37576</v>
          </cell>
          <cell r="F203" t="str">
            <v>1</v>
          </cell>
          <cell r="G203" t="str">
            <v>17</v>
          </cell>
          <cell r="H203" t="str">
            <v>001</v>
          </cell>
          <cell r="K203" t="str">
            <v>1</v>
          </cell>
          <cell r="L203" t="str">
            <v>1</v>
          </cell>
          <cell r="M203" t="str">
            <v>1700100086</v>
          </cell>
          <cell r="N203" t="str">
            <v>H UNIVERSITARIO</v>
          </cell>
          <cell r="P203" t="str">
            <v>3</v>
          </cell>
          <cell r="Q203">
            <v>223</v>
          </cell>
          <cell r="S203" t="str">
            <v>1</v>
          </cell>
          <cell r="U203" t="str">
            <v>17</v>
          </cell>
          <cell r="V203" t="str">
            <v>001</v>
          </cell>
          <cell r="W203" t="str">
            <v>1</v>
          </cell>
          <cell r="Y203" t="str">
            <v>1</v>
          </cell>
          <cell r="Z203" t="str">
            <v>0506</v>
          </cell>
          <cell r="AA203" t="str">
            <v>1</v>
          </cell>
          <cell r="AB203" t="str">
            <v>1</v>
          </cell>
          <cell r="AC203" t="str">
            <v>3</v>
          </cell>
          <cell r="AD203" t="str">
            <v>2</v>
          </cell>
          <cell r="AE203" t="str">
            <v>2</v>
          </cell>
          <cell r="AG203" t="str">
            <v>3</v>
          </cell>
          <cell r="AH203">
            <v>2260</v>
          </cell>
          <cell r="AI203">
            <v>24</v>
          </cell>
          <cell r="AJ203" t="str">
            <v>9</v>
          </cell>
          <cell r="AK203">
            <v>99999999999</v>
          </cell>
          <cell r="AL203">
            <v>3</v>
          </cell>
          <cell r="AM203">
            <v>99</v>
          </cell>
          <cell r="AN203" t="str">
            <v>4</v>
          </cell>
          <cell r="AO203" t="str">
            <v>5</v>
          </cell>
          <cell r="AW203" t="str">
            <v>2</v>
          </cell>
          <cell r="AX203" t="str">
            <v>1</v>
          </cell>
          <cell r="AY203" t="str">
            <v>2</v>
          </cell>
          <cell r="AZ203" t="str">
            <v>P704</v>
          </cell>
          <cell r="BA203" t="str">
            <v>P369</v>
          </cell>
          <cell r="BB203" t="str">
            <v>P008</v>
          </cell>
          <cell r="BE203" t="str">
            <v>401</v>
          </cell>
          <cell r="BF203" t="str">
            <v>P008</v>
          </cell>
        </row>
        <row r="204">
          <cell r="A204" t="str">
            <v>A1145445</v>
          </cell>
          <cell r="B204" t="str">
            <v>11</v>
          </cell>
          <cell r="C204" t="str">
            <v>2002</v>
          </cell>
          <cell r="D204">
            <v>2</v>
          </cell>
          <cell r="E204">
            <v>37577</v>
          </cell>
          <cell r="F204" t="str">
            <v>1</v>
          </cell>
          <cell r="G204" t="str">
            <v>17</v>
          </cell>
          <cell r="H204" t="str">
            <v>001</v>
          </cell>
          <cell r="K204" t="str">
            <v>1</v>
          </cell>
          <cell r="L204" t="str">
            <v>1</v>
          </cell>
          <cell r="M204" t="str">
            <v>1700100086</v>
          </cell>
          <cell r="N204" t="str">
            <v>H UNIVERSITARIO</v>
          </cell>
          <cell r="P204" t="str">
            <v>2</v>
          </cell>
          <cell r="Q204">
            <v>221</v>
          </cell>
          <cell r="S204" t="str">
            <v>1</v>
          </cell>
          <cell r="U204" t="str">
            <v>17</v>
          </cell>
          <cell r="V204" t="str">
            <v>486</v>
          </cell>
          <cell r="W204" t="str">
            <v>1</v>
          </cell>
          <cell r="AA204" t="str">
            <v>1</v>
          </cell>
          <cell r="AB204" t="str">
            <v>1</v>
          </cell>
          <cell r="AC204" t="str">
            <v>3</v>
          </cell>
          <cell r="AD204" t="str">
            <v>1</v>
          </cell>
          <cell r="AE204" t="str">
            <v>1</v>
          </cell>
          <cell r="AF204" t="str">
            <v>99</v>
          </cell>
          <cell r="AG204" t="str">
            <v>9</v>
          </cell>
          <cell r="AH204">
            <v>2210</v>
          </cell>
          <cell r="AI204">
            <v>31</v>
          </cell>
          <cell r="AJ204" t="str">
            <v>9</v>
          </cell>
          <cell r="AK204">
            <v>99999999999</v>
          </cell>
          <cell r="AL204">
            <v>3</v>
          </cell>
          <cell r="AM204">
            <v>0</v>
          </cell>
          <cell r="AN204" t="str">
            <v>2</v>
          </cell>
          <cell r="AO204" t="str">
            <v>3</v>
          </cell>
          <cell r="AW204" t="str">
            <v>2</v>
          </cell>
          <cell r="AX204" t="str">
            <v>1</v>
          </cell>
          <cell r="AY204" t="str">
            <v>2</v>
          </cell>
          <cell r="AZ204" t="str">
            <v>P369</v>
          </cell>
          <cell r="BA204" t="str">
            <v>P071</v>
          </cell>
          <cell r="BD204" t="str">
            <v>P219</v>
          </cell>
          <cell r="BE204" t="str">
            <v>405</v>
          </cell>
          <cell r="BF204" t="str">
            <v>P369</v>
          </cell>
        </row>
        <row r="205">
          <cell r="A205" t="str">
            <v>A1145446</v>
          </cell>
          <cell r="B205" t="str">
            <v>11</v>
          </cell>
          <cell r="C205" t="str">
            <v>2002</v>
          </cell>
          <cell r="D205">
            <v>2</v>
          </cell>
          <cell r="E205">
            <v>37576</v>
          </cell>
          <cell r="F205" t="str">
            <v>1</v>
          </cell>
          <cell r="G205" t="str">
            <v>17</v>
          </cell>
          <cell r="H205" t="str">
            <v>001</v>
          </cell>
          <cell r="K205" t="str">
            <v>1</v>
          </cell>
          <cell r="L205" t="str">
            <v>1</v>
          </cell>
          <cell r="M205" t="str">
            <v>1700100086</v>
          </cell>
          <cell r="N205" t="str">
            <v>H UNIVERSITARIO</v>
          </cell>
          <cell r="P205" t="str">
            <v>1</v>
          </cell>
          <cell r="Q205">
            <v>201</v>
          </cell>
          <cell r="S205" t="str">
            <v>1</v>
          </cell>
          <cell r="U205" t="str">
            <v>17</v>
          </cell>
          <cell r="V205" t="str">
            <v>380</v>
          </cell>
          <cell r="W205" t="str">
            <v>1</v>
          </cell>
          <cell r="AA205" t="str">
            <v>1</v>
          </cell>
          <cell r="AB205" t="str">
            <v>1</v>
          </cell>
          <cell r="AC205" t="str">
            <v>3</v>
          </cell>
          <cell r="AD205" t="str">
            <v>2</v>
          </cell>
          <cell r="AE205" t="str">
            <v>1</v>
          </cell>
          <cell r="AG205" t="str">
            <v>3</v>
          </cell>
          <cell r="AH205">
            <v>2000</v>
          </cell>
          <cell r="AI205">
            <v>42</v>
          </cell>
          <cell r="AJ205" t="str">
            <v>9</v>
          </cell>
          <cell r="AK205">
            <v>99999999999</v>
          </cell>
          <cell r="AL205">
            <v>3</v>
          </cell>
          <cell r="AM205">
            <v>99</v>
          </cell>
          <cell r="AN205" t="str">
            <v>2</v>
          </cell>
          <cell r="AO205" t="str">
            <v>4</v>
          </cell>
          <cell r="AW205" t="str">
            <v>2</v>
          </cell>
          <cell r="AX205" t="str">
            <v>1</v>
          </cell>
          <cell r="AY205" t="str">
            <v>2</v>
          </cell>
          <cell r="AZ205" t="str">
            <v>Q913</v>
          </cell>
          <cell r="BD205" t="str">
            <v>P071</v>
          </cell>
          <cell r="BE205" t="str">
            <v>615</v>
          </cell>
          <cell r="BF205" t="str">
            <v>Q913</v>
          </cell>
        </row>
        <row r="206">
          <cell r="A206" t="str">
            <v>A1139469</v>
          </cell>
          <cell r="B206" t="str">
            <v>08</v>
          </cell>
          <cell r="C206" t="str">
            <v>2002</v>
          </cell>
          <cell r="D206">
            <v>2</v>
          </cell>
          <cell r="E206">
            <v>37475</v>
          </cell>
          <cell r="F206" t="str">
            <v>1</v>
          </cell>
          <cell r="G206" t="str">
            <v>17</v>
          </cell>
          <cell r="H206" t="str">
            <v>614</v>
          </cell>
          <cell r="K206" t="str">
            <v>3</v>
          </cell>
          <cell r="L206" t="str">
            <v>3</v>
          </cell>
          <cell r="P206" t="str">
            <v>3</v>
          </cell>
          <cell r="Q206">
            <v>207</v>
          </cell>
          <cell r="S206" t="str">
            <v>1</v>
          </cell>
          <cell r="U206" t="str">
            <v>17</v>
          </cell>
          <cell r="V206" t="str">
            <v>614</v>
          </cell>
          <cell r="W206" t="str">
            <v>3</v>
          </cell>
          <cell r="AA206" t="str">
            <v>1</v>
          </cell>
          <cell r="AB206" t="str">
            <v>2</v>
          </cell>
          <cell r="AC206" t="str">
            <v>3</v>
          </cell>
          <cell r="AD206" t="str">
            <v>1</v>
          </cell>
          <cell r="AE206" t="str">
            <v>1</v>
          </cell>
          <cell r="AG206" t="str">
            <v>3</v>
          </cell>
          <cell r="AH206">
            <v>1800</v>
          </cell>
          <cell r="AI206">
            <v>24</v>
          </cell>
          <cell r="AJ206" t="str">
            <v>9</v>
          </cell>
          <cell r="AK206">
            <v>99999999999</v>
          </cell>
          <cell r="AL206">
            <v>4</v>
          </cell>
          <cell r="AM206">
            <v>99</v>
          </cell>
          <cell r="AN206" t="str">
            <v>2</v>
          </cell>
          <cell r="AO206" t="str">
            <v>2</v>
          </cell>
          <cell r="AW206" t="str">
            <v>2</v>
          </cell>
          <cell r="AX206" t="str">
            <v>2</v>
          </cell>
          <cell r="AY206" t="str">
            <v>2</v>
          </cell>
          <cell r="AZ206" t="str">
            <v>P969</v>
          </cell>
          <cell r="BD206" t="str">
            <v>P071</v>
          </cell>
          <cell r="BE206" t="str">
            <v>407</v>
          </cell>
          <cell r="BF206" t="str">
            <v>P969</v>
          </cell>
        </row>
        <row r="207">
          <cell r="A207" t="str">
            <v>A907208</v>
          </cell>
          <cell r="B207" t="str">
            <v>08</v>
          </cell>
          <cell r="C207" t="str">
            <v>2002</v>
          </cell>
          <cell r="D207">
            <v>2</v>
          </cell>
          <cell r="E207">
            <v>37481</v>
          </cell>
          <cell r="F207" t="str">
            <v>2</v>
          </cell>
          <cell r="G207" t="str">
            <v>17</v>
          </cell>
          <cell r="H207" t="str">
            <v>616</v>
          </cell>
          <cell r="I207" t="str">
            <v>004</v>
          </cell>
          <cell r="K207" t="str">
            <v>2</v>
          </cell>
          <cell r="L207" t="str">
            <v>3</v>
          </cell>
          <cell r="P207" t="str">
            <v>2</v>
          </cell>
          <cell r="Q207">
            <v>199</v>
          </cell>
          <cell r="S207" t="str">
            <v>1</v>
          </cell>
          <cell r="U207" t="str">
            <v>17</v>
          </cell>
          <cell r="V207" t="str">
            <v>616</v>
          </cell>
          <cell r="W207" t="str">
            <v>2</v>
          </cell>
          <cell r="X207" t="str">
            <v>004</v>
          </cell>
          <cell r="AA207" t="str">
            <v>1</v>
          </cell>
          <cell r="AB207" t="str">
            <v>2</v>
          </cell>
          <cell r="AC207" t="str">
            <v>3</v>
          </cell>
          <cell r="AD207" t="str">
            <v>1</v>
          </cell>
          <cell r="AE207" t="str">
            <v>1</v>
          </cell>
          <cell r="AG207" t="str">
            <v>3</v>
          </cell>
          <cell r="AH207">
            <v>2100</v>
          </cell>
          <cell r="AI207">
            <v>27</v>
          </cell>
          <cell r="AJ207" t="str">
            <v>9</v>
          </cell>
          <cell r="AK207">
            <v>99999999999</v>
          </cell>
          <cell r="AL207">
            <v>3</v>
          </cell>
          <cell r="AM207">
            <v>1</v>
          </cell>
          <cell r="AN207" t="str">
            <v>4</v>
          </cell>
          <cell r="AO207" t="str">
            <v>3</v>
          </cell>
          <cell r="AW207" t="str">
            <v>2</v>
          </cell>
          <cell r="AX207" t="str">
            <v>2</v>
          </cell>
          <cell r="AY207" t="str">
            <v>2</v>
          </cell>
          <cell r="AZ207" t="str">
            <v>Q000</v>
          </cell>
          <cell r="BE207" t="str">
            <v>615</v>
          </cell>
          <cell r="BF207" t="str">
            <v>Q000</v>
          </cell>
        </row>
        <row r="208">
          <cell r="A208" t="str">
            <v>A1144619</v>
          </cell>
          <cell r="B208" t="str">
            <v>12</v>
          </cell>
          <cell r="C208" t="str">
            <v>2002</v>
          </cell>
          <cell r="D208">
            <v>2</v>
          </cell>
          <cell r="E208">
            <v>37608</v>
          </cell>
          <cell r="F208" t="str">
            <v>2</v>
          </cell>
          <cell r="G208" t="str">
            <v>17</v>
          </cell>
          <cell r="H208" t="str">
            <v>001</v>
          </cell>
          <cell r="K208" t="str">
            <v>1</v>
          </cell>
          <cell r="L208" t="str">
            <v>1</v>
          </cell>
          <cell r="M208" t="str">
            <v>1700100060</v>
          </cell>
          <cell r="N208" t="str">
            <v>H INFANTIL</v>
          </cell>
          <cell r="P208" t="str">
            <v>2</v>
          </cell>
          <cell r="Q208">
            <v>303</v>
          </cell>
          <cell r="S208" t="str">
            <v>1</v>
          </cell>
          <cell r="U208" t="str">
            <v>17</v>
          </cell>
          <cell r="V208" t="str">
            <v>001</v>
          </cell>
          <cell r="W208" t="str">
            <v>1</v>
          </cell>
          <cell r="Y208" t="str">
            <v>0</v>
          </cell>
          <cell r="Z208" t="str">
            <v>0906</v>
          </cell>
          <cell r="AA208" t="str">
            <v>1</v>
          </cell>
          <cell r="AB208" t="str">
            <v>1</v>
          </cell>
          <cell r="AC208" t="str">
            <v>3</v>
          </cell>
          <cell r="AD208" t="str">
            <v>1</v>
          </cell>
          <cell r="AE208" t="str">
            <v>1</v>
          </cell>
          <cell r="AF208" t="str">
            <v>99</v>
          </cell>
          <cell r="AG208" t="str">
            <v>9</v>
          </cell>
          <cell r="AH208">
            <v>3100</v>
          </cell>
          <cell r="AI208">
            <v>18</v>
          </cell>
          <cell r="AJ208" t="str">
            <v>9</v>
          </cell>
          <cell r="AK208">
            <v>99999999999</v>
          </cell>
          <cell r="AL208">
            <v>2</v>
          </cell>
          <cell r="AM208">
            <v>0</v>
          </cell>
          <cell r="AN208" t="str">
            <v>1</v>
          </cell>
          <cell r="AO208" t="str">
            <v>9</v>
          </cell>
          <cell r="AW208" t="str">
            <v>2</v>
          </cell>
          <cell r="AX208" t="str">
            <v>1</v>
          </cell>
          <cell r="AY208" t="str">
            <v>1</v>
          </cell>
          <cell r="AZ208" t="str">
            <v>A419</v>
          </cell>
          <cell r="BA208" t="str">
            <v>M793</v>
          </cell>
          <cell r="BE208" t="str">
            <v>616</v>
          </cell>
          <cell r="BF208" t="str">
            <v>M793</v>
          </cell>
        </row>
        <row r="209">
          <cell r="A209" t="str">
            <v>A1138348</v>
          </cell>
          <cell r="B209" t="str">
            <v>12</v>
          </cell>
          <cell r="C209" t="str">
            <v>2002</v>
          </cell>
          <cell r="D209">
            <v>2</v>
          </cell>
          <cell r="E209">
            <v>37595</v>
          </cell>
          <cell r="F209" t="str">
            <v>1</v>
          </cell>
          <cell r="G209" t="str">
            <v>17</v>
          </cell>
          <cell r="H209" t="str">
            <v>001</v>
          </cell>
          <cell r="K209" t="str">
            <v>1</v>
          </cell>
          <cell r="L209" t="str">
            <v>1</v>
          </cell>
          <cell r="M209" t="str">
            <v>1700100086</v>
          </cell>
          <cell r="N209" t="str">
            <v>H UNIVERSITARIO</v>
          </cell>
          <cell r="P209" t="str">
            <v>2</v>
          </cell>
          <cell r="Q209">
            <v>302</v>
          </cell>
          <cell r="S209" t="str">
            <v>1</v>
          </cell>
          <cell r="U209" t="str">
            <v>17</v>
          </cell>
          <cell r="V209" t="str">
            <v>088</v>
          </cell>
          <cell r="W209" t="str">
            <v>1</v>
          </cell>
          <cell r="AA209" t="str">
            <v>1</v>
          </cell>
          <cell r="AB209" t="str">
            <v>1</v>
          </cell>
          <cell r="AC209" t="str">
            <v>3</v>
          </cell>
          <cell r="AD209" t="str">
            <v>1</v>
          </cell>
          <cell r="AE209" t="str">
            <v>1</v>
          </cell>
          <cell r="AG209" t="str">
            <v>3</v>
          </cell>
          <cell r="AH209">
            <v>9999</v>
          </cell>
          <cell r="AI209">
            <v>24</v>
          </cell>
          <cell r="AJ209" t="str">
            <v>9</v>
          </cell>
          <cell r="AK209">
            <v>99999999999</v>
          </cell>
          <cell r="AL209">
            <v>2</v>
          </cell>
          <cell r="AM209">
            <v>0</v>
          </cell>
          <cell r="AN209" t="str">
            <v>1</v>
          </cell>
          <cell r="AO209" t="str">
            <v>2</v>
          </cell>
          <cell r="AW209" t="str">
            <v>2</v>
          </cell>
          <cell r="AX209" t="str">
            <v>1</v>
          </cell>
          <cell r="AY209" t="str">
            <v>1</v>
          </cell>
          <cell r="AZ209" t="str">
            <v>I270</v>
          </cell>
          <cell r="BA209" t="str">
            <v>Q336</v>
          </cell>
          <cell r="BD209" t="str">
            <v>J189</v>
          </cell>
          <cell r="BE209" t="str">
            <v>615</v>
          </cell>
          <cell r="BF209" t="str">
            <v>Q336</v>
          </cell>
        </row>
        <row r="210">
          <cell r="A210" t="str">
            <v>A1137004</v>
          </cell>
          <cell r="B210" t="str">
            <v>08</v>
          </cell>
          <cell r="C210" t="str">
            <v>2002</v>
          </cell>
          <cell r="D210">
            <v>2</v>
          </cell>
          <cell r="E210">
            <v>37478</v>
          </cell>
          <cell r="F210" t="str">
            <v>1</v>
          </cell>
          <cell r="G210" t="str">
            <v>73</v>
          </cell>
          <cell r="H210" t="str">
            <v>347</v>
          </cell>
          <cell r="I210" t="str">
            <v>005</v>
          </cell>
          <cell r="K210" t="str">
            <v>2</v>
          </cell>
          <cell r="L210" t="str">
            <v>6</v>
          </cell>
          <cell r="P210" t="str">
            <v>2</v>
          </cell>
          <cell r="Q210">
            <v>102</v>
          </cell>
          <cell r="S210" t="str">
            <v>1</v>
          </cell>
          <cell r="U210" t="str">
            <v>17</v>
          </cell>
          <cell r="V210" t="str">
            <v>433</v>
          </cell>
          <cell r="W210" t="str">
            <v>2</v>
          </cell>
          <cell r="X210" t="str">
            <v>001</v>
          </cell>
          <cell r="AA210" t="str">
            <v>1</v>
          </cell>
          <cell r="AB210" t="str">
            <v>1</v>
          </cell>
          <cell r="AC210" t="str">
            <v>3</v>
          </cell>
          <cell r="AD210" t="str">
            <v>1</v>
          </cell>
          <cell r="AE210" t="str">
            <v>1</v>
          </cell>
          <cell r="AG210" t="str">
            <v>3</v>
          </cell>
          <cell r="AH210">
            <v>1850</v>
          </cell>
          <cell r="AI210">
            <v>28</v>
          </cell>
          <cell r="AJ210" t="str">
            <v>9</v>
          </cell>
          <cell r="AK210">
            <v>99999999999</v>
          </cell>
          <cell r="AL210">
            <v>6</v>
          </cell>
          <cell r="AM210">
            <v>0</v>
          </cell>
          <cell r="AN210" t="str">
            <v>4</v>
          </cell>
          <cell r="AO210" t="str">
            <v>8</v>
          </cell>
          <cell r="AW210" t="str">
            <v>2</v>
          </cell>
          <cell r="AX210" t="str">
            <v>1</v>
          </cell>
          <cell r="AY210" t="str">
            <v>2</v>
          </cell>
          <cell r="AZ210" t="str">
            <v>P219</v>
          </cell>
          <cell r="BA210" t="str">
            <v>P220</v>
          </cell>
          <cell r="BB210" t="str">
            <v>P071</v>
          </cell>
          <cell r="BE210" t="str">
            <v>404</v>
          </cell>
          <cell r="BF210" t="str">
            <v>P220</v>
          </cell>
        </row>
        <row r="211">
          <cell r="A211" t="str">
            <v>A1144891</v>
          </cell>
          <cell r="B211" t="str">
            <v>10</v>
          </cell>
          <cell r="C211" t="str">
            <v>2002</v>
          </cell>
          <cell r="D211">
            <v>2</v>
          </cell>
          <cell r="E211">
            <v>37537</v>
          </cell>
          <cell r="F211" t="str">
            <v>2</v>
          </cell>
          <cell r="G211" t="str">
            <v>17</v>
          </cell>
          <cell r="H211" t="str">
            <v>001</v>
          </cell>
          <cell r="K211" t="str">
            <v>1</v>
          </cell>
          <cell r="L211" t="str">
            <v>1</v>
          </cell>
          <cell r="M211" t="str">
            <v>1700100086</v>
          </cell>
          <cell r="N211" t="str">
            <v>H UNIVERSITARIO</v>
          </cell>
          <cell r="P211" t="str">
            <v>2</v>
          </cell>
          <cell r="Q211">
            <v>299</v>
          </cell>
          <cell r="S211" t="str">
            <v>1</v>
          </cell>
          <cell r="U211" t="str">
            <v>17</v>
          </cell>
          <cell r="V211" t="str">
            <v>616</v>
          </cell>
          <cell r="W211" t="str">
            <v>2</v>
          </cell>
          <cell r="X211" t="str">
            <v>007</v>
          </cell>
          <cell r="AA211" t="str">
            <v>1</v>
          </cell>
          <cell r="AB211" t="str">
            <v>2</v>
          </cell>
          <cell r="AC211" t="str">
            <v>3</v>
          </cell>
          <cell r="AD211" t="str">
            <v>1</v>
          </cell>
          <cell r="AE211" t="str">
            <v>2</v>
          </cell>
          <cell r="AG211" t="str">
            <v>2</v>
          </cell>
          <cell r="AH211">
            <v>520</v>
          </cell>
          <cell r="AI211">
            <v>28</v>
          </cell>
          <cell r="AJ211" t="str">
            <v>9</v>
          </cell>
          <cell r="AK211">
            <v>99999999999</v>
          </cell>
          <cell r="AL211">
            <v>99</v>
          </cell>
          <cell r="AM211">
            <v>2</v>
          </cell>
          <cell r="AN211" t="str">
            <v>4</v>
          </cell>
          <cell r="AO211" t="str">
            <v>4</v>
          </cell>
          <cell r="AW211" t="str">
            <v>2</v>
          </cell>
          <cell r="AX211" t="str">
            <v>1</v>
          </cell>
          <cell r="AY211" t="str">
            <v>2</v>
          </cell>
          <cell r="AZ211" t="str">
            <v>P070</v>
          </cell>
          <cell r="BE211" t="str">
            <v>403</v>
          </cell>
          <cell r="BF211" t="str">
            <v>P070</v>
          </cell>
        </row>
        <row r="212">
          <cell r="A212" t="str">
            <v>A1144892</v>
          </cell>
          <cell r="B212" t="str">
            <v>10</v>
          </cell>
          <cell r="C212" t="str">
            <v>2002</v>
          </cell>
          <cell r="D212">
            <v>2</v>
          </cell>
          <cell r="E212">
            <v>37537</v>
          </cell>
          <cell r="F212" t="str">
            <v>1</v>
          </cell>
          <cell r="G212" t="str">
            <v>17</v>
          </cell>
          <cell r="H212" t="str">
            <v>001</v>
          </cell>
          <cell r="K212" t="str">
            <v>1</v>
          </cell>
          <cell r="L212" t="str">
            <v>1</v>
          </cell>
          <cell r="M212" t="str">
            <v>1700100086</v>
          </cell>
          <cell r="N212" t="str">
            <v>H UNIVERSITARIO</v>
          </cell>
          <cell r="P212" t="str">
            <v>2</v>
          </cell>
          <cell r="Q212">
            <v>199</v>
          </cell>
          <cell r="S212" t="str">
            <v>1</v>
          </cell>
          <cell r="U212" t="str">
            <v>17</v>
          </cell>
          <cell r="V212" t="str">
            <v>001</v>
          </cell>
          <cell r="W212" t="str">
            <v>1</v>
          </cell>
          <cell r="Y212" t="str">
            <v>1</v>
          </cell>
          <cell r="Z212" t="str">
            <v>0208</v>
          </cell>
          <cell r="AA212" t="str">
            <v>1</v>
          </cell>
          <cell r="AB212" t="str">
            <v>1</v>
          </cell>
          <cell r="AC212" t="str">
            <v>3</v>
          </cell>
          <cell r="AD212" t="str">
            <v>1</v>
          </cell>
          <cell r="AE212" t="str">
            <v>2</v>
          </cell>
          <cell r="AG212" t="str">
            <v>2</v>
          </cell>
          <cell r="AH212">
            <v>515</v>
          </cell>
          <cell r="AI212">
            <v>29</v>
          </cell>
          <cell r="AJ212" t="str">
            <v>9</v>
          </cell>
          <cell r="AK212">
            <v>99999999999</v>
          </cell>
          <cell r="AL212">
            <v>1</v>
          </cell>
          <cell r="AM212">
            <v>1</v>
          </cell>
          <cell r="AN212" t="str">
            <v>4</v>
          </cell>
          <cell r="AO212" t="str">
            <v>4</v>
          </cell>
          <cell r="AW212" t="str">
            <v>2</v>
          </cell>
          <cell r="AX212" t="str">
            <v>1</v>
          </cell>
          <cell r="AY212" t="str">
            <v>2</v>
          </cell>
          <cell r="AZ212" t="str">
            <v>P070</v>
          </cell>
          <cell r="BE212" t="str">
            <v>403</v>
          </cell>
          <cell r="BF212" t="str">
            <v>P070</v>
          </cell>
        </row>
        <row r="213">
          <cell r="A213" t="str">
            <v>A1144893</v>
          </cell>
          <cell r="B213" t="str">
            <v>10</v>
          </cell>
          <cell r="C213" t="str">
            <v>2002</v>
          </cell>
          <cell r="D213">
            <v>2</v>
          </cell>
          <cell r="E213">
            <v>37537</v>
          </cell>
          <cell r="F213" t="str">
            <v>2</v>
          </cell>
          <cell r="G213" t="str">
            <v>17</v>
          </cell>
          <cell r="H213" t="str">
            <v>001</v>
          </cell>
          <cell r="K213" t="str">
            <v>1</v>
          </cell>
          <cell r="L213" t="str">
            <v>1</v>
          </cell>
          <cell r="M213" t="str">
            <v>1700100086</v>
          </cell>
          <cell r="N213" t="str">
            <v>H UNIVERSITARIO</v>
          </cell>
          <cell r="P213" t="str">
            <v>2</v>
          </cell>
          <cell r="Q213">
            <v>299</v>
          </cell>
          <cell r="S213" t="str">
            <v>1</v>
          </cell>
          <cell r="U213" t="str">
            <v>17</v>
          </cell>
          <cell r="V213" t="str">
            <v>616</v>
          </cell>
          <cell r="W213" t="str">
            <v>2</v>
          </cell>
          <cell r="X213" t="str">
            <v>007</v>
          </cell>
          <cell r="AA213" t="str">
            <v>1</v>
          </cell>
          <cell r="AB213" t="str">
            <v>2</v>
          </cell>
          <cell r="AC213" t="str">
            <v>3</v>
          </cell>
          <cell r="AD213" t="str">
            <v>1</v>
          </cell>
          <cell r="AE213" t="str">
            <v>2</v>
          </cell>
          <cell r="AG213" t="str">
            <v>2</v>
          </cell>
          <cell r="AH213">
            <v>560</v>
          </cell>
          <cell r="AI213">
            <v>28</v>
          </cell>
          <cell r="AJ213" t="str">
            <v>9</v>
          </cell>
          <cell r="AK213">
            <v>99999999999</v>
          </cell>
          <cell r="AL213">
            <v>99</v>
          </cell>
          <cell r="AM213">
            <v>2</v>
          </cell>
          <cell r="AN213" t="str">
            <v>4</v>
          </cell>
          <cell r="AO213" t="str">
            <v>4</v>
          </cell>
          <cell r="AW213" t="str">
            <v>2</v>
          </cell>
          <cell r="AX213" t="str">
            <v>1</v>
          </cell>
          <cell r="AY213" t="str">
            <v>2</v>
          </cell>
          <cell r="AZ213" t="str">
            <v>P070</v>
          </cell>
          <cell r="BE213" t="str">
            <v>403</v>
          </cell>
          <cell r="BF213" t="str">
            <v>P070</v>
          </cell>
        </row>
        <row r="214">
          <cell r="A214" t="str">
            <v>A1145432</v>
          </cell>
          <cell r="B214" t="str">
            <v>11</v>
          </cell>
          <cell r="C214" t="str">
            <v>2002</v>
          </cell>
          <cell r="D214">
            <v>2</v>
          </cell>
          <cell r="E214">
            <v>37586</v>
          </cell>
          <cell r="F214" t="str">
            <v>1</v>
          </cell>
          <cell r="G214" t="str">
            <v>17</v>
          </cell>
          <cell r="H214" t="str">
            <v>001</v>
          </cell>
          <cell r="K214" t="str">
            <v>1</v>
          </cell>
          <cell r="L214" t="str">
            <v>1</v>
          </cell>
          <cell r="M214" t="str">
            <v>1700100086</v>
          </cell>
          <cell r="N214" t="str">
            <v>H UNIVERSITARIO</v>
          </cell>
          <cell r="P214" t="str">
            <v>2</v>
          </cell>
          <cell r="Q214">
            <v>104</v>
          </cell>
          <cell r="S214" t="str">
            <v>1</v>
          </cell>
          <cell r="U214" t="str">
            <v>17</v>
          </cell>
          <cell r="V214" t="str">
            <v>174</v>
          </cell>
          <cell r="W214" t="str">
            <v>2</v>
          </cell>
          <cell r="X214" t="str">
            <v>015</v>
          </cell>
          <cell r="AA214" t="str">
            <v>1</v>
          </cell>
          <cell r="AB214" t="str">
            <v>1</v>
          </cell>
          <cell r="AC214" t="str">
            <v>3</v>
          </cell>
          <cell r="AD214" t="str">
            <v>1</v>
          </cell>
          <cell r="AE214" t="str">
            <v>1</v>
          </cell>
          <cell r="AG214" t="str">
            <v>3</v>
          </cell>
          <cell r="AH214">
            <v>3100</v>
          </cell>
          <cell r="AI214">
            <v>25</v>
          </cell>
          <cell r="AJ214" t="str">
            <v>9</v>
          </cell>
          <cell r="AK214">
            <v>99999999999</v>
          </cell>
          <cell r="AL214">
            <v>5</v>
          </cell>
          <cell r="AM214">
            <v>0</v>
          </cell>
          <cell r="AN214" t="str">
            <v>4</v>
          </cell>
          <cell r="AO214" t="str">
            <v>3</v>
          </cell>
          <cell r="AW214" t="str">
            <v>2</v>
          </cell>
          <cell r="AX214" t="str">
            <v>1</v>
          </cell>
          <cell r="AY214" t="str">
            <v>1</v>
          </cell>
          <cell r="AZ214" t="str">
            <v>Q249</v>
          </cell>
          <cell r="BE214" t="str">
            <v>615</v>
          </cell>
          <cell r="BF214" t="str">
            <v>Q249</v>
          </cell>
        </row>
        <row r="215">
          <cell r="A215" t="str">
            <v>A1139565</v>
          </cell>
          <cell r="B215" t="str">
            <v>09</v>
          </cell>
          <cell r="C215" t="str">
            <v>2002</v>
          </cell>
          <cell r="D215">
            <v>2</v>
          </cell>
          <cell r="E215">
            <v>37522</v>
          </cell>
          <cell r="F215" t="str">
            <v>1</v>
          </cell>
          <cell r="G215" t="str">
            <v>17</v>
          </cell>
          <cell r="H215" t="str">
            <v>513</v>
          </cell>
          <cell r="K215" t="str">
            <v>3</v>
          </cell>
          <cell r="L215" t="str">
            <v>3</v>
          </cell>
          <cell r="P215" t="str">
            <v>3</v>
          </cell>
          <cell r="Q215">
            <v>305</v>
          </cell>
          <cell r="S215" t="str">
            <v>1</v>
          </cell>
          <cell r="U215" t="str">
            <v>17</v>
          </cell>
          <cell r="V215" t="str">
            <v>513</v>
          </cell>
          <cell r="W215" t="str">
            <v>3</v>
          </cell>
          <cell r="AA215" t="str">
            <v>2</v>
          </cell>
          <cell r="AB215" t="str">
            <v>3</v>
          </cell>
          <cell r="AC215" t="str">
            <v>3</v>
          </cell>
          <cell r="AD215" t="str">
            <v>1</v>
          </cell>
          <cell r="AE215" t="str">
            <v>1</v>
          </cell>
          <cell r="AG215" t="str">
            <v>3</v>
          </cell>
          <cell r="AH215">
            <v>2500</v>
          </cell>
          <cell r="AI215">
            <v>21</v>
          </cell>
          <cell r="AJ215" t="str">
            <v>9</v>
          </cell>
          <cell r="AK215">
            <v>99999999999</v>
          </cell>
          <cell r="AL215">
            <v>1</v>
          </cell>
          <cell r="AM215">
            <v>0</v>
          </cell>
          <cell r="AN215" t="str">
            <v>2</v>
          </cell>
          <cell r="AO215" t="str">
            <v>3</v>
          </cell>
          <cell r="AS215" t="str">
            <v>4</v>
          </cell>
          <cell r="AT215" t="str">
            <v>01</v>
          </cell>
          <cell r="AU215" t="str">
            <v>999</v>
          </cell>
          <cell r="AV215" t="str">
            <v>999999</v>
          </cell>
          <cell r="AW215" t="str">
            <v>1</v>
          </cell>
          <cell r="AX215" t="str">
            <v>2</v>
          </cell>
          <cell r="AY215" t="str">
            <v>2</v>
          </cell>
          <cell r="AZ215" t="str">
            <v>R090</v>
          </cell>
          <cell r="BA215" t="str">
            <v>T175</v>
          </cell>
          <cell r="BE215" t="str">
            <v>510</v>
          </cell>
          <cell r="BF215" t="str">
            <v>W840</v>
          </cell>
        </row>
        <row r="216">
          <cell r="A216" t="str">
            <v>A1140040</v>
          </cell>
          <cell r="B216" t="str">
            <v>09</v>
          </cell>
          <cell r="C216" t="str">
            <v>2002</v>
          </cell>
          <cell r="D216">
            <v>2</v>
          </cell>
          <cell r="E216">
            <v>37510</v>
          </cell>
          <cell r="F216" t="str">
            <v>1</v>
          </cell>
          <cell r="G216" t="str">
            <v>17</v>
          </cell>
          <cell r="H216" t="str">
            <v>013</v>
          </cell>
          <cell r="K216" t="str">
            <v>1</v>
          </cell>
          <cell r="L216" t="str">
            <v>1</v>
          </cell>
          <cell r="M216" t="str">
            <v>1701300014</v>
          </cell>
          <cell r="N216" t="str">
            <v>HOSP. SAN JOSE</v>
          </cell>
          <cell r="P216" t="str">
            <v>2</v>
          </cell>
          <cell r="Q216">
            <v>100</v>
          </cell>
          <cell r="S216" t="str">
            <v>1</v>
          </cell>
          <cell r="U216" t="str">
            <v>17</v>
          </cell>
          <cell r="V216" t="str">
            <v>013</v>
          </cell>
          <cell r="W216" t="str">
            <v>2</v>
          </cell>
          <cell r="X216" t="str">
            <v>014</v>
          </cell>
          <cell r="AA216" t="str">
            <v>1</v>
          </cell>
          <cell r="AB216" t="str">
            <v>3</v>
          </cell>
          <cell r="AC216" t="str">
            <v>3</v>
          </cell>
          <cell r="AD216" t="str">
            <v>1</v>
          </cell>
          <cell r="AE216" t="str">
            <v>1</v>
          </cell>
          <cell r="AG216" t="str">
            <v>2</v>
          </cell>
          <cell r="AH216">
            <v>600</v>
          </cell>
          <cell r="AI216">
            <v>20</v>
          </cell>
          <cell r="AJ216" t="str">
            <v>9</v>
          </cell>
          <cell r="AK216">
            <v>99999999999</v>
          </cell>
          <cell r="AL216">
            <v>2</v>
          </cell>
          <cell r="AM216">
            <v>2</v>
          </cell>
          <cell r="AN216" t="str">
            <v>2</v>
          </cell>
          <cell r="AO216" t="str">
            <v>2</v>
          </cell>
          <cell r="AW216" t="str">
            <v>1</v>
          </cell>
          <cell r="AX216" t="str">
            <v>1</v>
          </cell>
          <cell r="AY216" t="str">
            <v>2</v>
          </cell>
          <cell r="AZ216" t="str">
            <v>P070</v>
          </cell>
          <cell r="BE216" t="str">
            <v>403</v>
          </cell>
          <cell r="BF216" t="str">
            <v>P070</v>
          </cell>
        </row>
        <row r="217">
          <cell r="A217" t="str">
            <v>A1140319</v>
          </cell>
          <cell r="B217" t="str">
            <v>09</v>
          </cell>
          <cell r="C217" t="str">
            <v>2002</v>
          </cell>
          <cell r="D217">
            <v>2</v>
          </cell>
          <cell r="E217">
            <v>37501</v>
          </cell>
          <cell r="F217" t="str">
            <v>2</v>
          </cell>
          <cell r="G217" t="str">
            <v>17</v>
          </cell>
          <cell r="H217" t="str">
            <v>380</v>
          </cell>
          <cell r="K217" t="str">
            <v>1</v>
          </cell>
          <cell r="L217" t="str">
            <v>5</v>
          </cell>
          <cell r="P217" t="str">
            <v>4</v>
          </cell>
          <cell r="Q217">
            <v>305</v>
          </cell>
          <cell r="S217" t="str">
            <v>1</v>
          </cell>
          <cell r="U217" t="str">
            <v>17</v>
          </cell>
          <cell r="V217" t="str">
            <v>380</v>
          </cell>
          <cell r="W217" t="str">
            <v>1</v>
          </cell>
          <cell r="AA217" t="str">
            <v>1</v>
          </cell>
          <cell r="AB217" t="str">
            <v>2</v>
          </cell>
          <cell r="AC217" t="str">
            <v>3</v>
          </cell>
          <cell r="AD217" t="str">
            <v>1</v>
          </cell>
          <cell r="AE217" t="str">
            <v>1</v>
          </cell>
          <cell r="AG217" t="str">
            <v>3</v>
          </cell>
          <cell r="AH217">
            <v>9999</v>
          </cell>
          <cell r="AI217">
            <v>99</v>
          </cell>
          <cell r="AJ217" t="str">
            <v>9</v>
          </cell>
          <cell r="AK217">
            <v>99999999999</v>
          </cell>
          <cell r="AL217">
            <v>1</v>
          </cell>
          <cell r="AM217">
            <v>0</v>
          </cell>
          <cell r="AN217" t="str">
            <v>1</v>
          </cell>
          <cell r="AO217" t="str">
            <v>9</v>
          </cell>
          <cell r="AW217" t="str">
            <v>2</v>
          </cell>
          <cell r="AX217" t="str">
            <v>1</v>
          </cell>
          <cell r="AY217" t="str">
            <v>2</v>
          </cell>
          <cell r="AZ217" t="str">
            <v>I469</v>
          </cell>
          <cell r="BA217" t="str">
            <v>I674</v>
          </cell>
          <cell r="BB217" t="str">
            <v>G009</v>
          </cell>
          <cell r="BE217" t="str">
            <v>105</v>
          </cell>
          <cell r="BF217" t="str">
            <v>G009</v>
          </cell>
        </row>
        <row r="218">
          <cell r="A218" t="str">
            <v>A1139259</v>
          </cell>
          <cell r="B218" t="str">
            <v>09</v>
          </cell>
          <cell r="C218" t="str">
            <v>2002</v>
          </cell>
          <cell r="D218">
            <v>2</v>
          </cell>
          <cell r="E218">
            <v>37507</v>
          </cell>
          <cell r="F218" t="str">
            <v>1</v>
          </cell>
          <cell r="G218" t="str">
            <v>17</v>
          </cell>
          <cell r="H218" t="str">
            <v>380</v>
          </cell>
          <cell r="K218" t="str">
            <v>1</v>
          </cell>
          <cell r="L218" t="str">
            <v>1</v>
          </cell>
          <cell r="M218" t="str">
            <v>1738000045</v>
          </cell>
          <cell r="N218" t="str">
            <v>CL CELAD</v>
          </cell>
          <cell r="P218" t="str">
            <v>2</v>
          </cell>
          <cell r="Q218">
            <v>110</v>
          </cell>
          <cell r="S218" t="str">
            <v>1</v>
          </cell>
          <cell r="U218" t="str">
            <v>17</v>
          </cell>
          <cell r="V218" t="str">
            <v>380</v>
          </cell>
          <cell r="W218" t="str">
            <v>1</v>
          </cell>
          <cell r="AA218" t="str">
            <v>1</v>
          </cell>
          <cell r="AB218" t="str">
            <v>1</v>
          </cell>
          <cell r="AC218" t="str">
            <v>3</v>
          </cell>
          <cell r="AD218" t="str">
            <v>1</v>
          </cell>
          <cell r="AE218" t="str">
            <v>1</v>
          </cell>
          <cell r="AG218" t="str">
            <v>1</v>
          </cell>
          <cell r="AH218">
            <v>800</v>
          </cell>
          <cell r="AI218">
            <v>25</v>
          </cell>
          <cell r="AJ218" t="str">
            <v>9</v>
          </cell>
          <cell r="AK218">
            <v>99999999999</v>
          </cell>
          <cell r="AL218">
            <v>4</v>
          </cell>
          <cell r="AM218">
            <v>0</v>
          </cell>
          <cell r="AN218" t="str">
            <v>1</v>
          </cell>
          <cell r="AO218" t="str">
            <v>4</v>
          </cell>
          <cell r="AW218" t="str">
            <v>2</v>
          </cell>
          <cell r="AX218" t="str">
            <v>1</v>
          </cell>
          <cell r="AY218" t="str">
            <v>2</v>
          </cell>
          <cell r="AZ218" t="str">
            <v>P220</v>
          </cell>
          <cell r="BA218" t="str">
            <v>P070</v>
          </cell>
          <cell r="BE218" t="str">
            <v>404</v>
          </cell>
          <cell r="BF218" t="str">
            <v>P220</v>
          </cell>
        </row>
        <row r="219">
          <cell r="A219" t="str">
            <v>A1145800</v>
          </cell>
          <cell r="B219" t="str">
            <v>07</v>
          </cell>
          <cell r="C219" t="str">
            <v>2002</v>
          </cell>
          <cell r="D219">
            <v>2</v>
          </cell>
          <cell r="E219">
            <v>37464</v>
          </cell>
          <cell r="F219" t="str">
            <v>1</v>
          </cell>
          <cell r="G219" t="str">
            <v>17</v>
          </cell>
          <cell r="H219" t="str">
            <v>001</v>
          </cell>
          <cell r="K219" t="str">
            <v>1</v>
          </cell>
          <cell r="L219" t="str">
            <v>1</v>
          </cell>
          <cell r="M219" t="str">
            <v>1700100086</v>
          </cell>
          <cell r="N219" t="str">
            <v>H UNIVERSITARIO</v>
          </cell>
          <cell r="P219" t="str">
            <v>2</v>
          </cell>
          <cell r="Q219">
            <v>103</v>
          </cell>
          <cell r="S219" t="str">
            <v>1</v>
          </cell>
          <cell r="U219" t="str">
            <v>17</v>
          </cell>
          <cell r="V219" t="str">
            <v>174</v>
          </cell>
          <cell r="W219" t="str">
            <v>3</v>
          </cell>
          <cell r="AA219" t="str">
            <v>1</v>
          </cell>
          <cell r="AB219" t="str">
            <v>2</v>
          </cell>
          <cell r="AC219" t="str">
            <v>3</v>
          </cell>
          <cell r="AD219" t="str">
            <v>2</v>
          </cell>
          <cell r="AE219" t="str">
            <v>1</v>
          </cell>
          <cell r="AG219" t="str">
            <v>3</v>
          </cell>
          <cell r="AH219">
            <v>1110</v>
          </cell>
          <cell r="AI219">
            <v>19</v>
          </cell>
          <cell r="AJ219" t="str">
            <v>9</v>
          </cell>
          <cell r="AK219">
            <v>99999999999</v>
          </cell>
          <cell r="AL219">
            <v>1</v>
          </cell>
          <cell r="AM219">
            <v>0</v>
          </cell>
          <cell r="AN219" t="str">
            <v>9</v>
          </cell>
          <cell r="AO219" t="str">
            <v>3</v>
          </cell>
          <cell r="AW219" t="str">
            <v>2</v>
          </cell>
          <cell r="AX219" t="str">
            <v>1</v>
          </cell>
          <cell r="AY219" t="str">
            <v>2</v>
          </cell>
          <cell r="AZ219" t="str">
            <v>P220</v>
          </cell>
          <cell r="BA219" t="str">
            <v>P071</v>
          </cell>
          <cell r="BB219" t="str">
            <v>P038</v>
          </cell>
          <cell r="BC219" t="str">
            <v>P011</v>
          </cell>
          <cell r="BD219" t="str">
            <v>P021</v>
          </cell>
          <cell r="BE219" t="str">
            <v>402</v>
          </cell>
          <cell r="BF219" t="str">
            <v>P011</v>
          </cell>
        </row>
        <row r="220">
          <cell r="A220" t="str">
            <v>A1144534</v>
          </cell>
          <cell r="B220" t="str">
            <v>09</v>
          </cell>
          <cell r="C220" t="str">
            <v>2002</v>
          </cell>
          <cell r="D220">
            <v>2</v>
          </cell>
          <cell r="E220">
            <v>37506</v>
          </cell>
          <cell r="F220" t="str">
            <v>2</v>
          </cell>
          <cell r="G220" t="str">
            <v>17</v>
          </cell>
          <cell r="H220" t="str">
            <v>001</v>
          </cell>
          <cell r="K220" t="str">
            <v>1</v>
          </cell>
          <cell r="L220" t="str">
            <v>1</v>
          </cell>
          <cell r="M220" t="str">
            <v>1700100086</v>
          </cell>
          <cell r="N220" t="str">
            <v>H UNIVERSITARIO</v>
          </cell>
          <cell r="P220" t="str">
            <v>3</v>
          </cell>
          <cell r="Q220">
            <v>102</v>
          </cell>
          <cell r="S220" t="str">
            <v>1</v>
          </cell>
          <cell r="U220" t="str">
            <v>17</v>
          </cell>
          <cell r="V220" t="str">
            <v>042</v>
          </cell>
          <cell r="W220" t="str">
            <v>3</v>
          </cell>
          <cell r="AA220" t="str">
            <v>1</v>
          </cell>
          <cell r="AB220" t="str">
            <v>1</v>
          </cell>
          <cell r="AC220" t="str">
            <v>3</v>
          </cell>
          <cell r="AD220" t="str">
            <v>1</v>
          </cell>
          <cell r="AE220" t="str">
            <v>1</v>
          </cell>
          <cell r="AG220" t="str">
            <v>3</v>
          </cell>
          <cell r="AH220">
            <v>1210</v>
          </cell>
          <cell r="AI220">
            <v>27</v>
          </cell>
          <cell r="AJ220" t="str">
            <v>9</v>
          </cell>
          <cell r="AK220">
            <v>99999999999</v>
          </cell>
          <cell r="AL220">
            <v>4</v>
          </cell>
          <cell r="AM220">
            <v>4</v>
          </cell>
          <cell r="AN220" t="str">
            <v>2</v>
          </cell>
          <cell r="AO220" t="str">
            <v>3</v>
          </cell>
          <cell r="AW220" t="str">
            <v>2</v>
          </cell>
          <cell r="AX220" t="str">
            <v>1</v>
          </cell>
          <cell r="AY220" t="str">
            <v>2</v>
          </cell>
          <cell r="AZ220" t="str">
            <v>P239</v>
          </cell>
          <cell r="BE220" t="str">
            <v>404</v>
          </cell>
          <cell r="BF220" t="str">
            <v>P239</v>
          </cell>
        </row>
        <row r="221">
          <cell r="A221" t="str">
            <v>A1145140</v>
          </cell>
          <cell r="B221" t="str">
            <v>10</v>
          </cell>
          <cell r="C221" t="str">
            <v>2002</v>
          </cell>
          <cell r="D221">
            <v>2</v>
          </cell>
          <cell r="E221">
            <v>37550</v>
          </cell>
          <cell r="F221" t="str">
            <v>1</v>
          </cell>
          <cell r="G221" t="str">
            <v>17</v>
          </cell>
          <cell r="H221" t="str">
            <v>001</v>
          </cell>
          <cell r="K221" t="str">
            <v>1</v>
          </cell>
          <cell r="L221" t="str">
            <v>1</v>
          </cell>
          <cell r="M221" t="str">
            <v>1700100086</v>
          </cell>
          <cell r="N221" t="str">
            <v>H UNIVERSITARIO</v>
          </cell>
          <cell r="P221" t="str">
            <v>3</v>
          </cell>
          <cell r="Q221">
            <v>123</v>
          </cell>
          <cell r="S221" t="str">
            <v>1</v>
          </cell>
          <cell r="U221" t="str">
            <v>17</v>
          </cell>
          <cell r="V221" t="str">
            <v>001</v>
          </cell>
          <cell r="W221" t="str">
            <v>1</v>
          </cell>
          <cell r="Y221" t="str">
            <v>0</v>
          </cell>
          <cell r="Z221" t="str">
            <v>0306</v>
          </cell>
          <cell r="AA221" t="str">
            <v>1</v>
          </cell>
          <cell r="AB221" t="str">
            <v>1</v>
          </cell>
          <cell r="AC221" t="str">
            <v>3</v>
          </cell>
          <cell r="AD221" t="str">
            <v>1</v>
          </cell>
          <cell r="AE221" t="str">
            <v>1</v>
          </cell>
          <cell r="AG221" t="str">
            <v>3</v>
          </cell>
          <cell r="AH221">
            <v>2720</v>
          </cell>
          <cell r="AI221">
            <v>36</v>
          </cell>
          <cell r="AJ221" t="str">
            <v>9</v>
          </cell>
          <cell r="AK221">
            <v>99999999999</v>
          </cell>
          <cell r="AL221">
            <v>2</v>
          </cell>
          <cell r="AM221">
            <v>0</v>
          </cell>
          <cell r="AN221" t="str">
            <v>9</v>
          </cell>
          <cell r="AO221" t="str">
            <v>6</v>
          </cell>
          <cell r="AW221" t="str">
            <v>2</v>
          </cell>
          <cell r="AX221" t="str">
            <v>1</v>
          </cell>
          <cell r="AY221" t="str">
            <v>1</v>
          </cell>
          <cell r="AZ221" t="str">
            <v>P219</v>
          </cell>
          <cell r="BD221" t="str">
            <v>P251</v>
          </cell>
          <cell r="BE221" t="str">
            <v>404</v>
          </cell>
          <cell r="BF221" t="str">
            <v>P219</v>
          </cell>
        </row>
        <row r="222">
          <cell r="A222" t="str">
            <v>A1139881</v>
          </cell>
          <cell r="B222" t="str">
            <v>10</v>
          </cell>
          <cell r="C222" t="str">
            <v>2002</v>
          </cell>
          <cell r="D222">
            <v>2</v>
          </cell>
          <cell r="E222">
            <v>37545</v>
          </cell>
          <cell r="F222" t="str">
            <v>2</v>
          </cell>
          <cell r="G222" t="str">
            <v>17</v>
          </cell>
          <cell r="H222" t="str">
            <v>001</v>
          </cell>
          <cell r="K222" t="str">
            <v>1</v>
          </cell>
          <cell r="L222" t="str">
            <v>1</v>
          </cell>
          <cell r="M222" t="str">
            <v>1700100086</v>
          </cell>
          <cell r="N222" t="str">
            <v>H UNIVERSITARIO</v>
          </cell>
          <cell r="P222" t="str">
            <v>1</v>
          </cell>
          <cell r="Q222">
            <v>112</v>
          </cell>
          <cell r="S222" t="str">
            <v>1</v>
          </cell>
          <cell r="U222" t="str">
            <v>17</v>
          </cell>
          <cell r="V222" t="str">
            <v>777</v>
          </cell>
          <cell r="W222" t="str">
            <v>1</v>
          </cell>
          <cell r="AA222" t="str">
            <v>1</v>
          </cell>
          <cell r="AB222" t="str">
            <v>2</v>
          </cell>
          <cell r="AC222" t="str">
            <v>3</v>
          </cell>
          <cell r="AD222" t="str">
            <v>1</v>
          </cell>
          <cell r="AE222" t="str">
            <v>1</v>
          </cell>
          <cell r="AG222" t="str">
            <v>2</v>
          </cell>
          <cell r="AH222">
            <v>810</v>
          </cell>
          <cell r="AI222">
            <v>29</v>
          </cell>
          <cell r="AJ222" t="str">
            <v>9</v>
          </cell>
          <cell r="AK222">
            <v>99999999999</v>
          </cell>
          <cell r="AL222">
            <v>1</v>
          </cell>
          <cell r="AM222">
            <v>0</v>
          </cell>
          <cell r="AN222" t="str">
            <v>2</v>
          </cell>
          <cell r="AO222" t="str">
            <v>4</v>
          </cell>
          <cell r="AW222" t="str">
            <v>2</v>
          </cell>
          <cell r="AX222" t="str">
            <v>1</v>
          </cell>
          <cell r="AY222" t="str">
            <v>1</v>
          </cell>
          <cell r="AZ222" t="str">
            <v>P209</v>
          </cell>
          <cell r="BA222" t="str">
            <v>P220</v>
          </cell>
          <cell r="BB222" t="str">
            <v>Q079</v>
          </cell>
          <cell r="BC222" t="str">
            <v>P070</v>
          </cell>
          <cell r="BE222" t="str">
            <v>615</v>
          </cell>
          <cell r="BF222" t="str">
            <v>Q079</v>
          </cell>
        </row>
        <row r="223">
          <cell r="A223" t="str">
            <v>A1145807</v>
          </cell>
          <cell r="B223" t="str">
            <v>10</v>
          </cell>
          <cell r="C223" t="str">
            <v>2002</v>
          </cell>
          <cell r="D223">
            <v>2</v>
          </cell>
          <cell r="E223">
            <v>37553</v>
          </cell>
          <cell r="F223" t="str">
            <v>1</v>
          </cell>
          <cell r="G223" t="str">
            <v>17</v>
          </cell>
          <cell r="H223" t="str">
            <v>001</v>
          </cell>
          <cell r="K223" t="str">
            <v>1</v>
          </cell>
          <cell r="L223" t="str">
            <v>1</v>
          </cell>
          <cell r="M223" t="str">
            <v>1700100086</v>
          </cell>
          <cell r="N223" t="str">
            <v>H UNIVERSITARIO</v>
          </cell>
          <cell r="P223" t="str">
            <v>2</v>
          </cell>
          <cell r="Q223">
            <v>204</v>
          </cell>
          <cell r="S223" t="str">
            <v>1</v>
          </cell>
          <cell r="U223" t="str">
            <v>17</v>
          </cell>
          <cell r="V223" t="str">
            <v>001</v>
          </cell>
          <cell r="W223" t="str">
            <v>1</v>
          </cell>
          <cell r="AA223" t="str">
            <v>1</v>
          </cell>
          <cell r="AB223" t="str">
            <v>2</v>
          </cell>
          <cell r="AC223" t="str">
            <v>3</v>
          </cell>
          <cell r="AD223" t="str">
            <v>1</v>
          </cell>
          <cell r="AE223" t="str">
            <v>1</v>
          </cell>
          <cell r="AG223" t="str">
            <v>3</v>
          </cell>
          <cell r="AH223">
            <v>1410</v>
          </cell>
          <cell r="AI223">
            <v>22</v>
          </cell>
          <cell r="AJ223" t="str">
            <v>9</v>
          </cell>
          <cell r="AK223">
            <v>99999999999</v>
          </cell>
          <cell r="AL223">
            <v>1</v>
          </cell>
          <cell r="AM223">
            <v>0</v>
          </cell>
          <cell r="AN223" t="str">
            <v>9</v>
          </cell>
          <cell r="AO223" t="str">
            <v>9</v>
          </cell>
          <cell r="AW223" t="str">
            <v>2</v>
          </cell>
          <cell r="AX223" t="str">
            <v>1</v>
          </cell>
          <cell r="AY223" t="str">
            <v>2</v>
          </cell>
          <cell r="AZ223" t="str">
            <v>P220</v>
          </cell>
          <cell r="BA223" t="str">
            <v>P071</v>
          </cell>
          <cell r="BB223" t="str">
            <v>P038</v>
          </cell>
          <cell r="BD223" t="str">
            <v>P369</v>
          </cell>
          <cell r="BE223" t="str">
            <v>402</v>
          </cell>
          <cell r="BF223" t="str">
            <v>P038</v>
          </cell>
        </row>
        <row r="224">
          <cell r="A224" t="str">
            <v>A1145433</v>
          </cell>
          <cell r="B224" t="str">
            <v>11</v>
          </cell>
          <cell r="C224" t="str">
            <v>2002</v>
          </cell>
          <cell r="D224">
            <v>2</v>
          </cell>
          <cell r="E224">
            <v>37589</v>
          </cell>
          <cell r="F224" t="str">
            <v>1</v>
          </cell>
          <cell r="G224" t="str">
            <v>17</v>
          </cell>
          <cell r="H224" t="str">
            <v>001</v>
          </cell>
          <cell r="K224" t="str">
            <v>1</v>
          </cell>
          <cell r="L224" t="str">
            <v>1</v>
          </cell>
          <cell r="M224" t="str">
            <v>1700100086</v>
          </cell>
          <cell r="N224" t="str">
            <v>H UNIVERSITARIO</v>
          </cell>
          <cell r="P224" t="str">
            <v>2</v>
          </cell>
          <cell r="Q224">
            <v>100</v>
          </cell>
          <cell r="S224" t="str">
            <v>1</v>
          </cell>
          <cell r="U224" t="str">
            <v>17</v>
          </cell>
          <cell r="V224" t="str">
            <v>001</v>
          </cell>
          <cell r="W224" t="str">
            <v>1</v>
          </cell>
          <cell r="Y224" t="str">
            <v>0</v>
          </cell>
          <cell r="Z224" t="str">
            <v>0208</v>
          </cell>
          <cell r="AA224" t="str">
            <v>1</v>
          </cell>
          <cell r="AB224" t="str">
            <v>1</v>
          </cell>
          <cell r="AC224" t="str">
            <v>3</v>
          </cell>
          <cell r="AD224" t="str">
            <v>1</v>
          </cell>
          <cell r="AE224" t="str">
            <v>1</v>
          </cell>
          <cell r="AG224" t="str">
            <v>1</v>
          </cell>
          <cell r="AH224">
            <v>500</v>
          </cell>
          <cell r="AI224">
            <v>20</v>
          </cell>
          <cell r="AJ224" t="str">
            <v>9</v>
          </cell>
          <cell r="AK224">
            <v>99999999999</v>
          </cell>
          <cell r="AL224">
            <v>1</v>
          </cell>
          <cell r="AM224">
            <v>0</v>
          </cell>
          <cell r="AN224" t="str">
            <v>1</v>
          </cell>
          <cell r="AO224" t="str">
            <v>5</v>
          </cell>
          <cell r="AW224" t="str">
            <v>2</v>
          </cell>
          <cell r="AX224" t="str">
            <v>1</v>
          </cell>
          <cell r="AY224" t="str">
            <v>2</v>
          </cell>
          <cell r="AZ224" t="str">
            <v>P285</v>
          </cell>
          <cell r="BA224" t="str">
            <v>P038</v>
          </cell>
          <cell r="BB224" t="str">
            <v>P220</v>
          </cell>
          <cell r="BE224" t="str">
            <v>402</v>
          </cell>
          <cell r="BF224" t="str">
            <v>P038</v>
          </cell>
        </row>
        <row r="225">
          <cell r="A225" t="str">
            <v>A1145479</v>
          </cell>
          <cell r="B225" t="str">
            <v>11</v>
          </cell>
          <cell r="C225" t="str">
            <v>2002</v>
          </cell>
          <cell r="D225">
            <v>2</v>
          </cell>
          <cell r="E225">
            <v>37588</v>
          </cell>
          <cell r="F225" t="str">
            <v>2</v>
          </cell>
          <cell r="G225" t="str">
            <v>17</v>
          </cell>
          <cell r="H225" t="str">
            <v>001</v>
          </cell>
          <cell r="K225" t="str">
            <v>1</v>
          </cell>
          <cell r="L225" t="str">
            <v>1</v>
          </cell>
          <cell r="M225" t="str">
            <v>1700100086</v>
          </cell>
          <cell r="N225" t="str">
            <v>H UNIVERSITARIO</v>
          </cell>
          <cell r="P225" t="str">
            <v>2</v>
          </cell>
          <cell r="Q225">
            <v>102</v>
          </cell>
          <cell r="S225" t="str">
            <v>1</v>
          </cell>
          <cell r="U225" t="str">
            <v>17</v>
          </cell>
          <cell r="V225" t="str">
            <v>653</v>
          </cell>
          <cell r="W225" t="str">
            <v>1</v>
          </cell>
          <cell r="AA225" t="str">
            <v>1</v>
          </cell>
          <cell r="AB225" t="str">
            <v>1</v>
          </cell>
          <cell r="AC225" t="str">
            <v>3</v>
          </cell>
          <cell r="AD225" t="str">
            <v>1</v>
          </cell>
          <cell r="AE225" t="str">
            <v>1</v>
          </cell>
          <cell r="AG225" t="str">
            <v>3</v>
          </cell>
          <cell r="AH225">
            <v>2200</v>
          </cell>
          <cell r="AI225">
            <v>17</v>
          </cell>
          <cell r="AJ225" t="str">
            <v>9</v>
          </cell>
          <cell r="AK225">
            <v>99999999999</v>
          </cell>
          <cell r="AL225">
            <v>2</v>
          </cell>
          <cell r="AM225">
            <v>99</v>
          </cell>
          <cell r="AN225" t="str">
            <v>4</v>
          </cell>
          <cell r="AO225" t="str">
            <v>3</v>
          </cell>
          <cell r="AW225" t="str">
            <v>2</v>
          </cell>
          <cell r="AX225" t="str">
            <v>1</v>
          </cell>
          <cell r="AY225" t="str">
            <v>1</v>
          </cell>
          <cell r="AZ225" t="str">
            <v>Q897</v>
          </cell>
          <cell r="BE225" t="str">
            <v>615</v>
          </cell>
          <cell r="BF225" t="str">
            <v>Q897</v>
          </cell>
        </row>
        <row r="226">
          <cell r="A226" t="str">
            <v>A1140353</v>
          </cell>
          <cell r="B226" t="str">
            <v>12</v>
          </cell>
          <cell r="C226" t="str">
            <v>2002</v>
          </cell>
          <cell r="D226">
            <v>2</v>
          </cell>
          <cell r="E226">
            <v>37610</v>
          </cell>
          <cell r="F226" t="str">
            <v>2</v>
          </cell>
          <cell r="G226" t="str">
            <v>17</v>
          </cell>
          <cell r="H226" t="str">
            <v>088</v>
          </cell>
          <cell r="I226" t="str">
            <v>007</v>
          </cell>
          <cell r="K226" t="str">
            <v>2</v>
          </cell>
          <cell r="L226" t="str">
            <v>3</v>
          </cell>
          <cell r="P226" t="str">
            <v>2</v>
          </cell>
          <cell r="Q226">
            <v>305</v>
          </cell>
          <cell r="S226" t="str">
            <v>1</v>
          </cell>
          <cell r="U226" t="str">
            <v>17</v>
          </cell>
          <cell r="V226" t="str">
            <v>088</v>
          </cell>
          <cell r="W226" t="str">
            <v>2</v>
          </cell>
          <cell r="X226" t="str">
            <v>007</v>
          </cell>
          <cell r="AA226" t="str">
            <v>1</v>
          </cell>
          <cell r="AB226" t="str">
            <v>2</v>
          </cell>
          <cell r="AC226" t="str">
            <v>3</v>
          </cell>
          <cell r="AD226" t="str">
            <v>1</v>
          </cell>
          <cell r="AE226" t="str">
            <v>1</v>
          </cell>
          <cell r="AF226" t="str">
            <v>98</v>
          </cell>
          <cell r="AG226" t="str">
            <v>4</v>
          </cell>
          <cell r="AH226">
            <v>9999</v>
          </cell>
          <cell r="AI226">
            <v>32</v>
          </cell>
          <cell r="AJ226" t="str">
            <v>9</v>
          </cell>
          <cell r="AK226">
            <v>99999999999</v>
          </cell>
          <cell r="AL226">
            <v>8</v>
          </cell>
          <cell r="AM226">
            <v>99</v>
          </cell>
          <cell r="AN226" t="str">
            <v>2</v>
          </cell>
          <cell r="AO226" t="str">
            <v>8</v>
          </cell>
          <cell r="AW226" t="str">
            <v>2</v>
          </cell>
          <cell r="AX226" t="str">
            <v>2</v>
          </cell>
          <cell r="AY226" t="str">
            <v>2</v>
          </cell>
          <cell r="AZ226" t="str">
            <v>I469</v>
          </cell>
          <cell r="BA226" t="str">
            <v>R571</v>
          </cell>
          <cell r="BB226" t="str">
            <v>E86X</v>
          </cell>
          <cell r="BC226" t="str">
            <v>A09X</v>
          </cell>
          <cell r="BE226" t="str">
            <v>101</v>
          </cell>
          <cell r="BF226" t="str">
            <v>A09X</v>
          </cell>
        </row>
        <row r="227">
          <cell r="A227" t="str">
            <v>A907707</v>
          </cell>
          <cell r="B227" t="str">
            <v>10</v>
          </cell>
          <cell r="C227" t="str">
            <v>2002</v>
          </cell>
          <cell r="D227">
            <v>2</v>
          </cell>
          <cell r="E227">
            <v>37546</v>
          </cell>
          <cell r="F227" t="str">
            <v>2</v>
          </cell>
          <cell r="G227" t="str">
            <v>17</v>
          </cell>
          <cell r="H227" t="str">
            <v>486</v>
          </cell>
          <cell r="K227" t="str">
            <v>3</v>
          </cell>
          <cell r="L227" t="str">
            <v>3</v>
          </cell>
          <cell r="P227" t="str">
            <v>3</v>
          </cell>
          <cell r="Q227">
            <v>100</v>
          </cell>
          <cell r="S227" t="str">
            <v>1</v>
          </cell>
          <cell r="U227" t="str">
            <v>17</v>
          </cell>
          <cell r="V227" t="str">
            <v>486</v>
          </cell>
          <cell r="W227" t="str">
            <v>3</v>
          </cell>
          <cell r="AA227" t="str">
            <v>1</v>
          </cell>
          <cell r="AB227" t="str">
            <v>3</v>
          </cell>
          <cell r="AC227" t="str">
            <v>3</v>
          </cell>
          <cell r="AD227" t="str">
            <v>1</v>
          </cell>
          <cell r="AE227" t="str">
            <v>1</v>
          </cell>
          <cell r="AG227" t="str">
            <v>3</v>
          </cell>
          <cell r="AH227">
            <v>2500</v>
          </cell>
          <cell r="AI227">
            <v>27</v>
          </cell>
          <cell r="AJ227" t="str">
            <v>9</v>
          </cell>
          <cell r="AK227">
            <v>99999999999</v>
          </cell>
          <cell r="AL227">
            <v>5</v>
          </cell>
          <cell r="AM227">
            <v>1</v>
          </cell>
          <cell r="AN227" t="str">
            <v>4</v>
          </cell>
          <cell r="AO227" t="str">
            <v>5</v>
          </cell>
          <cell r="AW227" t="str">
            <v>4</v>
          </cell>
          <cell r="AX227" t="str">
            <v>2</v>
          </cell>
          <cell r="AY227" t="str">
            <v>2</v>
          </cell>
          <cell r="AZ227" t="str">
            <v>P285</v>
          </cell>
          <cell r="BE227" t="str">
            <v>404</v>
          </cell>
          <cell r="BF227" t="str">
            <v>P285</v>
          </cell>
        </row>
        <row r="228">
          <cell r="A228" t="str">
            <v>A1137238</v>
          </cell>
          <cell r="B228" t="str">
            <v>10</v>
          </cell>
          <cell r="C228" t="str">
            <v>2002</v>
          </cell>
          <cell r="D228">
            <v>2</v>
          </cell>
          <cell r="E228">
            <v>37544</v>
          </cell>
          <cell r="F228" t="str">
            <v>1</v>
          </cell>
          <cell r="G228" t="str">
            <v>17</v>
          </cell>
          <cell r="H228" t="str">
            <v>614</v>
          </cell>
          <cell r="I228" t="str">
            <v>006</v>
          </cell>
          <cell r="K228" t="str">
            <v>2</v>
          </cell>
          <cell r="L228" t="str">
            <v>3</v>
          </cell>
          <cell r="P228" t="str">
            <v>9</v>
          </cell>
          <cell r="Q228">
            <v>302</v>
          </cell>
          <cell r="S228" t="str">
            <v>1</v>
          </cell>
          <cell r="U228" t="str">
            <v>17</v>
          </cell>
          <cell r="V228" t="str">
            <v>614</v>
          </cell>
          <cell r="W228" t="str">
            <v>3</v>
          </cell>
          <cell r="AA228" t="str">
            <v>1</v>
          </cell>
          <cell r="AB228" t="str">
            <v>1</v>
          </cell>
          <cell r="AC228" t="str">
            <v>3</v>
          </cell>
          <cell r="AD228" t="str">
            <v>2</v>
          </cell>
          <cell r="AE228" t="str">
            <v>1</v>
          </cell>
          <cell r="AG228" t="str">
            <v>3</v>
          </cell>
          <cell r="AH228">
            <v>9999</v>
          </cell>
          <cell r="AI228">
            <v>18</v>
          </cell>
          <cell r="AJ228" t="str">
            <v>9</v>
          </cell>
          <cell r="AK228">
            <v>99999999999</v>
          </cell>
          <cell r="AL228">
            <v>1</v>
          </cell>
          <cell r="AM228">
            <v>99</v>
          </cell>
          <cell r="AN228" t="str">
            <v>1</v>
          </cell>
          <cell r="AO228" t="str">
            <v>3</v>
          </cell>
          <cell r="AW228" t="str">
            <v>2</v>
          </cell>
          <cell r="AX228" t="str">
            <v>1</v>
          </cell>
          <cell r="AY228" t="str">
            <v>2</v>
          </cell>
          <cell r="AZ228" t="str">
            <v>J960</v>
          </cell>
          <cell r="BA228" t="str">
            <v>J189</v>
          </cell>
          <cell r="BE228" t="str">
            <v>109</v>
          </cell>
          <cell r="BF228" t="str">
            <v>J189</v>
          </cell>
        </row>
        <row r="229">
          <cell r="A229" t="str">
            <v>A1137239</v>
          </cell>
          <cell r="B229" t="str">
            <v>10</v>
          </cell>
          <cell r="C229" t="str">
            <v>2002</v>
          </cell>
          <cell r="D229">
            <v>2</v>
          </cell>
          <cell r="E229">
            <v>37549</v>
          </cell>
          <cell r="F229" t="str">
            <v>2</v>
          </cell>
          <cell r="G229" t="str">
            <v>17</v>
          </cell>
          <cell r="H229" t="str">
            <v>614</v>
          </cell>
          <cell r="I229" t="str">
            <v>006</v>
          </cell>
          <cell r="K229" t="str">
            <v>2</v>
          </cell>
          <cell r="L229" t="str">
            <v>3</v>
          </cell>
          <cell r="P229" t="str">
            <v>3</v>
          </cell>
          <cell r="Q229">
            <v>310</v>
          </cell>
          <cell r="S229" t="str">
            <v>1</v>
          </cell>
          <cell r="U229" t="str">
            <v>17</v>
          </cell>
          <cell r="V229" t="str">
            <v>614</v>
          </cell>
          <cell r="W229" t="str">
            <v>3</v>
          </cell>
          <cell r="AA229" t="str">
            <v>1</v>
          </cell>
          <cell r="AB229" t="str">
            <v>2</v>
          </cell>
          <cell r="AC229" t="str">
            <v>3</v>
          </cell>
          <cell r="AD229" t="str">
            <v>1</v>
          </cell>
          <cell r="AE229" t="str">
            <v>1</v>
          </cell>
          <cell r="AF229" t="str">
            <v>98</v>
          </cell>
          <cell r="AG229" t="str">
            <v>4</v>
          </cell>
          <cell r="AH229">
            <v>9999</v>
          </cell>
          <cell r="AI229">
            <v>18</v>
          </cell>
          <cell r="AJ229" t="str">
            <v>9</v>
          </cell>
          <cell r="AK229">
            <v>99999999999</v>
          </cell>
          <cell r="AL229">
            <v>1</v>
          </cell>
          <cell r="AM229">
            <v>0</v>
          </cell>
          <cell r="AN229" t="str">
            <v>1</v>
          </cell>
          <cell r="AO229" t="str">
            <v>3</v>
          </cell>
          <cell r="AW229" t="str">
            <v>4</v>
          </cell>
          <cell r="AX229" t="str">
            <v>2</v>
          </cell>
          <cell r="AY229" t="str">
            <v>2</v>
          </cell>
          <cell r="AZ229" t="str">
            <v>E86X</v>
          </cell>
          <cell r="BA229" t="str">
            <v>A09X</v>
          </cell>
          <cell r="BE229" t="str">
            <v>101</v>
          </cell>
          <cell r="BF229" t="str">
            <v>A09X</v>
          </cell>
        </row>
        <row r="230">
          <cell r="A230" t="str">
            <v>A1139519</v>
          </cell>
          <cell r="B230" t="str">
            <v>10</v>
          </cell>
          <cell r="C230" t="str">
            <v>2002</v>
          </cell>
          <cell r="D230">
            <v>2</v>
          </cell>
          <cell r="E230">
            <v>37543</v>
          </cell>
          <cell r="F230" t="str">
            <v>1</v>
          </cell>
          <cell r="G230" t="str">
            <v>17</v>
          </cell>
          <cell r="H230" t="str">
            <v>614</v>
          </cell>
          <cell r="K230" t="str">
            <v>1</v>
          </cell>
          <cell r="L230" t="str">
            <v>1</v>
          </cell>
          <cell r="M230" t="str">
            <v>1761400011</v>
          </cell>
          <cell r="N230" t="str">
            <v>H. SAN JUAN DE DIOS</v>
          </cell>
          <cell r="P230" t="str">
            <v>3</v>
          </cell>
          <cell r="Q230">
            <v>108</v>
          </cell>
          <cell r="S230" t="str">
            <v>1</v>
          </cell>
          <cell r="U230" t="str">
            <v>17</v>
          </cell>
          <cell r="V230" t="str">
            <v>614</v>
          </cell>
          <cell r="W230" t="str">
            <v>9</v>
          </cell>
          <cell r="AA230" t="str">
            <v>1</v>
          </cell>
          <cell r="AB230" t="str">
            <v>1</v>
          </cell>
          <cell r="AC230" t="str">
            <v>3</v>
          </cell>
          <cell r="AD230" t="str">
            <v>1</v>
          </cell>
          <cell r="AE230" t="str">
            <v>1</v>
          </cell>
          <cell r="AG230" t="str">
            <v>3</v>
          </cell>
          <cell r="AH230">
            <v>3450</v>
          </cell>
          <cell r="AI230">
            <v>19</v>
          </cell>
          <cell r="AJ230" t="str">
            <v>9</v>
          </cell>
          <cell r="AK230">
            <v>99999999999</v>
          </cell>
          <cell r="AL230">
            <v>1</v>
          </cell>
          <cell r="AM230">
            <v>0</v>
          </cell>
          <cell r="AN230" t="str">
            <v>4</v>
          </cell>
          <cell r="AO230" t="str">
            <v>4</v>
          </cell>
          <cell r="AW230" t="str">
            <v>2</v>
          </cell>
          <cell r="AX230" t="str">
            <v>1</v>
          </cell>
          <cell r="AY230" t="str">
            <v>2</v>
          </cell>
          <cell r="AZ230" t="str">
            <v>P285</v>
          </cell>
          <cell r="BA230" t="str">
            <v>P220</v>
          </cell>
          <cell r="BB230" t="str">
            <v>P249</v>
          </cell>
          <cell r="BE230" t="str">
            <v>404</v>
          </cell>
          <cell r="BF230" t="str">
            <v>P249</v>
          </cell>
        </row>
        <row r="231">
          <cell r="A231" t="str">
            <v>A907217</v>
          </cell>
          <cell r="B231" t="str">
            <v>10</v>
          </cell>
          <cell r="C231" t="str">
            <v>2002</v>
          </cell>
          <cell r="D231">
            <v>2</v>
          </cell>
          <cell r="E231">
            <v>37532</v>
          </cell>
          <cell r="F231" t="str">
            <v>3</v>
          </cell>
          <cell r="G231" t="str">
            <v>17</v>
          </cell>
          <cell r="H231" t="str">
            <v>616</v>
          </cell>
          <cell r="K231" t="str">
            <v>1</v>
          </cell>
          <cell r="L231" t="str">
            <v>3</v>
          </cell>
          <cell r="P231" t="str">
            <v>2</v>
          </cell>
          <cell r="Q231">
            <v>100</v>
          </cell>
          <cell r="S231" t="str">
            <v>1</v>
          </cell>
          <cell r="U231" t="str">
            <v>17</v>
          </cell>
          <cell r="V231" t="str">
            <v>616</v>
          </cell>
          <cell r="W231" t="str">
            <v>1</v>
          </cell>
          <cell r="AA231" t="str">
            <v>1</v>
          </cell>
          <cell r="AB231" t="str">
            <v>1</v>
          </cell>
          <cell r="AC231" t="str">
            <v>3</v>
          </cell>
          <cell r="AD231" t="str">
            <v>1</v>
          </cell>
          <cell r="AE231" t="str">
            <v>1</v>
          </cell>
          <cell r="AG231" t="str">
            <v>2</v>
          </cell>
          <cell r="AH231">
            <v>500</v>
          </cell>
          <cell r="AI231">
            <v>99</v>
          </cell>
          <cell r="AJ231" t="str">
            <v>9</v>
          </cell>
          <cell r="AK231">
            <v>99999999999</v>
          </cell>
          <cell r="AL231">
            <v>1</v>
          </cell>
          <cell r="AM231">
            <v>1</v>
          </cell>
          <cell r="AN231" t="str">
            <v>1</v>
          </cell>
          <cell r="AO231" t="str">
            <v>3</v>
          </cell>
          <cell r="AW231" t="str">
            <v>2</v>
          </cell>
          <cell r="AX231" t="str">
            <v>1</v>
          </cell>
          <cell r="AY231" t="str">
            <v>2</v>
          </cell>
          <cell r="AZ231" t="str">
            <v>P070</v>
          </cell>
          <cell r="BE231" t="str">
            <v>403</v>
          </cell>
          <cell r="BF231" t="str">
            <v>P070</v>
          </cell>
        </row>
        <row r="232">
          <cell r="A232" t="str">
            <v>A1145613</v>
          </cell>
          <cell r="B232" t="str">
            <v>12</v>
          </cell>
          <cell r="C232" t="str">
            <v>2002</v>
          </cell>
          <cell r="D232">
            <v>2</v>
          </cell>
          <cell r="E232">
            <v>37602</v>
          </cell>
          <cell r="F232" t="str">
            <v>1</v>
          </cell>
          <cell r="G232" t="str">
            <v>17</v>
          </cell>
          <cell r="H232" t="str">
            <v>001</v>
          </cell>
          <cell r="K232" t="str">
            <v>1</v>
          </cell>
          <cell r="L232" t="str">
            <v>1</v>
          </cell>
          <cell r="M232" t="str">
            <v>1700100051</v>
          </cell>
          <cell r="N232" t="str">
            <v>CL ISS</v>
          </cell>
          <cell r="P232" t="str">
            <v>1</v>
          </cell>
          <cell r="Q232">
            <v>109</v>
          </cell>
          <cell r="S232" t="str">
            <v>1</v>
          </cell>
          <cell r="U232" t="str">
            <v>17</v>
          </cell>
          <cell r="V232" t="str">
            <v>272</v>
          </cell>
          <cell r="W232" t="str">
            <v>2</v>
          </cell>
          <cell r="X232" t="str">
            <v>005</v>
          </cell>
          <cell r="AA232" t="str">
            <v>1</v>
          </cell>
          <cell r="AB232" t="str">
            <v>1</v>
          </cell>
          <cell r="AC232" t="str">
            <v>3</v>
          </cell>
          <cell r="AD232" t="str">
            <v>1</v>
          </cell>
          <cell r="AE232" t="str">
            <v>1</v>
          </cell>
          <cell r="AG232" t="str">
            <v>3</v>
          </cell>
          <cell r="AH232">
            <v>1760</v>
          </cell>
          <cell r="AI232">
            <v>40</v>
          </cell>
          <cell r="AJ232" t="str">
            <v>9</v>
          </cell>
          <cell r="AK232">
            <v>99999999999</v>
          </cell>
          <cell r="AL232">
            <v>1</v>
          </cell>
          <cell r="AM232">
            <v>99</v>
          </cell>
          <cell r="AN232" t="str">
            <v>2</v>
          </cell>
          <cell r="AO232" t="str">
            <v>4</v>
          </cell>
          <cell r="AW232" t="str">
            <v>2</v>
          </cell>
          <cell r="AX232" t="str">
            <v>1</v>
          </cell>
          <cell r="AY232" t="str">
            <v>2</v>
          </cell>
          <cell r="AZ232" t="str">
            <v>P071</v>
          </cell>
          <cell r="BA232" t="str">
            <v>P220</v>
          </cell>
          <cell r="BE232" t="str">
            <v>404</v>
          </cell>
          <cell r="BF232" t="str">
            <v>P220</v>
          </cell>
        </row>
        <row r="233">
          <cell r="A233" t="str">
            <v>A1144616</v>
          </cell>
          <cell r="B233" t="str">
            <v>12</v>
          </cell>
          <cell r="C233" t="str">
            <v>2002</v>
          </cell>
          <cell r="D233">
            <v>2</v>
          </cell>
          <cell r="E233">
            <v>37603</v>
          </cell>
          <cell r="F233" t="str">
            <v>1</v>
          </cell>
          <cell r="G233" t="str">
            <v>17</v>
          </cell>
          <cell r="H233" t="str">
            <v>001</v>
          </cell>
          <cell r="K233" t="str">
            <v>1</v>
          </cell>
          <cell r="L233" t="str">
            <v>1</v>
          </cell>
          <cell r="M233" t="str">
            <v>1700100060</v>
          </cell>
          <cell r="N233" t="str">
            <v>H INFANTIL</v>
          </cell>
          <cell r="P233" t="str">
            <v>2</v>
          </cell>
          <cell r="Q233">
            <v>301</v>
          </cell>
          <cell r="S233" t="str">
            <v>1</v>
          </cell>
          <cell r="U233" t="str">
            <v>17</v>
          </cell>
          <cell r="V233" t="str">
            <v>042</v>
          </cell>
          <cell r="W233" t="str">
            <v>3</v>
          </cell>
          <cell r="AA233" t="str">
            <v>1</v>
          </cell>
          <cell r="AB233" t="str">
            <v>1</v>
          </cell>
          <cell r="AC233" t="str">
            <v>3</v>
          </cell>
          <cell r="AD233" t="str">
            <v>1</v>
          </cell>
          <cell r="AE233" t="str">
            <v>1</v>
          </cell>
          <cell r="AG233" t="str">
            <v>3</v>
          </cell>
          <cell r="AH233">
            <v>1700</v>
          </cell>
          <cell r="AI233">
            <v>15</v>
          </cell>
          <cell r="AJ233" t="str">
            <v>9</v>
          </cell>
          <cell r="AK233">
            <v>99999999999</v>
          </cell>
          <cell r="AL233">
            <v>2</v>
          </cell>
          <cell r="AM233">
            <v>0</v>
          </cell>
          <cell r="AN233" t="str">
            <v>4</v>
          </cell>
          <cell r="AO233" t="str">
            <v>9</v>
          </cell>
          <cell r="AW233" t="str">
            <v>2</v>
          </cell>
          <cell r="AX233" t="str">
            <v>1</v>
          </cell>
          <cell r="AY233" t="str">
            <v>1</v>
          </cell>
          <cell r="AZ233" t="str">
            <v>G049</v>
          </cell>
          <cell r="BA233" t="str">
            <v>P371</v>
          </cell>
          <cell r="BD233" t="str">
            <v>Q892</v>
          </cell>
          <cell r="BE233" t="str">
            <v>407</v>
          </cell>
          <cell r="BF233" t="str">
            <v>P371</v>
          </cell>
        </row>
        <row r="234">
          <cell r="A234" t="str">
            <v>A1145791</v>
          </cell>
          <cell r="B234" t="str">
            <v>12</v>
          </cell>
          <cell r="C234" t="str">
            <v>2002</v>
          </cell>
          <cell r="D234">
            <v>2</v>
          </cell>
          <cell r="E234">
            <v>37601</v>
          </cell>
          <cell r="F234" t="str">
            <v>2</v>
          </cell>
          <cell r="G234" t="str">
            <v>17</v>
          </cell>
          <cell r="H234" t="str">
            <v>001</v>
          </cell>
          <cell r="K234" t="str">
            <v>1</v>
          </cell>
          <cell r="L234" t="str">
            <v>1</v>
          </cell>
          <cell r="M234" t="str">
            <v>1700100086</v>
          </cell>
          <cell r="N234" t="str">
            <v>H UNIVERSITARIO</v>
          </cell>
          <cell r="P234" t="str">
            <v>2</v>
          </cell>
          <cell r="Q234">
            <v>105</v>
          </cell>
          <cell r="S234" t="str">
            <v>1</v>
          </cell>
          <cell r="U234" t="str">
            <v>17</v>
          </cell>
          <cell r="V234" t="str">
            <v>088</v>
          </cell>
          <cell r="W234" t="str">
            <v>1</v>
          </cell>
          <cell r="AA234" t="str">
            <v>1</v>
          </cell>
          <cell r="AB234" t="str">
            <v>2</v>
          </cell>
          <cell r="AC234" t="str">
            <v>3</v>
          </cell>
          <cell r="AD234" t="str">
            <v>1</v>
          </cell>
          <cell r="AE234" t="str">
            <v>1</v>
          </cell>
          <cell r="AG234" t="str">
            <v>3</v>
          </cell>
          <cell r="AH234">
            <v>2990</v>
          </cell>
          <cell r="AI234">
            <v>34</v>
          </cell>
          <cell r="AJ234" t="str">
            <v>9</v>
          </cell>
          <cell r="AK234">
            <v>99999999999</v>
          </cell>
          <cell r="AL234">
            <v>2</v>
          </cell>
          <cell r="AM234">
            <v>0</v>
          </cell>
          <cell r="AN234" t="str">
            <v>4</v>
          </cell>
          <cell r="AO234" t="str">
            <v>5</v>
          </cell>
          <cell r="AW234" t="str">
            <v>2</v>
          </cell>
          <cell r="AX234" t="str">
            <v>1</v>
          </cell>
          <cell r="AY234" t="str">
            <v>2</v>
          </cell>
          <cell r="AZ234" t="str">
            <v>P748</v>
          </cell>
          <cell r="BE234" t="str">
            <v>407</v>
          </cell>
          <cell r="BF234" t="str">
            <v>P748</v>
          </cell>
        </row>
        <row r="235">
          <cell r="A235" t="str">
            <v>A1145796</v>
          </cell>
          <cell r="B235" t="str">
            <v>12</v>
          </cell>
          <cell r="C235" t="str">
            <v>2002</v>
          </cell>
          <cell r="D235">
            <v>2</v>
          </cell>
          <cell r="E235">
            <v>37607</v>
          </cell>
          <cell r="F235" t="str">
            <v>2</v>
          </cell>
          <cell r="G235" t="str">
            <v>17</v>
          </cell>
          <cell r="H235" t="str">
            <v>001</v>
          </cell>
          <cell r="K235" t="str">
            <v>1</v>
          </cell>
          <cell r="L235" t="str">
            <v>1</v>
          </cell>
          <cell r="M235" t="str">
            <v>1700100086</v>
          </cell>
          <cell r="N235" t="str">
            <v>H UNIVERSITARIO</v>
          </cell>
          <cell r="P235" t="str">
            <v>3</v>
          </cell>
          <cell r="Q235">
            <v>211</v>
          </cell>
          <cell r="S235" t="str">
            <v>1</v>
          </cell>
          <cell r="U235" t="str">
            <v>17</v>
          </cell>
          <cell r="V235" t="str">
            <v>433</v>
          </cell>
          <cell r="W235" t="str">
            <v>3</v>
          </cell>
          <cell r="AA235" t="str">
            <v>1</v>
          </cell>
          <cell r="AB235" t="str">
            <v>1</v>
          </cell>
          <cell r="AC235" t="str">
            <v>3</v>
          </cell>
          <cell r="AD235" t="str">
            <v>1</v>
          </cell>
          <cell r="AE235" t="str">
            <v>1</v>
          </cell>
          <cell r="AG235" t="str">
            <v>3</v>
          </cell>
          <cell r="AH235">
            <v>3510</v>
          </cell>
          <cell r="AI235">
            <v>17</v>
          </cell>
          <cell r="AJ235" t="str">
            <v>9</v>
          </cell>
          <cell r="AK235">
            <v>99999999999</v>
          </cell>
          <cell r="AL235">
            <v>1</v>
          </cell>
          <cell r="AM235">
            <v>99</v>
          </cell>
          <cell r="AN235" t="str">
            <v>2</v>
          </cell>
          <cell r="AO235" t="str">
            <v>5</v>
          </cell>
          <cell r="AW235" t="str">
            <v>2</v>
          </cell>
          <cell r="AX235" t="str">
            <v>1</v>
          </cell>
          <cell r="AY235" t="str">
            <v>2</v>
          </cell>
          <cell r="AZ235" t="str">
            <v>P369</v>
          </cell>
          <cell r="BA235" t="str">
            <v>P239</v>
          </cell>
          <cell r="BE235" t="str">
            <v>404</v>
          </cell>
          <cell r="BF235" t="str">
            <v>P239</v>
          </cell>
        </row>
        <row r="236">
          <cell r="A236" t="str">
            <v>A1145798</v>
          </cell>
          <cell r="B236" t="str">
            <v>12</v>
          </cell>
          <cell r="C236" t="str">
            <v>2002</v>
          </cell>
          <cell r="D236">
            <v>2</v>
          </cell>
          <cell r="E236">
            <v>37608</v>
          </cell>
          <cell r="F236" t="str">
            <v>2</v>
          </cell>
          <cell r="G236" t="str">
            <v>17</v>
          </cell>
          <cell r="H236" t="str">
            <v>001</v>
          </cell>
          <cell r="K236" t="str">
            <v>1</v>
          </cell>
          <cell r="L236" t="str">
            <v>1</v>
          </cell>
          <cell r="M236" t="str">
            <v>1700100086</v>
          </cell>
          <cell r="N236" t="str">
            <v>H UNIVERSITARIO</v>
          </cell>
          <cell r="P236" t="str">
            <v>3</v>
          </cell>
          <cell r="Q236">
            <v>115</v>
          </cell>
          <cell r="S236" t="str">
            <v>1</v>
          </cell>
          <cell r="U236" t="str">
            <v>17</v>
          </cell>
          <cell r="V236" t="str">
            <v>777</v>
          </cell>
          <cell r="W236" t="str">
            <v>2</v>
          </cell>
          <cell r="X236" t="str">
            <v>008</v>
          </cell>
          <cell r="AA236" t="str">
            <v>1</v>
          </cell>
          <cell r="AB236" t="str">
            <v>1</v>
          </cell>
          <cell r="AC236" t="str">
            <v>3</v>
          </cell>
          <cell r="AD236" t="str">
            <v>1</v>
          </cell>
          <cell r="AE236" t="str">
            <v>1</v>
          </cell>
          <cell r="AG236" t="str">
            <v>2</v>
          </cell>
          <cell r="AH236">
            <v>560</v>
          </cell>
          <cell r="AI236">
            <v>34</v>
          </cell>
          <cell r="AJ236" t="str">
            <v>9</v>
          </cell>
          <cell r="AK236">
            <v>99999999999</v>
          </cell>
          <cell r="AL236">
            <v>1</v>
          </cell>
          <cell r="AM236">
            <v>99</v>
          </cell>
          <cell r="AN236" t="str">
            <v>1</v>
          </cell>
          <cell r="AO236" t="str">
            <v>4</v>
          </cell>
          <cell r="AW236" t="str">
            <v>2</v>
          </cell>
          <cell r="AX236" t="str">
            <v>1</v>
          </cell>
          <cell r="AY236" t="str">
            <v>2</v>
          </cell>
          <cell r="AZ236" t="str">
            <v>P284</v>
          </cell>
          <cell r="BA236" t="str">
            <v>P070</v>
          </cell>
          <cell r="BE236" t="str">
            <v>404</v>
          </cell>
          <cell r="BF236" t="str">
            <v>P284</v>
          </cell>
        </row>
        <row r="237">
          <cell r="A237" t="str">
            <v>A1145813</v>
          </cell>
          <cell r="B237" t="str">
            <v>12</v>
          </cell>
          <cell r="C237" t="str">
            <v>2002</v>
          </cell>
          <cell r="D237">
            <v>2</v>
          </cell>
          <cell r="E237">
            <v>37604</v>
          </cell>
          <cell r="F237" t="str">
            <v>1</v>
          </cell>
          <cell r="G237" t="str">
            <v>17</v>
          </cell>
          <cell r="H237" t="str">
            <v>001</v>
          </cell>
          <cell r="K237" t="str">
            <v>1</v>
          </cell>
          <cell r="L237" t="str">
            <v>1</v>
          </cell>
          <cell r="M237" t="str">
            <v>1700100086</v>
          </cell>
          <cell r="N237" t="str">
            <v>H UNIVERSITARIO</v>
          </cell>
          <cell r="P237" t="str">
            <v>2</v>
          </cell>
          <cell r="Q237">
            <v>205</v>
          </cell>
          <cell r="S237" t="str">
            <v>1</v>
          </cell>
          <cell r="U237" t="str">
            <v>17</v>
          </cell>
          <cell r="V237" t="str">
            <v>001</v>
          </cell>
          <cell r="W237" t="str">
            <v>1</v>
          </cell>
          <cell r="Y237" t="str">
            <v>0</v>
          </cell>
          <cell r="Z237" t="str">
            <v>0611</v>
          </cell>
          <cell r="AA237" t="str">
            <v>1</v>
          </cell>
          <cell r="AB237" t="str">
            <v>1</v>
          </cell>
          <cell r="AC237" t="str">
            <v>3</v>
          </cell>
          <cell r="AD237" t="str">
            <v>1</v>
          </cell>
          <cell r="AE237" t="str">
            <v>1</v>
          </cell>
          <cell r="AG237" t="str">
            <v>2</v>
          </cell>
          <cell r="AH237">
            <v>1110</v>
          </cell>
          <cell r="AI237">
            <v>24</v>
          </cell>
          <cell r="AJ237" t="str">
            <v>9</v>
          </cell>
          <cell r="AK237">
            <v>99999999999</v>
          </cell>
          <cell r="AL237">
            <v>1</v>
          </cell>
          <cell r="AM237">
            <v>0</v>
          </cell>
          <cell r="AN237" t="str">
            <v>4</v>
          </cell>
          <cell r="AO237" t="str">
            <v>4</v>
          </cell>
          <cell r="AW237" t="str">
            <v>2</v>
          </cell>
          <cell r="AX237" t="str">
            <v>1</v>
          </cell>
          <cell r="AY237" t="str">
            <v>2</v>
          </cell>
          <cell r="AZ237" t="str">
            <v>P523</v>
          </cell>
          <cell r="BA237" t="str">
            <v>P369</v>
          </cell>
          <cell r="BB237" t="str">
            <v>P220</v>
          </cell>
          <cell r="BC237" t="str">
            <v>P071</v>
          </cell>
          <cell r="BE237" t="str">
            <v>404</v>
          </cell>
          <cell r="BF237" t="str">
            <v>P220</v>
          </cell>
        </row>
        <row r="238">
          <cell r="A238" t="str">
            <v>A1145853</v>
          </cell>
          <cell r="B238" t="str">
            <v>12</v>
          </cell>
          <cell r="C238" t="str">
            <v>2002</v>
          </cell>
          <cell r="D238">
            <v>2</v>
          </cell>
          <cell r="E238">
            <v>37613</v>
          </cell>
          <cell r="F238" t="str">
            <v>1</v>
          </cell>
          <cell r="G238" t="str">
            <v>17</v>
          </cell>
          <cell r="H238" t="str">
            <v>001</v>
          </cell>
          <cell r="K238" t="str">
            <v>1</v>
          </cell>
          <cell r="L238" t="str">
            <v>1</v>
          </cell>
          <cell r="M238" t="str">
            <v>1700100086</v>
          </cell>
          <cell r="N238" t="str">
            <v>H UNIVERSITARIO</v>
          </cell>
          <cell r="P238" t="str">
            <v>2</v>
          </cell>
          <cell r="Q238">
            <v>121</v>
          </cell>
          <cell r="S238" t="str">
            <v>1</v>
          </cell>
          <cell r="U238" t="str">
            <v>17</v>
          </cell>
          <cell r="V238" t="str">
            <v>001</v>
          </cell>
          <cell r="W238" t="str">
            <v>1</v>
          </cell>
          <cell r="Y238" t="str">
            <v>0</v>
          </cell>
          <cell r="Z238" t="str">
            <v>0508</v>
          </cell>
          <cell r="AA238" t="str">
            <v>1</v>
          </cell>
          <cell r="AB238" t="str">
            <v>1</v>
          </cell>
          <cell r="AC238" t="str">
            <v>3</v>
          </cell>
          <cell r="AD238" t="str">
            <v>1</v>
          </cell>
          <cell r="AE238" t="str">
            <v>1</v>
          </cell>
          <cell r="AG238" t="str">
            <v>3</v>
          </cell>
          <cell r="AH238">
            <v>950</v>
          </cell>
          <cell r="AI238">
            <v>18</v>
          </cell>
          <cell r="AJ238" t="str">
            <v>9</v>
          </cell>
          <cell r="AK238">
            <v>99999999999</v>
          </cell>
          <cell r="AL238">
            <v>1</v>
          </cell>
          <cell r="AM238">
            <v>0</v>
          </cell>
          <cell r="AN238" t="str">
            <v>4</v>
          </cell>
          <cell r="AO238" t="str">
            <v>4</v>
          </cell>
          <cell r="AW238" t="str">
            <v>2</v>
          </cell>
          <cell r="AX238" t="str">
            <v>1</v>
          </cell>
          <cell r="AY238" t="str">
            <v>1</v>
          </cell>
          <cell r="AZ238" t="str">
            <v>P220</v>
          </cell>
          <cell r="BA238" t="str">
            <v>P070</v>
          </cell>
          <cell r="BE238" t="str">
            <v>404</v>
          </cell>
          <cell r="BF238" t="str">
            <v>P220</v>
          </cell>
        </row>
        <row r="239">
          <cell r="A239" t="str">
            <v>A1623004</v>
          </cell>
          <cell r="B239" t="str">
            <v>12</v>
          </cell>
          <cell r="C239" t="str">
            <v>2002</v>
          </cell>
          <cell r="D239">
            <v>2</v>
          </cell>
          <cell r="E239">
            <v>37617</v>
          </cell>
          <cell r="F239" t="str">
            <v>1</v>
          </cell>
          <cell r="G239" t="str">
            <v>17</v>
          </cell>
          <cell r="H239" t="str">
            <v>001</v>
          </cell>
          <cell r="K239" t="str">
            <v>1</v>
          </cell>
          <cell r="L239" t="str">
            <v>1</v>
          </cell>
          <cell r="M239" t="str">
            <v>1700100086</v>
          </cell>
          <cell r="N239" t="str">
            <v>H UNIVERSITARIO</v>
          </cell>
          <cell r="O239">
            <v>37617</v>
          </cell>
          <cell r="P239" t="str">
            <v>2</v>
          </cell>
          <cell r="Q239">
            <v>104</v>
          </cell>
          <cell r="S239" t="str">
            <v>1</v>
          </cell>
          <cell r="U239" t="str">
            <v>17</v>
          </cell>
          <cell r="V239" t="str">
            <v>042</v>
          </cell>
          <cell r="W239" t="str">
            <v>2</v>
          </cell>
          <cell r="X239" t="str">
            <v>024</v>
          </cell>
          <cell r="AA239" t="str">
            <v>1</v>
          </cell>
          <cell r="AB239" t="str">
            <v>1</v>
          </cell>
          <cell r="AC239" t="str">
            <v>3</v>
          </cell>
          <cell r="AD239" t="str">
            <v>1</v>
          </cell>
          <cell r="AE239" t="str">
            <v>1</v>
          </cell>
          <cell r="AF239" t="str">
            <v>25</v>
          </cell>
          <cell r="AG239" t="str">
            <v>2</v>
          </cell>
          <cell r="AH239">
            <v>780</v>
          </cell>
          <cell r="AI239">
            <v>23</v>
          </cell>
          <cell r="AJ239" t="str">
            <v>2</v>
          </cell>
          <cell r="AK239">
            <v>24369701</v>
          </cell>
          <cell r="AL239">
            <v>2</v>
          </cell>
          <cell r="AM239">
            <v>0</v>
          </cell>
          <cell r="AN239" t="str">
            <v>4</v>
          </cell>
          <cell r="AO239" t="str">
            <v>4</v>
          </cell>
          <cell r="AW239" t="str">
            <v>2</v>
          </cell>
          <cell r="AX239" t="str">
            <v>1</v>
          </cell>
          <cell r="AY239" t="str">
            <v>1</v>
          </cell>
          <cell r="AZ239" t="str">
            <v>P070</v>
          </cell>
          <cell r="BE239" t="str">
            <v>403</v>
          </cell>
          <cell r="BF239" t="str">
            <v>P070</v>
          </cell>
          <cell r="BH239">
            <v>37619</v>
          </cell>
        </row>
        <row r="240">
          <cell r="A240" t="str">
            <v>A1140058</v>
          </cell>
          <cell r="B240" t="str">
            <v>11</v>
          </cell>
          <cell r="C240" t="str">
            <v>2002</v>
          </cell>
          <cell r="D240">
            <v>2</v>
          </cell>
          <cell r="E240">
            <v>37565</v>
          </cell>
          <cell r="F240" t="str">
            <v>2</v>
          </cell>
          <cell r="G240" t="str">
            <v>17</v>
          </cell>
          <cell r="H240" t="str">
            <v>013</v>
          </cell>
          <cell r="I240" t="str">
            <v>002</v>
          </cell>
          <cell r="K240" t="str">
            <v>2</v>
          </cell>
          <cell r="L240" t="str">
            <v>3</v>
          </cell>
          <cell r="P240" t="str">
            <v>3</v>
          </cell>
          <cell r="Q240">
            <v>301</v>
          </cell>
          <cell r="S240" t="str">
            <v>1</v>
          </cell>
          <cell r="U240" t="str">
            <v>17</v>
          </cell>
          <cell r="V240" t="str">
            <v>013</v>
          </cell>
          <cell r="W240" t="str">
            <v>2</v>
          </cell>
          <cell r="X240" t="str">
            <v>002</v>
          </cell>
          <cell r="AA240" t="str">
            <v>1</v>
          </cell>
          <cell r="AB240" t="str">
            <v>3</v>
          </cell>
          <cell r="AC240" t="str">
            <v>3</v>
          </cell>
          <cell r="AD240" t="str">
            <v>2</v>
          </cell>
          <cell r="AE240" t="str">
            <v>1</v>
          </cell>
          <cell r="AG240" t="str">
            <v>3</v>
          </cell>
          <cell r="AH240">
            <v>4330</v>
          </cell>
          <cell r="AI240">
            <v>18</v>
          </cell>
          <cell r="AJ240" t="str">
            <v>9</v>
          </cell>
          <cell r="AK240">
            <v>99999999999</v>
          </cell>
          <cell r="AL240">
            <v>1</v>
          </cell>
          <cell r="AM240">
            <v>0</v>
          </cell>
          <cell r="AN240" t="str">
            <v>4</v>
          </cell>
          <cell r="AO240" t="str">
            <v>2</v>
          </cell>
          <cell r="AW240" t="str">
            <v>1</v>
          </cell>
          <cell r="AX240" t="str">
            <v>2</v>
          </cell>
          <cell r="AY240" t="str">
            <v>2</v>
          </cell>
          <cell r="AZ240" t="str">
            <v>I509</v>
          </cell>
          <cell r="BA240" t="str">
            <v>Q249</v>
          </cell>
          <cell r="BE240" t="str">
            <v>615</v>
          </cell>
          <cell r="BF240" t="str">
            <v>Q249</v>
          </cell>
        </row>
        <row r="241">
          <cell r="A241" t="str">
            <v>A1140345</v>
          </cell>
          <cell r="B241" t="str">
            <v>11</v>
          </cell>
          <cell r="C241" t="str">
            <v>2002</v>
          </cell>
          <cell r="D241">
            <v>2</v>
          </cell>
          <cell r="E241">
            <v>37571</v>
          </cell>
          <cell r="F241" t="str">
            <v>2</v>
          </cell>
          <cell r="G241" t="str">
            <v>17</v>
          </cell>
          <cell r="H241" t="str">
            <v>088</v>
          </cell>
          <cell r="I241" t="str">
            <v>005</v>
          </cell>
          <cell r="K241" t="str">
            <v>2</v>
          </cell>
          <cell r="L241" t="str">
            <v>3</v>
          </cell>
          <cell r="P241" t="str">
            <v>2</v>
          </cell>
          <cell r="Q241">
            <v>202</v>
          </cell>
          <cell r="S241" t="str">
            <v>1</v>
          </cell>
          <cell r="U241" t="str">
            <v>17</v>
          </cell>
          <cell r="V241" t="str">
            <v>088</v>
          </cell>
          <cell r="W241" t="str">
            <v>2</v>
          </cell>
          <cell r="X241" t="str">
            <v>005</v>
          </cell>
          <cell r="AA241" t="str">
            <v>1</v>
          </cell>
          <cell r="AB241" t="str">
            <v>2</v>
          </cell>
          <cell r="AC241" t="str">
            <v>3</v>
          </cell>
          <cell r="AD241" t="str">
            <v>1</v>
          </cell>
          <cell r="AE241" t="str">
            <v>1</v>
          </cell>
          <cell r="AG241" t="str">
            <v>3</v>
          </cell>
          <cell r="AH241">
            <v>9999</v>
          </cell>
          <cell r="AI241">
            <v>28</v>
          </cell>
          <cell r="AJ241" t="str">
            <v>9</v>
          </cell>
          <cell r="AK241">
            <v>99999999999</v>
          </cell>
          <cell r="AL241">
            <v>5</v>
          </cell>
          <cell r="AM241">
            <v>2</v>
          </cell>
          <cell r="AN241" t="str">
            <v>4</v>
          </cell>
          <cell r="AO241" t="str">
            <v>8</v>
          </cell>
          <cell r="AW241" t="str">
            <v>4</v>
          </cell>
          <cell r="AX241" t="str">
            <v>2</v>
          </cell>
          <cell r="AY241" t="str">
            <v>2</v>
          </cell>
          <cell r="AZ241" t="str">
            <v>P968</v>
          </cell>
          <cell r="BE241" t="str">
            <v>407</v>
          </cell>
          <cell r="BF241" t="str">
            <v>P968</v>
          </cell>
        </row>
        <row r="242">
          <cell r="A242" t="str">
            <v>A1141175</v>
          </cell>
          <cell r="B242" t="str">
            <v>12</v>
          </cell>
          <cell r="C242" t="str">
            <v>2002</v>
          </cell>
          <cell r="D242">
            <v>2</v>
          </cell>
          <cell r="E242">
            <v>37614</v>
          </cell>
          <cell r="F242" t="str">
            <v>2</v>
          </cell>
          <cell r="G242" t="str">
            <v>17</v>
          </cell>
          <cell r="H242" t="str">
            <v>614</v>
          </cell>
          <cell r="K242" t="str">
            <v>3</v>
          </cell>
          <cell r="L242" t="str">
            <v>3</v>
          </cell>
          <cell r="P242" t="str">
            <v>3</v>
          </cell>
          <cell r="Q242">
            <v>304</v>
          </cell>
          <cell r="S242" t="str">
            <v>1</v>
          </cell>
          <cell r="U242" t="str">
            <v>17</v>
          </cell>
          <cell r="V242" t="str">
            <v>614</v>
          </cell>
          <cell r="W242" t="str">
            <v>3</v>
          </cell>
          <cell r="AA242" t="str">
            <v>2</v>
          </cell>
          <cell r="AB242" t="str">
            <v>3</v>
          </cell>
          <cell r="AC242" t="str">
            <v>3</v>
          </cell>
          <cell r="AD242" t="str">
            <v>1</v>
          </cell>
          <cell r="AE242" t="str">
            <v>1</v>
          </cell>
          <cell r="AG242" t="str">
            <v>3</v>
          </cell>
          <cell r="AH242">
            <v>9999</v>
          </cell>
          <cell r="AI242">
            <v>18</v>
          </cell>
          <cell r="AJ242" t="str">
            <v>9</v>
          </cell>
          <cell r="AK242">
            <v>99999999999</v>
          </cell>
          <cell r="AL242">
            <v>2</v>
          </cell>
          <cell r="AM242">
            <v>99</v>
          </cell>
          <cell r="AN242" t="str">
            <v>4</v>
          </cell>
          <cell r="AO242" t="str">
            <v>5</v>
          </cell>
          <cell r="AS242" t="str">
            <v>4</v>
          </cell>
          <cell r="AT242" t="str">
            <v>01</v>
          </cell>
          <cell r="AU242" t="str">
            <v>999</v>
          </cell>
          <cell r="AV242" t="str">
            <v>999999</v>
          </cell>
          <cell r="AW242" t="str">
            <v>4</v>
          </cell>
          <cell r="AX242" t="str">
            <v>2</v>
          </cell>
          <cell r="AY242" t="str">
            <v>2</v>
          </cell>
          <cell r="AZ242" t="str">
            <v>J960</v>
          </cell>
          <cell r="BA242" t="str">
            <v>T175</v>
          </cell>
          <cell r="BE242" t="str">
            <v>510</v>
          </cell>
          <cell r="BF242" t="str">
            <v>W840</v>
          </cell>
        </row>
        <row r="243">
          <cell r="A243" t="str">
            <v>A1139049</v>
          </cell>
          <cell r="B243" t="str">
            <v>11</v>
          </cell>
          <cell r="C243" t="str">
            <v>2002</v>
          </cell>
          <cell r="D243">
            <v>2</v>
          </cell>
          <cell r="E243">
            <v>37583</v>
          </cell>
          <cell r="F243" t="str">
            <v>2</v>
          </cell>
          <cell r="G243" t="str">
            <v>17</v>
          </cell>
          <cell r="H243" t="str">
            <v>174</v>
          </cell>
          <cell r="K243" t="str">
            <v>1</v>
          </cell>
          <cell r="L243" t="str">
            <v>3</v>
          </cell>
          <cell r="P243" t="str">
            <v>3</v>
          </cell>
          <cell r="Q243">
            <v>307</v>
          </cell>
          <cell r="S243" t="str">
            <v>1</v>
          </cell>
          <cell r="U243" t="str">
            <v>17</v>
          </cell>
          <cell r="V243" t="str">
            <v>174</v>
          </cell>
          <cell r="W243" t="str">
            <v>1</v>
          </cell>
          <cell r="AA243" t="str">
            <v>1</v>
          </cell>
          <cell r="AB243" t="str">
            <v>2</v>
          </cell>
          <cell r="AC243" t="str">
            <v>3</v>
          </cell>
          <cell r="AD243" t="str">
            <v>1</v>
          </cell>
          <cell r="AE243" t="str">
            <v>1</v>
          </cell>
          <cell r="AF243" t="str">
            <v>99</v>
          </cell>
          <cell r="AG243" t="str">
            <v>9</v>
          </cell>
          <cell r="AH243">
            <v>9999</v>
          </cell>
          <cell r="AI243">
            <v>17</v>
          </cell>
          <cell r="AJ243" t="str">
            <v>9</v>
          </cell>
          <cell r="AK243">
            <v>99999999999</v>
          </cell>
          <cell r="AL243">
            <v>1</v>
          </cell>
          <cell r="AM243">
            <v>99</v>
          </cell>
          <cell r="AN243" t="str">
            <v>4</v>
          </cell>
          <cell r="AO243" t="str">
            <v>2</v>
          </cell>
          <cell r="AW243" t="str">
            <v>4</v>
          </cell>
          <cell r="AX243" t="str">
            <v>1</v>
          </cell>
          <cell r="AY243" t="str">
            <v>2</v>
          </cell>
          <cell r="AZ243" t="str">
            <v>R090</v>
          </cell>
          <cell r="BA243" t="str">
            <v>Q249</v>
          </cell>
          <cell r="BB243" t="str">
            <v>R509</v>
          </cell>
          <cell r="BE243" t="str">
            <v>615</v>
          </cell>
          <cell r="BF243" t="str">
            <v>Q249</v>
          </cell>
        </row>
        <row r="244">
          <cell r="A244" t="str">
            <v>A1140717</v>
          </cell>
          <cell r="B244" t="str">
            <v>11</v>
          </cell>
          <cell r="C244" t="str">
            <v>2002</v>
          </cell>
          <cell r="D244">
            <v>2</v>
          </cell>
          <cell r="E244">
            <v>37581</v>
          </cell>
          <cell r="F244" t="str">
            <v>1</v>
          </cell>
          <cell r="G244" t="str">
            <v>17</v>
          </cell>
          <cell r="H244" t="str">
            <v>380</v>
          </cell>
          <cell r="K244" t="str">
            <v>1</v>
          </cell>
          <cell r="L244" t="str">
            <v>1</v>
          </cell>
          <cell r="M244" t="str">
            <v>1738000029</v>
          </cell>
          <cell r="N244" t="str">
            <v>HOSP. SAN FELIX</v>
          </cell>
          <cell r="P244" t="str">
            <v>3</v>
          </cell>
          <cell r="Q244">
            <v>304</v>
          </cell>
          <cell r="S244" t="str">
            <v>1</v>
          </cell>
          <cell r="U244" t="str">
            <v>17</v>
          </cell>
          <cell r="V244" t="str">
            <v>380</v>
          </cell>
          <cell r="W244" t="str">
            <v>1</v>
          </cell>
          <cell r="AA244" t="str">
            <v>2</v>
          </cell>
          <cell r="AB244" t="str">
            <v>2</v>
          </cell>
          <cell r="AC244" t="str">
            <v>3</v>
          </cell>
          <cell r="AD244" t="str">
            <v>1</v>
          </cell>
          <cell r="AE244" t="str">
            <v>1</v>
          </cell>
          <cell r="AG244" t="str">
            <v>3</v>
          </cell>
          <cell r="AH244">
            <v>3950</v>
          </cell>
          <cell r="AI244">
            <v>19</v>
          </cell>
          <cell r="AJ244" t="str">
            <v>9</v>
          </cell>
          <cell r="AK244">
            <v>99999999999</v>
          </cell>
          <cell r="AL244">
            <v>2</v>
          </cell>
          <cell r="AM244">
            <v>99</v>
          </cell>
          <cell r="AN244" t="str">
            <v>1</v>
          </cell>
          <cell r="AO244" t="str">
            <v>5</v>
          </cell>
          <cell r="AS244" t="str">
            <v>4</v>
          </cell>
          <cell r="AT244" t="str">
            <v>01</v>
          </cell>
          <cell r="AU244" t="str">
            <v>999</v>
          </cell>
          <cell r="AV244" t="str">
            <v>999999</v>
          </cell>
          <cell r="AW244" t="str">
            <v>2</v>
          </cell>
          <cell r="AX244" t="str">
            <v>1</v>
          </cell>
          <cell r="AY244" t="str">
            <v>2</v>
          </cell>
          <cell r="AZ244" t="str">
            <v>J984</v>
          </cell>
          <cell r="BA244" t="str">
            <v>J690</v>
          </cell>
          <cell r="BB244" t="str">
            <v>T175</v>
          </cell>
          <cell r="BE244" t="str">
            <v>510</v>
          </cell>
          <cell r="BF244" t="str">
            <v>W840</v>
          </cell>
        </row>
        <row r="245">
          <cell r="A245" t="str">
            <v>A1140449</v>
          </cell>
          <cell r="B245" t="str">
            <v>12</v>
          </cell>
          <cell r="C245" t="str">
            <v>2002</v>
          </cell>
          <cell r="D245">
            <v>2</v>
          </cell>
          <cell r="E245">
            <v>37602</v>
          </cell>
          <cell r="F245" t="str">
            <v>1</v>
          </cell>
          <cell r="G245" t="str">
            <v>17</v>
          </cell>
          <cell r="H245" t="str">
            <v>873</v>
          </cell>
          <cell r="K245" t="str">
            <v>1</v>
          </cell>
          <cell r="L245" t="str">
            <v>1</v>
          </cell>
          <cell r="M245" t="str">
            <v>1787300053</v>
          </cell>
          <cell r="N245" t="str">
            <v>HL. SAN ANTONIO</v>
          </cell>
          <cell r="P245" t="str">
            <v>3</v>
          </cell>
          <cell r="Q245">
            <v>100</v>
          </cell>
          <cell r="S245" t="str">
            <v>1</v>
          </cell>
          <cell r="U245" t="str">
            <v>17</v>
          </cell>
          <cell r="V245" t="str">
            <v>873</v>
          </cell>
          <cell r="W245" t="str">
            <v>1</v>
          </cell>
          <cell r="AA245" t="str">
            <v>1</v>
          </cell>
          <cell r="AB245" t="str">
            <v>1</v>
          </cell>
          <cell r="AC245" t="str">
            <v>3</v>
          </cell>
          <cell r="AD245" t="str">
            <v>1</v>
          </cell>
          <cell r="AE245" t="str">
            <v>1</v>
          </cell>
          <cell r="AG245" t="str">
            <v>2</v>
          </cell>
          <cell r="AH245">
            <v>850</v>
          </cell>
          <cell r="AI245">
            <v>21</v>
          </cell>
          <cell r="AJ245" t="str">
            <v>9</v>
          </cell>
          <cell r="AK245">
            <v>99999999999</v>
          </cell>
          <cell r="AL245">
            <v>1</v>
          </cell>
          <cell r="AM245">
            <v>99</v>
          </cell>
          <cell r="AN245" t="str">
            <v>1</v>
          </cell>
          <cell r="AO245" t="str">
            <v>4</v>
          </cell>
          <cell r="AW245" t="str">
            <v>2</v>
          </cell>
          <cell r="AX245" t="str">
            <v>1</v>
          </cell>
          <cell r="AY245" t="str">
            <v>2</v>
          </cell>
          <cell r="AZ245" t="str">
            <v>P209</v>
          </cell>
          <cell r="BA245" t="str">
            <v>P070</v>
          </cell>
          <cell r="BB245" t="str">
            <v>P038</v>
          </cell>
          <cell r="BC245" t="str">
            <v>P005</v>
          </cell>
          <cell r="BE245" t="str">
            <v>401</v>
          </cell>
          <cell r="BF245" t="str">
            <v>P005</v>
          </cell>
        </row>
        <row r="246">
          <cell r="A246" t="str">
            <v>A1139543</v>
          </cell>
          <cell r="B246" t="str">
            <v>11</v>
          </cell>
          <cell r="C246" t="str">
            <v>2002</v>
          </cell>
          <cell r="D246">
            <v>2</v>
          </cell>
          <cell r="E246">
            <v>37576</v>
          </cell>
          <cell r="F246" t="str">
            <v>1</v>
          </cell>
          <cell r="G246" t="str">
            <v>17</v>
          </cell>
          <cell r="H246" t="str">
            <v>614</v>
          </cell>
          <cell r="K246" t="str">
            <v>3</v>
          </cell>
          <cell r="L246" t="str">
            <v>3</v>
          </cell>
          <cell r="P246" t="str">
            <v>2</v>
          </cell>
          <cell r="Q246">
            <v>304</v>
          </cell>
          <cell r="S246" t="str">
            <v>1</v>
          </cell>
          <cell r="U246" t="str">
            <v>17</v>
          </cell>
          <cell r="V246" t="str">
            <v>614</v>
          </cell>
          <cell r="W246" t="str">
            <v>3</v>
          </cell>
          <cell r="AA246" t="str">
            <v>1</v>
          </cell>
          <cell r="AB246" t="str">
            <v>3</v>
          </cell>
          <cell r="AC246" t="str">
            <v>3</v>
          </cell>
          <cell r="AD246" t="str">
            <v>1</v>
          </cell>
          <cell r="AE246" t="str">
            <v>1</v>
          </cell>
          <cell r="AG246" t="str">
            <v>3</v>
          </cell>
          <cell r="AH246">
            <v>3000</v>
          </cell>
          <cell r="AI246">
            <v>20</v>
          </cell>
          <cell r="AJ246" t="str">
            <v>9</v>
          </cell>
          <cell r="AK246">
            <v>99999999999</v>
          </cell>
          <cell r="AL246">
            <v>2</v>
          </cell>
          <cell r="AM246">
            <v>0</v>
          </cell>
          <cell r="AN246" t="str">
            <v>4</v>
          </cell>
          <cell r="AO246" t="str">
            <v>2</v>
          </cell>
          <cell r="AW246" t="str">
            <v>2</v>
          </cell>
          <cell r="AX246" t="str">
            <v>1</v>
          </cell>
          <cell r="AY246" t="str">
            <v>2</v>
          </cell>
          <cell r="AZ246" t="str">
            <v>A419</v>
          </cell>
          <cell r="BA246" t="str">
            <v>J180</v>
          </cell>
          <cell r="BB246" t="str">
            <v>Q249</v>
          </cell>
          <cell r="BE246" t="str">
            <v>615</v>
          </cell>
          <cell r="BF246" t="str">
            <v>Q249</v>
          </cell>
        </row>
        <row r="247">
          <cell r="A247" t="str">
            <v>A1139909</v>
          </cell>
          <cell r="B247" t="str">
            <v>11</v>
          </cell>
          <cell r="C247" t="str">
            <v>2002</v>
          </cell>
          <cell r="D247">
            <v>2</v>
          </cell>
          <cell r="E247">
            <v>37589</v>
          </cell>
          <cell r="F247" t="str">
            <v>2</v>
          </cell>
          <cell r="G247" t="str">
            <v>17</v>
          </cell>
          <cell r="H247" t="str">
            <v>777</v>
          </cell>
          <cell r="K247" t="str">
            <v>1</v>
          </cell>
          <cell r="L247" t="str">
            <v>1</v>
          </cell>
          <cell r="M247" t="str">
            <v>1777700019</v>
          </cell>
          <cell r="N247" t="str">
            <v>H. SAN LORENZO</v>
          </cell>
          <cell r="P247" t="str">
            <v>2</v>
          </cell>
          <cell r="Q247">
            <v>207</v>
          </cell>
          <cell r="S247" t="str">
            <v>1</v>
          </cell>
          <cell r="U247" t="str">
            <v>17</v>
          </cell>
          <cell r="V247" t="str">
            <v>442</v>
          </cell>
          <cell r="W247" t="str">
            <v>3</v>
          </cell>
          <cell r="AA247" t="str">
            <v>1</v>
          </cell>
          <cell r="AB247" t="str">
            <v>3</v>
          </cell>
          <cell r="AC247" t="str">
            <v>3</v>
          </cell>
          <cell r="AD247" t="str">
            <v>2</v>
          </cell>
          <cell r="AE247" t="str">
            <v>1</v>
          </cell>
          <cell r="AG247" t="str">
            <v>3</v>
          </cell>
          <cell r="AH247">
            <v>3500</v>
          </cell>
          <cell r="AI247">
            <v>35</v>
          </cell>
          <cell r="AJ247" t="str">
            <v>9</v>
          </cell>
          <cell r="AK247">
            <v>99999999999</v>
          </cell>
          <cell r="AL247">
            <v>3</v>
          </cell>
          <cell r="AM247">
            <v>1</v>
          </cell>
          <cell r="AN247" t="str">
            <v>4</v>
          </cell>
          <cell r="AO247" t="str">
            <v>3</v>
          </cell>
          <cell r="AW247" t="str">
            <v>1</v>
          </cell>
          <cell r="AX247" t="str">
            <v>1</v>
          </cell>
          <cell r="AY247" t="str">
            <v>2</v>
          </cell>
          <cell r="AZ247" t="str">
            <v>P291</v>
          </cell>
          <cell r="BA247" t="str">
            <v>P249</v>
          </cell>
          <cell r="BB247" t="str">
            <v>P243</v>
          </cell>
          <cell r="BE247" t="str">
            <v>404</v>
          </cell>
          <cell r="BF247" t="str">
            <v>P243</v>
          </cell>
        </row>
        <row r="248">
          <cell r="A248" t="str">
            <v>A907722</v>
          </cell>
          <cell r="B248" t="str">
            <v>11</v>
          </cell>
          <cell r="C248" t="str">
            <v>2002</v>
          </cell>
          <cell r="D248">
            <v>2</v>
          </cell>
          <cell r="E248">
            <v>37562</v>
          </cell>
          <cell r="F248" t="str">
            <v>1</v>
          </cell>
          <cell r="G248" t="str">
            <v>17</v>
          </cell>
          <cell r="H248" t="str">
            <v>486</v>
          </cell>
          <cell r="K248" t="str">
            <v>3</v>
          </cell>
          <cell r="L248" t="str">
            <v>3</v>
          </cell>
          <cell r="P248" t="str">
            <v>4</v>
          </cell>
          <cell r="Q248">
            <v>299</v>
          </cell>
          <cell r="S248" t="str">
            <v>1</v>
          </cell>
          <cell r="U248" t="str">
            <v>17</v>
          </cell>
          <cell r="V248" t="str">
            <v>486</v>
          </cell>
          <cell r="W248" t="str">
            <v>3</v>
          </cell>
          <cell r="AA248" t="str">
            <v>1</v>
          </cell>
          <cell r="AB248" t="str">
            <v>3</v>
          </cell>
          <cell r="AC248" t="str">
            <v>3</v>
          </cell>
          <cell r="AD248" t="str">
            <v>1</v>
          </cell>
          <cell r="AE248" t="str">
            <v>1</v>
          </cell>
          <cell r="AG248" t="str">
            <v>3</v>
          </cell>
          <cell r="AH248">
            <v>3500</v>
          </cell>
          <cell r="AI248">
            <v>28</v>
          </cell>
          <cell r="AJ248" t="str">
            <v>9</v>
          </cell>
          <cell r="AK248">
            <v>99999999999</v>
          </cell>
          <cell r="AL248">
            <v>4</v>
          </cell>
          <cell r="AM248">
            <v>1</v>
          </cell>
          <cell r="AN248" t="str">
            <v>4</v>
          </cell>
          <cell r="AO248" t="str">
            <v>3</v>
          </cell>
          <cell r="AW248" t="str">
            <v>2</v>
          </cell>
          <cell r="AX248" t="str">
            <v>2</v>
          </cell>
          <cell r="AY248" t="str">
            <v>2</v>
          </cell>
          <cell r="AZ248" t="str">
            <v>P285</v>
          </cell>
          <cell r="BA248" t="str">
            <v>P249</v>
          </cell>
          <cell r="BE248" t="str">
            <v>404</v>
          </cell>
          <cell r="BF248" t="str">
            <v>P249</v>
          </cell>
        </row>
        <row r="249">
          <cell r="A249" t="str">
            <v>A1147568</v>
          </cell>
          <cell r="B249" t="str">
            <v>12</v>
          </cell>
          <cell r="C249" t="str">
            <v>2002</v>
          </cell>
          <cell r="D249">
            <v>2</v>
          </cell>
          <cell r="E249">
            <v>37617</v>
          </cell>
          <cell r="F249" t="str">
            <v>2</v>
          </cell>
          <cell r="G249" t="str">
            <v>17</v>
          </cell>
          <cell r="H249" t="str">
            <v>001</v>
          </cell>
          <cell r="K249" t="str">
            <v>1</v>
          </cell>
          <cell r="L249" t="str">
            <v>1</v>
          </cell>
          <cell r="M249" t="str">
            <v>1700100086</v>
          </cell>
          <cell r="N249" t="str">
            <v>H UNIVERSITARIO</v>
          </cell>
          <cell r="P249" t="str">
            <v>3</v>
          </cell>
          <cell r="Q249">
            <v>199</v>
          </cell>
          <cell r="S249" t="str">
            <v>1</v>
          </cell>
          <cell r="U249" t="str">
            <v>17</v>
          </cell>
          <cell r="V249" t="str">
            <v>380</v>
          </cell>
          <cell r="W249" t="str">
            <v>1</v>
          </cell>
          <cell r="AA249" t="str">
            <v>1</v>
          </cell>
          <cell r="AB249" t="str">
            <v>2</v>
          </cell>
          <cell r="AC249" t="str">
            <v>3</v>
          </cell>
          <cell r="AD249" t="str">
            <v>2</v>
          </cell>
          <cell r="AE249" t="str">
            <v>1</v>
          </cell>
          <cell r="AG249" t="str">
            <v>3</v>
          </cell>
          <cell r="AH249">
            <v>1330</v>
          </cell>
          <cell r="AI249">
            <v>45</v>
          </cell>
          <cell r="AJ249" t="str">
            <v>9</v>
          </cell>
          <cell r="AK249">
            <v>99999999999</v>
          </cell>
          <cell r="AL249">
            <v>8</v>
          </cell>
          <cell r="AM249">
            <v>2</v>
          </cell>
          <cell r="AN249" t="str">
            <v>9</v>
          </cell>
          <cell r="AO249" t="str">
            <v>9</v>
          </cell>
          <cell r="AW249" t="str">
            <v>2</v>
          </cell>
          <cell r="AX249" t="str">
            <v>1</v>
          </cell>
          <cell r="AY249" t="str">
            <v>2</v>
          </cell>
          <cell r="AZ249" t="str">
            <v>P378</v>
          </cell>
          <cell r="BD249" t="str">
            <v>P059</v>
          </cell>
          <cell r="BE249" t="str">
            <v>407</v>
          </cell>
          <cell r="BF249" t="str">
            <v>P378</v>
          </cell>
        </row>
      </sheetData>
      <sheetData sheetId="5"/>
      <sheetData sheetId="6">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CAUSA_666</v>
          </cell>
          <cell r="BF1" t="str">
            <v>C_BAS1</v>
          </cell>
          <cell r="BG1" t="str">
            <v>C_MCM1</v>
          </cell>
          <cell r="BH1" t="str">
            <v>FECHA_EXP</v>
          </cell>
        </row>
        <row r="2">
          <cell r="A2" t="str">
            <v>A1623373</v>
          </cell>
          <cell r="B2" t="str">
            <v>01</v>
          </cell>
          <cell r="C2" t="str">
            <v>2003</v>
          </cell>
          <cell r="D2">
            <v>2</v>
          </cell>
          <cell r="E2">
            <v>37632</v>
          </cell>
          <cell r="F2" t="str">
            <v>1</v>
          </cell>
          <cell r="G2" t="str">
            <v>17</v>
          </cell>
          <cell r="H2" t="str">
            <v>001</v>
          </cell>
          <cell r="K2" t="str">
            <v>1</v>
          </cell>
          <cell r="L2" t="str">
            <v>1</v>
          </cell>
          <cell r="M2" t="str">
            <v>1700100051</v>
          </cell>
          <cell r="N2" t="str">
            <v>CL ISS</v>
          </cell>
          <cell r="O2">
            <v>37632</v>
          </cell>
          <cell r="P2" t="str">
            <v>1</v>
          </cell>
          <cell r="Q2">
            <v>101</v>
          </cell>
          <cell r="S2" t="str">
            <v>1</v>
          </cell>
          <cell r="U2" t="str">
            <v>17</v>
          </cell>
          <cell r="V2" t="str">
            <v>653</v>
          </cell>
          <cell r="W2" t="str">
            <v>1</v>
          </cell>
          <cell r="AA2" t="str">
            <v>1</v>
          </cell>
          <cell r="AB2" t="str">
            <v>1</v>
          </cell>
          <cell r="AC2" t="str">
            <v>3</v>
          </cell>
          <cell r="AD2" t="str">
            <v>1</v>
          </cell>
          <cell r="AE2" t="str">
            <v>2</v>
          </cell>
          <cell r="AF2" t="str">
            <v>21</v>
          </cell>
          <cell r="AG2" t="str">
            <v>2</v>
          </cell>
          <cell r="AH2">
            <v>640</v>
          </cell>
          <cell r="AI2">
            <v>39</v>
          </cell>
          <cell r="AJ2" t="str">
            <v>9</v>
          </cell>
          <cell r="AK2">
            <v>99999999999</v>
          </cell>
          <cell r="AL2">
            <v>99</v>
          </cell>
          <cell r="AM2">
            <v>2</v>
          </cell>
          <cell r="AN2" t="str">
            <v>5</v>
          </cell>
          <cell r="AO2" t="str">
            <v>2</v>
          </cell>
          <cell r="AW2" t="str">
            <v>2</v>
          </cell>
          <cell r="AX2" t="str">
            <v>1</v>
          </cell>
          <cell r="AY2" t="str">
            <v>2</v>
          </cell>
          <cell r="AZ2" t="str">
            <v>P070</v>
          </cell>
          <cell r="BE2" t="str">
            <v>403</v>
          </cell>
          <cell r="BF2" t="str">
            <v>P070</v>
          </cell>
          <cell r="BH2">
            <v>37632</v>
          </cell>
        </row>
        <row r="3">
          <cell r="A3" t="str">
            <v>A1623399</v>
          </cell>
          <cell r="B3" t="str">
            <v>01</v>
          </cell>
          <cell r="C3" t="str">
            <v>2003</v>
          </cell>
          <cell r="D3">
            <v>2</v>
          </cell>
          <cell r="E3">
            <v>37646</v>
          </cell>
          <cell r="F3" t="str">
            <v>1</v>
          </cell>
          <cell r="G3" t="str">
            <v>17</v>
          </cell>
          <cell r="H3" t="str">
            <v>001</v>
          </cell>
          <cell r="K3" t="str">
            <v>1</v>
          </cell>
          <cell r="L3" t="str">
            <v>1</v>
          </cell>
          <cell r="M3" t="str">
            <v>1700100051</v>
          </cell>
          <cell r="N3" t="str">
            <v>CL ISS</v>
          </cell>
          <cell r="P3" t="str">
            <v>1</v>
          </cell>
          <cell r="Q3">
            <v>205</v>
          </cell>
          <cell r="S3" t="str">
            <v>1</v>
          </cell>
          <cell r="U3" t="str">
            <v>17</v>
          </cell>
          <cell r="V3" t="str">
            <v>001</v>
          </cell>
          <cell r="W3" t="str">
            <v>1</v>
          </cell>
          <cell r="Y3" t="str">
            <v>1</v>
          </cell>
          <cell r="Z3" t="str">
            <v>1014</v>
          </cell>
          <cell r="AA3" t="str">
            <v>1</v>
          </cell>
          <cell r="AB3" t="str">
            <v>1</v>
          </cell>
          <cell r="AC3" t="str">
            <v>3</v>
          </cell>
          <cell r="AD3" t="str">
            <v>1</v>
          </cell>
          <cell r="AE3" t="str">
            <v>1</v>
          </cell>
          <cell r="AF3" t="str">
            <v>37</v>
          </cell>
          <cell r="AG3" t="str">
            <v>3</v>
          </cell>
          <cell r="AH3">
            <v>2250</v>
          </cell>
          <cell r="AI3">
            <v>17</v>
          </cell>
          <cell r="AJ3" t="str">
            <v>9</v>
          </cell>
          <cell r="AK3">
            <v>99999999999</v>
          </cell>
          <cell r="AL3">
            <v>1</v>
          </cell>
          <cell r="AM3">
            <v>0</v>
          </cell>
          <cell r="AN3" t="str">
            <v>1</v>
          </cell>
          <cell r="AO3" t="str">
            <v>9</v>
          </cell>
          <cell r="AW3" t="str">
            <v>2</v>
          </cell>
          <cell r="AX3" t="str">
            <v>1</v>
          </cell>
          <cell r="AY3" t="str">
            <v>2</v>
          </cell>
          <cell r="AZ3" t="str">
            <v>Q054</v>
          </cell>
          <cell r="BE3" t="str">
            <v>615</v>
          </cell>
          <cell r="BF3" t="str">
            <v>Q054</v>
          </cell>
          <cell r="BH3">
            <v>37646</v>
          </cell>
        </row>
        <row r="4">
          <cell r="A4" t="str">
            <v>A1144620</v>
          </cell>
          <cell r="B4" t="str">
            <v>01</v>
          </cell>
          <cell r="C4" t="str">
            <v>2003</v>
          </cell>
          <cell r="D4">
            <v>2</v>
          </cell>
          <cell r="E4">
            <v>37634</v>
          </cell>
          <cell r="F4" t="str">
            <v>1</v>
          </cell>
          <cell r="G4" t="str">
            <v>17</v>
          </cell>
          <cell r="H4" t="str">
            <v>001</v>
          </cell>
          <cell r="K4" t="str">
            <v>1</v>
          </cell>
          <cell r="L4" t="str">
            <v>1</v>
          </cell>
          <cell r="M4" t="str">
            <v>1700100060</v>
          </cell>
          <cell r="N4" t="str">
            <v>H INFANTIL</v>
          </cell>
          <cell r="P4" t="str">
            <v>3</v>
          </cell>
          <cell r="Q4">
            <v>301</v>
          </cell>
          <cell r="S4" t="str">
            <v>1</v>
          </cell>
          <cell r="U4" t="str">
            <v>17</v>
          </cell>
          <cell r="V4" t="str">
            <v>174</v>
          </cell>
          <cell r="W4" t="str">
            <v>3</v>
          </cell>
          <cell r="AA4" t="str">
            <v>1</v>
          </cell>
          <cell r="AB4" t="str">
            <v>1</v>
          </cell>
          <cell r="AC4" t="str">
            <v>3</v>
          </cell>
          <cell r="AD4" t="str">
            <v>1</v>
          </cell>
          <cell r="AE4" t="str">
            <v>1</v>
          </cell>
          <cell r="AG4" t="str">
            <v>3</v>
          </cell>
          <cell r="AH4">
            <v>2800</v>
          </cell>
          <cell r="AI4">
            <v>28</v>
          </cell>
          <cell r="AJ4" t="str">
            <v>9</v>
          </cell>
          <cell r="AK4">
            <v>99999999999</v>
          </cell>
          <cell r="AL4">
            <v>1</v>
          </cell>
          <cell r="AM4">
            <v>0</v>
          </cell>
          <cell r="AN4" t="str">
            <v>4</v>
          </cell>
          <cell r="AO4" t="str">
            <v>9</v>
          </cell>
          <cell r="AW4" t="str">
            <v>2</v>
          </cell>
          <cell r="AX4" t="str">
            <v>1</v>
          </cell>
          <cell r="AY4" t="str">
            <v>1</v>
          </cell>
          <cell r="AZ4" t="str">
            <v>A419</v>
          </cell>
          <cell r="BA4" t="str">
            <v>J189</v>
          </cell>
          <cell r="BD4" t="str">
            <v>Q419</v>
          </cell>
          <cell r="BE4" t="str">
            <v>109</v>
          </cell>
          <cell r="BF4" t="str">
            <v>J189</v>
          </cell>
        </row>
        <row r="5">
          <cell r="A5" t="str">
            <v>A1145912</v>
          </cell>
          <cell r="B5" t="str">
            <v>01</v>
          </cell>
          <cell r="C5" t="str">
            <v>2003</v>
          </cell>
          <cell r="D5">
            <v>2</v>
          </cell>
          <cell r="E5">
            <v>37634</v>
          </cell>
          <cell r="F5" t="str">
            <v>1</v>
          </cell>
          <cell r="G5" t="str">
            <v>17</v>
          </cell>
          <cell r="H5" t="str">
            <v>001</v>
          </cell>
          <cell r="K5" t="str">
            <v>1</v>
          </cell>
          <cell r="L5" t="str">
            <v>1</v>
          </cell>
          <cell r="M5" t="str">
            <v>1700100078</v>
          </cell>
          <cell r="N5" t="str">
            <v>H SANTA SOFIA</v>
          </cell>
          <cell r="P5" t="str">
            <v>2</v>
          </cell>
          <cell r="Q5">
            <v>301</v>
          </cell>
          <cell r="S5" t="str">
            <v>1</v>
          </cell>
          <cell r="U5" t="str">
            <v>17</v>
          </cell>
          <cell r="V5" t="str">
            <v>614</v>
          </cell>
          <cell r="W5" t="str">
            <v>2</v>
          </cell>
          <cell r="X5" t="str">
            <v>006</v>
          </cell>
          <cell r="AA5" t="str">
            <v>1</v>
          </cell>
          <cell r="AB5" t="str">
            <v>3</v>
          </cell>
          <cell r="AC5" t="str">
            <v>3</v>
          </cell>
          <cell r="AD5" t="str">
            <v>1</v>
          </cell>
          <cell r="AE5" t="str">
            <v>1</v>
          </cell>
          <cell r="AG5" t="str">
            <v>3</v>
          </cell>
          <cell r="AH5">
            <v>9999</v>
          </cell>
          <cell r="AI5">
            <v>17</v>
          </cell>
          <cell r="AJ5" t="str">
            <v>9</v>
          </cell>
          <cell r="AK5">
            <v>99999999999</v>
          </cell>
          <cell r="AL5">
            <v>1</v>
          </cell>
          <cell r="AM5">
            <v>6</v>
          </cell>
          <cell r="AN5" t="str">
            <v>2</v>
          </cell>
          <cell r="AO5" t="str">
            <v>2</v>
          </cell>
          <cell r="AW5" t="str">
            <v>1</v>
          </cell>
          <cell r="AX5" t="str">
            <v>1</v>
          </cell>
          <cell r="AY5" t="str">
            <v>2</v>
          </cell>
          <cell r="AZ5" t="str">
            <v>G009</v>
          </cell>
          <cell r="BE5" t="str">
            <v>105</v>
          </cell>
          <cell r="BF5" t="str">
            <v>G009</v>
          </cell>
        </row>
        <row r="6">
          <cell r="A6" t="str">
            <v>A1623025</v>
          </cell>
          <cell r="B6" t="str">
            <v>01</v>
          </cell>
          <cell r="C6" t="str">
            <v>2003</v>
          </cell>
          <cell r="D6">
            <v>2</v>
          </cell>
          <cell r="E6">
            <v>37627</v>
          </cell>
          <cell r="F6" t="str">
            <v>2</v>
          </cell>
          <cell r="G6" t="str">
            <v>17</v>
          </cell>
          <cell r="H6" t="str">
            <v>001</v>
          </cell>
          <cell r="K6" t="str">
            <v>1</v>
          </cell>
          <cell r="L6" t="str">
            <v>1</v>
          </cell>
          <cell r="M6" t="str">
            <v>1700100086</v>
          </cell>
          <cell r="N6" t="str">
            <v>H UNIVERSITARIO</v>
          </cell>
          <cell r="O6">
            <v>37616</v>
          </cell>
          <cell r="P6" t="str">
            <v>3</v>
          </cell>
          <cell r="Q6">
            <v>211</v>
          </cell>
          <cell r="S6" t="str">
            <v>1</v>
          </cell>
          <cell r="U6" t="str">
            <v>17</v>
          </cell>
          <cell r="V6" t="str">
            <v>433</v>
          </cell>
          <cell r="W6" t="str">
            <v>3</v>
          </cell>
          <cell r="AA6" t="str">
            <v>1</v>
          </cell>
          <cell r="AB6" t="str">
            <v>1</v>
          </cell>
          <cell r="AC6" t="str">
            <v>3</v>
          </cell>
          <cell r="AD6" t="str">
            <v>2</v>
          </cell>
          <cell r="AE6" t="str">
            <v>1</v>
          </cell>
          <cell r="AF6" t="str">
            <v>39</v>
          </cell>
          <cell r="AG6" t="str">
            <v>3</v>
          </cell>
          <cell r="AH6">
            <v>2740</v>
          </cell>
          <cell r="AI6">
            <v>27</v>
          </cell>
          <cell r="AJ6" t="str">
            <v>9</v>
          </cell>
          <cell r="AK6">
            <v>99999999999</v>
          </cell>
          <cell r="AL6">
            <v>3</v>
          </cell>
          <cell r="AM6">
            <v>99</v>
          </cell>
          <cell r="AN6" t="str">
            <v>2</v>
          </cell>
          <cell r="AO6" t="str">
            <v>2</v>
          </cell>
          <cell r="AW6" t="str">
            <v>2</v>
          </cell>
          <cell r="AX6" t="str">
            <v>1</v>
          </cell>
          <cell r="AY6" t="str">
            <v>2</v>
          </cell>
          <cell r="AZ6" t="str">
            <v>Q899</v>
          </cell>
          <cell r="BE6" t="str">
            <v>615</v>
          </cell>
          <cell r="BF6" t="str">
            <v>Q899</v>
          </cell>
          <cell r="BH6">
            <v>37627</v>
          </cell>
        </row>
        <row r="7">
          <cell r="A7" t="str">
            <v>A1623034</v>
          </cell>
          <cell r="B7" t="str">
            <v>01</v>
          </cell>
          <cell r="C7" t="str">
            <v>2003</v>
          </cell>
          <cell r="D7">
            <v>2</v>
          </cell>
          <cell r="E7">
            <v>37630</v>
          </cell>
          <cell r="F7" t="str">
            <v>2</v>
          </cell>
          <cell r="G7" t="str">
            <v>17</v>
          </cell>
          <cell r="H7" t="str">
            <v>001</v>
          </cell>
          <cell r="K7" t="str">
            <v>1</v>
          </cell>
          <cell r="L7" t="str">
            <v>1</v>
          </cell>
          <cell r="M7" t="str">
            <v>1700100086</v>
          </cell>
          <cell r="N7" t="str">
            <v>H UNIVERSITARIO</v>
          </cell>
          <cell r="P7" t="str">
            <v>2</v>
          </cell>
          <cell r="Q7">
            <v>205</v>
          </cell>
          <cell r="S7" t="str">
            <v>1</v>
          </cell>
          <cell r="U7" t="str">
            <v>17</v>
          </cell>
          <cell r="V7" t="str">
            <v>001</v>
          </cell>
          <cell r="W7" t="str">
            <v>1</v>
          </cell>
          <cell r="Y7" t="str">
            <v>0</v>
          </cell>
          <cell r="Z7" t="str">
            <v>0508</v>
          </cell>
          <cell r="AA7" t="str">
            <v>1</v>
          </cell>
          <cell r="AB7" t="str">
            <v>1</v>
          </cell>
          <cell r="AC7" t="str">
            <v>3</v>
          </cell>
          <cell r="AD7" t="str">
            <v>1</v>
          </cell>
          <cell r="AE7" t="str">
            <v>1</v>
          </cell>
          <cell r="AF7" t="str">
            <v>26</v>
          </cell>
          <cell r="AG7" t="str">
            <v>2</v>
          </cell>
          <cell r="AH7">
            <v>830</v>
          </cell>
          <cell r="AI7">
            <v>16</v>
          </cell>
          <cell r="AJ7" t="str">
            <v>9</v>
          </cell>
          <cell r="AK7">
            <v>99999999999</v>
          </cell>
          <cell r="AL7">
            <v>1</v>
          </cell>
          <cell r="AM7">
            <v>0</v>
          </cell>
          <cell r="AN7" t="str">
            <v>1</v>
          </cell>
          <cell r="AO7" t="str">
            <v>4</v>
          </cell>
          <cell r="AW7" t="str">
            <v>2</v>
          </cell>
          <cell r="AX7" t="str">
            <v>1</v>
          </cell>
          <cell r="AY7" t="str">
            <v>1</v>
          </cell>
          <cell r="AZ7" t="str">
            <v>P070</v>
          </cell>
          <cell r="BE7" t="str">
            <v>403</v>
          </cell>
          <cell r="BF7" t="str">
            <v>P070</v>
          </cell>
          <cell r="BH7">
            <v>37630</v>
          </cell>
        </row>
        <row r="8">
          <cell r="A8" t="str">
            <v>A1623040</v>
          </cell>
          <cell r="B8" t="str">
            <v>01</v>
          </cell>
          <cell r="C8" t="str">
            <v>2003</v>
          </cell>
          <cell r="D8">
            <v>2</v>
          </cell>
          <cell r="E8">
            <v>37634</v>
          </cell>
          <cell r="F8" t="str">
            <v>2</v>
          </cell>
          <cell r="G8" t="str">
            <v>17</v>
          </cell>
          <cell r="H8" t="str">
            <v>001</v>
          </cell>
          <cell r="K8" t="str">
            <v>1</v>
          </cell>
          <cell r="L8" t="str">
            <v>1</v>
          </cell>
          <cell r="M8" t="str">
            <v>1700100086</v>
          </cell>
          <cell r="N8" t="str">
            <v>H UNIVERSITARIO</v>
          </cell>
          <cell r="O8">
            <v>37626</v>
          </cell>
          <cell r="P8" t="str">
            <v>2</v>
          </cell>
          <cell r="Q8">
            <v>208</v>
          </cell>
          <cell r="S8" t="str">
            <v>1</v>
          </cell>
          <cell r="U8" t="str">
            <v>17</v>
          </cell>
          <cell r="V8" t="str">
            <v>174</v>
          </cell>
          <cell r="W8" t="str">
            <v>1</v>
          </cell>
          <cell r="AA8" t="str">
            <v>1</v>
          </cell>
          <cell r="AB8" t="str">
            <v>1</v>
          </cell>
          <cell r="AC8" t="str">
            <v>3</v>
          </cell>
          <cell r="AD8" t="str">
            <v>1</v>
          </cell>
          <cell r="AE8" t="str">
            <v>1</v>
          </cell>
          <cell r="AF8" t="str">
            <v>34</v>
          </cell>
          <cell r="AG8" t="str">
            <v>3</v>
          </cell>
          <cell r="AH8">
            <v>2200</v>
          </cell>
          <cell r="AI8">
            <v>23</v>
          </cell>
          <cell r="AJ8" t="str">
            <v>9</v>
          </cell>
          <cell r="AK8">
            <v>99999999999</v>
          </cell>
          <cell r="AL8">
            <v>1</v>
          </cell>
          <cell r="AM8">
            <v>99</v>
          </cell>
          <cell r="AN8" t="str">
            <v>4</v>
          </cell>
          <cell r="AO8" t="str">
            <v>4</v>
          </cell>
          <cell r="AW8" t="str">
            <v>2</v>
          </cell>
          <cell r="AX8" t="str">
            <v>1</v>
          </cell>
          <cell r="AY8" t="str">
            <v>2</v>
          </cell>
          <cell r="AZ8" t="str">
            <v>P293</v>
          </cell>
          <cell r="BA8" t="str">
            <v>Q333</v>
          </cell>
          <cell r="BD8" t="str">
            <v>Q422</v>
          </cell>
          <cell r="BE8" t="str">
            <v>615</v>
          </cell>
          <cell r="BF8" t="str">
            <v>Q333</v>
          </cell>
          <cell r="BH8">
            <v>37634</v>
          </cell>
        </row>
        <row r="9">
          <cell r="A9" t="str">
            <v>A1623044</v>
          </cell>
          <cell r="B9" t="str">
            <v>01</v>
          </cell>
          <cell r="C9" t="str">
            <v>2003</v>
          </cell>
          <cell r="D9">
            <v>2</v>
          </cell>
          <cell r="E9">
            <v>37635</v>
          </cell>
          <cell r="F9" t="str">
            <v>1</v>
          </cell>
          <cell r="G9" t="str">
            <v>17</v>
          </cell>
          <cell r="H9" t="str">
            <v>001</v>
          </cell>
          <cell r="K9" t="str">
            <v>1</v>
          </cell>
          <cell r="L9" t="str">
            <v>1</v>
          </cell>
          <cell r="M9" t="str">
            <v>1700100086</v>
          </cell>
          <cell r="N9" t="str">
            <v>H UNIVERSITARIO</v>
          </cell>
          <cell r="O9">
            <v>37634</v>
          </cell>
          <cell r="P9" t="str">
            <v>2</v>
          </cell>
          <cell r="Q9">
            <v>201</v>
          </cell>
          <cell r="S9" t="str">
            <v>1</v>
          </cell>
          <cell r="U9" t="str">
            <v>17</v>
          </cell>
          <cell r="V9" t="str">
            <v>001</v>
          </cell>
          <cell r="W9" t="str">
            <v>1</v>
          </cell>
          <cell r="Y9" t="str">
            <v>0</v>
          </cell>
          <cell r="Z9" t="str">
            <v>0509</v>
          </cell>
          <cell r="AA9" t="str">
            <v>1</v>
          </cell>
          <cell r="AB9" t="str">
            <v>2</v>
          </cell>
          <cell r="AC9" t="str">
            <v>3</v>
          </cell>
          <cell r="AD9" t="str">
            <v>1</v>
          </cell>
          <cell r="AE9" t="str">
            <v>1</v>
          </cell>
          <cell r="AF9" t="str">
            <v>31</v>
          </cell>
          <cell r="AG9" t="str">
            <v>3</v>
          </cell>
          <cell r="AH9">
            <v>1520</v>
          </cell>
          <cell r="AI9">
            <v>23</v>
          </cell>
          <cell r="AJ9" t="str">
            <v>9</v>
          </cell>
          <cell r="AK9">
            <v>99999999999</v>
          </cell>
          <cell r="AL9">
            <v>3</v>
          </cell>
          <cell r="AM9">
            <v>0</v>
          </cell>
          <cell r="AN9" t="str">
            <v>4</v>
          </cell>
          <cell r="AO9" t="str">
            <v>5</v>
          </cell>
          <cell r="AW9" t="str">
            <v>2</v>
          </cell>
          <cell r="AX9" t="str">
            <v>1</v>
          </cell>
          <cell r="AY9" t="str">
            <v>2</v>
          </cell>
          <cell r="AZ9" t="str">
            <v>P220</v>
          </cell>
          <cell r="BA9" t="str">
            <v>P369</v>
          </cell>
          <cell r="BB9" t="str">
            <v>P071</v>
          </cell>
          <cell r="BE9" t="str">
            <v>404</v>
          </cell>
          <cell r="BF9" t="str">
            <v>P220</v>
          </cell>
          <cell r="BH9">
            <v>37635</v>
          </cell>
        </row>
        <row r="10">
          <cell r="A10" t="str">
            <v>A1623045</v>
          </cell>
          <cell r="B10" t="str">
            <v>01</v>
          </cell>
          <cell r="C10" t="str">
            <v>2003</v>
          </cell>
          <cell r="D10">
            <v>2</v>
          </cell>
          <cell r="E10">
            <v>37636</v>
          </cell>
          <cell r="F10" t="str">
            <v>2</v>
          </cell>
          <cell r="G10" t="str">
            <v>17</v>
          </cell>
          <cell r="H10" t="str">
            <v>001</v>
          </cell>
          <cell r="K10" t="str">
            <v>1</v>
          </cell>
          <cell r="L10" t="str">
            <v>1</v>
          </cell>
          <cell r="M10" t="str">
            <v>1700100086</v>
          </cell>
          <cell r="N10" t="str">
            <v>H UNIVERSITARIO</v>
          </cell>
          <cell r="O10">
            <v>37631</v>
          </cell>
          <cell r="P10" t="str">
            <v>3</v>
          </cell>
          <cell r="Q10">
            <v>205</v>
          </cell>
          <cell r="S10" t="str">
            <v>1</v>
          </cell>
          <cell r="U10" t="str">
            <v>17</v>
          </cell>
          <cell r="V10" t="str">
            <v>001</v>
          </cell>
          <cell r="W10" t="str">
            <v>1</v>
          </cell>
          <cell r="Y10" t="str">
            <v>0</v>
          </cell>
          <cell r="Z10" t="str">
            <v>1103</v>
          </cell>
          <cell r="AA10" t="str">
            <v>1</v>
          </cell>
          <cell r="AB10" t="str">
            <v>1</v>
          </cell>
          <cell r="AC10" t="str">
            <v>3</v>
          </cell>
          <cell r="AD10" t="str">
            <v>1</v>
          </cell>
          <cell r="AE10" t="str">
            <v>1</v>
          </cell>
          <cell r="AF10" t="str">
            <v>40</v>
          </cell>
          <cell r="AG10" t="str">
            <v>3</v>
          </cell>
          <cell r="AH10">
            <v>3000</v>
          </cell>
          <cell r="AI10">
            <v>19</v>
          </cell>
          <cell r="AJ10" t="str">
            <v>9</v>
          </cell>
          <cell r="AK10">
            <v>99999999999</v>
          </cell>
          <cell r="AL10">
            <v>1</v>
          </cell>
          <cell r="AM10">
            <v>0</v>
          </cell>
          <cell r="AN10" t="str">
            <v>1</v>
          </cell>
          <cell r="AO10" t="str">
            <v>7</v>
          </cell>
          <cell r="AW10" t="str">
            <v>2</v>
          </cell>
          <cell r="AX10" t="str">
            <v>1</v>
          </cell>
          <cell r="AY10" t="str">
            <v>1</v>
          </cell>
          <cell r="AZ10" t="str">
            <v>P708</v>
          </cell>
          <cell r="BE10" t="str">
            <v>407</v>
          </cell>
          <cell r="BF10" t="str">
            <v>P708</v>
          </cell>
          <cell r="BH10">
            <v>37909</v>
          </cell>
        </row>
        <row r="11">
          <cell r="A11" t="str">
            <v>A1623050</v>
          </cell>
          <cell r="B11" t="str">
            <v>01</v>
          </cell>
          <cell r="C11" t="str">
            <v>2003</v>
          </cell>
          <cell r="D11">
            <v>2</v>
          </cell>
          <cell r="E11">
            <v>37640</v>
          </cell>
          <cell r="F11" t="str">
            <v>1</v>
          </cell>
          <cell r="G11" t="str">
            <v>17</v>
          </cell>
          <cell r="H11" t="str">
            <v>001</v>
          </cell>
          <cell r="K11" t="str">
            <v>1</v>
          </cell>
          <cell r="L11" t="str">
            <v>1</v>
          </cell>
          <cell r="M11" t="str">
            <v>1700100086</v>
          </cell>
          <cell r="N11" t="str">
            <v>H UNIVERSITARIO</v>
          </cell>
          <cell r="P11" t="str">
            <v>2</v>
          </cell>
          <cell r="Q11">
            <v>301</v>
          </cell>
          <cell r="S11" t="str">
            <v>1</v>
          </cell>
          <cell r="U11" t="str">
            <v>17</v>
          </cell>
          <cell r="V11" t="str">
            <v>442</v>
          </cell>
          <cell r="W11" t="str">
            <v>3</v>
          </cell>
          <cell r="AA11" t="str">
            <v>1</v>
          </cell>
          <cell r="AB11" t="str">
            <v>1</v>
          </cell>
          <cell r="AC11" t="str">
            <v>3</v>
          </cell>
          <cell r="AD11" t="str">
            <v>2</v>
          </cell>
          <cell r="AE11" t="str">
            <v>1</v>
          </cell>
          <cell r="AF11" t="str">
            <v>41</v>
          </cell>
          <cell r="AG11" t="str">
            <v>3</v>
          </cell>
          <cell r="AH11">
            <v>2580</v>
          </cell>
          <cell r="AI11">
            <v>32</v>
          </cell>
          <cell r="AJ11" t="str">
            <v>2</v>
          </cell>
          <cell r="AK11">
            <v>24742415</v>
          </cell>
          <cell r="AL11">
            <v>3</v>
          </cell>
          <cell r="AM11">
            <v>0</v>
          </cell>
          <cell r="AN11" t="str">
            <v>2</v>
          </cell>
          <cell r="AO11" t="str">
            <v>3</v>
          </cell>
          <cell r="AW11" t="str">
            <v>2</v>
          </cell>
          <cell r="AX11" t="str">
            <v>1</v>
          </cell>
          <cell r="AY11" t="str">
            <v>1</v>
          </cell>
          <cell r="AZ11" t="str">
            <v>J960</v>
          </cell>
          <cell r="BA11" t="str">
            <v>P369</v>
          </cell>
          <cell r="BB11" t="str">
            <v>P281</v>
          </cell>
          <cell r="BC11" t="str">
            <v>P239</v>
          </cell>
          <cell r="BD11" t="str">
            <v>Q339</v>
          </cell>
          <cell r="BE11" t="str">
            <v>615</v>
          </cell>
          <cell r="BF11" t="str">
            <v>Q339</v>
          </cell>
          <cell r="BH11">
            <v>37641</v>
          </cell>
        </row>
        <row r="12">
          <cell r="A12" t="str">
            <v>A1623063</v>
          </cell>
          <cell r="B12" t="str">
            <v>01</v>
          </cell>
          <cell r="C12" t="str">
            <v>2003</v>
          </cell>
          <cell r="D12">
            <v>2</v>
          </cell>
          <cell r="E12">
            <v>37629</v>
          </cell>
          <cell r="F12" t="str">
            <v>2</v>
          </cell>
          <cell r="G12" t="str">
            <v>17</v>
          </cell>
          <cell r="H12" t="str">
            <v>001</v>
          </cell>
          <cell r="K12" t="str">
            <v>1</v>
          </cell>
          <cell r="L12" t="str">
            <v>1</v>
          </cell>
          <cell r="M12" t="str">
            <v>1700100086</v>
          </cell>
          <cell r="N12" t="str">
            <v>H UNIVERSITARIO</v>
          </cell>
          <cell r="P12" t="str">
            <v>3</v>
          </cell>
          <cell r="Q12">
            <v>101</v>
          </cell>
          <cell r="S12" t="str">
            <v>1</v>
          </cell>
          <cell r="U12" t="str">
            <v>17</v>
          </cell>
          <cell r="V12" t="str">
            <v>873</v>
          </cell>
          <cell r="W12" t="str">
            <v>1</v>
          </cell>
          <cell r="AA12" t="str">
            <v>3</v>
          </cell>
          <cell r="AB12" t="str">
            <v>1</v>
          </cell>
          <cell r="AC12" t="str">
            <v>3</v>
          </cell>
          <cell r="AD12" t="str">
            <v>1</v>
          </cell>
          <cell r="AE12" t="str">
            <v>1</v>
          </cell>
          <cell r="AF12" t="str">
            <v>27</v>
          </cell>
          <cell r="AG12" t="str">
            <v>2</v>
          </cell>
          <cell r="AH12">
            <v>700</v>
          </cell>
          <cell r="AI12">
            <v>31</v>
          </cell>
          <cell r="AJ12" t="str">
            <v>2</v>
          </cell>
          <cell r="AK12">
            <v>30329675</v>
          </cell>
          <cell r="AL12">
            <v>3</v>
          </cell>
          <cell r="AM12">
            <v>99</v>
          </cell>
          <cell r="AN12" t="str">
            <v>4</v>
          </cell>
          <cell r="AO12" t="str">
            <v>4</v>
          </cell>
          <cell r="AW12" t="str">
            <v>2</v>
          </cell>
          <cell r="AX12" t="str">
            <v>1</v>
          </cell>
          <cell r="AY12" t="str">
            <v>2</v>
          </cell>
          <cell r="AZ12" t="str">
            <v>P070</v>
          </cell>
          <cell r="BA12" t="str">
            <v>P038</v>
          </cell>
          <cell r="BE12" t="str">
            <v>402</v>
          </cell>
          <cell r="BF12" t="str">
            <v>P038</v>
          </cell>
          <cell r="BH12">
            <v>37629</v>
          </cell>
        </row>
        <row r="13">
          <cell r="A13" t="str">
            <v>A1623076</v>
          </cell>
          <cell r="B13" t="str">
            <v>01</v>
          </cell>
          <cell r="C13" t="str">
            <v>2003</v>
          </cell>
          <cell r="D13">
            <v>2</v>
          </cell>
          <cell r="E13">
            <v>37633</v>
          </cell>
          <cell r="F13" t="str">
            <v>1</v>
          </cell>
          <cell r="G13" t="str">
            <v>17</v>
          </cell>
          <cell r="H13" t="str">
            <v>001</v>
          </cell>
          <cell r="K13" t="str">
            <v>1</v>
          </cell>
          <cell r="L13" t="str">
            <v>1</v>
          </cell>
          <cell r="M13" t="str">
            <v>1700100086</v>
          </cell>
          <cell r="N13" t="str">
            <v>H UNIVERSITARIO</v>
          </cell>
          <cell r="P13" t="str">
            <v>3</v>
          </cell>
          <cell r="Q13">
            <v>212</v>
          </cell>
          <cell r="S13" t="str">
            <v>1</v>
          </cell>
          <cell r="U13" t="str">
            <v>17</v>
          </cell>
          <cell r="V13" t="str">
            <v>001</v>
          </cell>
          <cell r="W13" t="str">
            <v>1</v>
          </cell>
          <cell r="Y13" t="str">
            <v>0</v>
          </cell>
          <cell r="Z13" t="str">
            <v>1103</v>
          </cell>
          <cell r="AA13" t="str">
            <v>1</v>
          </cell>
          <cell r="AB13" t="str">
            <v>1</v>
          </cell>
          <cell r="AC13" t="str">
            <v>3</v>
          </cell>
          <cell r="AD13" t="str">
            <v>1</v>
          </cell>
          <cell r="AE13" t="str">
            <v>1</v>
          </cell>
          <cell r="AF13" t="str">
            <v>37</v>
          </cell>
          <cell r="AG13" t="str">
            <v>3</v>
          </cell>
          <cell r="AH13">
            <v>2570</v>
          </cell>
          <cell r="AI13">
            <v>99</v>
          </cell>
          <cell r="AJ13" t="str">
            <v>9</v>
          </cell>
          <cell r="AK13">
            <v>99999999999</v>
          </cell>
          <cell r="AL13">
            <v>2</v>
          </cell>
          <cell r="AM13">
            <v>1</v>
          </cell>
          <cell r="AN13" t="str">
            <v>1</v>
          </cell>
          <cell r="AO13" t="str">
            <v>4</v>
          </cell>
          <cell r="AW13" t="str">
            <v>2</v>
          </cell>
          <cell r="AX13" t="str">
            <v>1</v>
          </cell>
          <cell r="AY13" t="str">
            <v>2</v>
          </cell>
          <cell r="AZ13" t="str">
            <v>P369</v>
          </cell>
          <cell r="BA13" t="str">
            <v>Q059</v>
          </cell>
          <cell r="BE13" t="str">
            <v>615</v>
          </cell>
          <cell r="BF13" t="str">
            <v>Q059</v>
          </cell>
          <cell r="BH13">
            <v>37633</v>
          </cell>
        </row>
        <row r="14">
          <cell r="A14" t="str">
            <v>A1623085</v>
          </cell>
          <cell r="B14" t="str">
            <v>01</v>
          </cell>
          <cell r="C14" t="str">
            <v>2003</v>
          </cell>
          <cell r="D14">
            <v>2</v>
          </cell>
          <cell r="E14">
            <v>37635</v>
          </cell>
          <cell r="F14" t="str">
            <v>2</v>
          </cell>
          <cell r="G14" t="str">
            <v>17</v>
          </cell>
          <cell r="H14" t="str">
            <v>001</v>
          </cell>
          <cell r="K14" t="str">
            <v>1</v>
          </cell>
          <cell r="L14" t="str">
            <v>1</v>
          </cell>
          <cell r="M14" t="str">
            <v>1700100086</v>
          </cell>
          <cell r="N14" t="str">
            <v>H UNIVERSITARIO</v>
          </cell>
          <cell r="O14">
            <v>37635</v>
          </cell>
          <cell r="P14" t="str">
            <v>2</v>
          </cell>
          <cell r="Q14">
            <v>106</v>
          </cell>
          <cell r="S14" t="str">
            <v>1</v>
          </cell>
          <cell r="U14" t="str">
            <v>17</v>
          </cell>
          <cell r="V14" t="str">
            <v>524</v>
          </cell>
          <cell r="W14" t="str">
            <v>1</v>
          </cell>
          <cell r="AA14" t="str">
            <v>1</v>
          </cell>
          <cell r="AB14" t="str">
            <v>1</v>
          </cell>
          <cell r="AC14" t="str">
            <v>3</v>
          </cell>
          <cell r="AD14" t="str">
            <v>1</v>
          </cell>
          <cell r="AE14" t="str">
            <v>1</v>
          </cell>
          <cell r="AF14" t="str">
            <v>23</v>
          </cell>
          <cell r="AG14" t="str">
            <v>2</v>
          </cell>
          <cell r="AH14">
            <v>820</v>
          </cell>
          <cell r="AI14">
            <v>22</v>
          </cell>
          <cell r="AJ14" t="str">
            <v>2</v>
          </cell>
          <cell r="AK14">
            <v>24852449</v>
          </cell>
          <cell r="AL14">
            <v>1</v>
          </cell>
          <cell r="AM14">
            <v>1</v>
          </cell>
          <cell r="AN14" t="str">
            <v>2</v>
          </cell>
          <cell r="AO14" t="str">
            <v>2</v>
          </cell>
          <cell r="AW14" t="str">
            <v>2</v>
          </cell>
          <cell r="AX14" t="str">
            <v>1</v>
          </cell>
          <cell r="AY14" t="str">
            <v>1</v>
          </cell>
          <cell r="AZ14" t="str">
            <v>P070</v>
          </cell>
          <cell r="BE14" t="str">
            <v>403</v>
          </cell>
          <cell r="BF14" t="str">
            <v>P070</v>
          </cell>
          <cell r="BH14">
            <v>37635</v>
          </cell>
        </row>
        <row r="15">
          <cell r="A15" t="str">
            <v>A1145269</v>
          </cell>
          <cell r="B15" t="str">
            <v>02</v>
          </cell>
          <cell r="C15" t="str">
            <v>2003</v>
          </cell>
          <cell r="D15">
            <v>2</v>
          </cell>
          <cell r="E15">
            <v>37668</v>
          </cell>
          <cell r="F15" t="str">
            <v>1</v>
          </cell>
          <cell r="G15" t="str">
            <v>17</v>
          </cell>
          <cell r="H15" t="str">
            <v>001</v>
          </cell>
          <cell r="K15" t="str">
            <v>1</v>
          </cell>
          <cell r="L15" t="str">
            <v>1</v>
          </cell>
          <cell r="M15" t="str">
            <v>1700100078</v>
          </cell>
          <cell r="N15" t="str">
            <v>H SANTA SOFIA</v>
          </cell>
          <cell r="P15" t="str">
            <v>3</v>
          </cell>
          <cell r="Q15">
            <v>304</v>
          </cell>
          <cell r="S15" t="str">
            <v>1</v>
          </cell>
          <cell r="U15" t="str">
            <v>17</v>
          </cell>
          <cell r="V15" t="str">
            <v>614</v>
          </cell>
          <cell r="W15" t="str">
            <v>3</v>
          </cell>
          <cell r="AA15" t="str">
            <v>1</v>
          </cell>
          <cell r="AB15" t="str">
            <v>2</v>
          </cell>
          <cell r="AC15" t="str">
            <v>3</v>
          </cell>
          <cell r="AD15" t="str">
            <v>9</v>
          </cell>
          <cell r="AE15" t="str">
            <v>9</v>
          </cell>
          <cell r="AF15" t="str">
            <v>99</v>
          </cell>
          <cell r="AG15" t="str">
            <v>9</v>
          </cell>
          <cell r="AH15">
            <v>9999</v>
          </cell>
          <cell r="AI15">
            <v>99</v>
          </cell>
          <cell r="AJ15" t="str">
            <v>9</v>
          </cell>
          <cell r="AK15">
            <v>99999999999</v>
          </cell>
          <cell r="AL15">
            <v>99</v>
          </cell>
          <cell r="AM15">
            <v>99</v>
          </cell>
          <cell r="AN15" t="str">
            <v>9</v>
          </cell>
          <cell r="AO15" t="str">
            <v>9</v>
          </cell>
          <cell r="AW15" t="str">
            <v>2</v>
          </cell>
          <cell r="AX15" t="str">
            <v>1</v>
          </cell>
          <cell r="AY15" t="str">
            <v>1</v>
          </cell>
          <cell r="AZ15" t="str">
            <v>R570</v>
          </cell>
          <cell r="BA15" t="str">
            <v>A419</v>
          </cell>
          <cell r="BB15" t="str">
            <v>J189</v>
          </cell>
          <cell r="BD15" t="str">
            <v>E46X</v>
          </cell>
          <cell r="BE15" t="str">
            <v>602</v>
          </cell>
          <cell r="BF15" t="str">
            <v>E46X</v>
          </cell>
        </row>
        <row r="16">
          <cell r="A16" t="str">
            <v>A1623153</v>
          </cell>
          <cell r="B16" t="str">
            <v>02</v>
          </cell>
          <cell r="C16" t="str">
            <v>2003</v>
          </cell>
          <cell r="D16">
            <v>2</v>
          </cell>
          <cell r="E16">
            <v>37657</v>
          </cell>
          <cell r="F16" t="str">
            <v>1</v>
          </cell>
          <cell r="G16" t="str">
            <v>17</v>
          </cell>
          <cell r="H16" t="str">
            <v>001</v>
          </cell>
          <cell r="K16" t="str">
            <v>1</v>
          </cell>
          <cell r="L16" t="str">
            <v>1</v>
          </cell>
          <cell r="M16" t="str">
            <v>1700100086</v>
          </cell>
          <cell r="N16" t="str">
            <v>H UNIVERSITARIO</v>
          </cell>
          <cell r="O16">
            <v>1127</v>
          </cell>
          <cell r="P16" t="str">
            <v>2</v>
          </cell>
          <cell r="Q16">
            <v>205</v>
          </cell>
          <cell r="S16" t="str">
            <v>1</v>
          </cell>
          <cell r="U16" t="str">
            <v>17</v>
          </cell>
          <cell r="V16" t="str">
            <v>433</v>
          </cell>
          <cell r="W16" t="str">
            <v>1</v>
          </cell>
          <cell r="AA16" t="str">
            <v>1</v>
          </cell>
          <cell r="AB16" t="str">
            <v>1</v>
          </cell>
          <cell r="AC16" t="str">
            <v>3</v>
          </cell>
          <cell r="AD16" t="str">
            <v>1</v>
          </cell>
          <cell r="AE16" t="str">
            <v>1</v>
          </cell>
          <cell r="AF16" t="str">
            <v>41</v>
          </cell>
          <cell r="AG16" t="str">
            <v>3</v>
          </cell>
          <cell r="AH16">
            <v>3300</v>
          </cell>
          <cell r="AI16">
            <v>22</v>
          </cell>
          <cell r="AJ16" t="str">
            <v>2</v>
          </cell>
          <cell r="AK16">
            <v>24731192</v>
          </cell>
          <cell r="AL16">
            <v>3</v>
          </cell>
          <cell r="AM16">
            <v>0</v>
          </cell>
          <cell r="AN16" t="str">
            <v>2</v>
          </cell>
          <cell r="AO16" t="str">
            <v>2</v>
          </cell>
          <cell r="AW16" t="str">
            <v>2</v>
          </cell>
          <cell r="AX16" t="str">
            <v>1</v>
          </cell>
          <cell r="AY16" t="str">
            <v>2</v>
          </cell>
          <cell r="AZ16" t="str">
            <v>P219</v>
          </cell>
          <cell r="BA16" t="str">
            <v>P749</v>
          </cell>
          <cell r="BE16" t="str">
            <v>407</v>
          </cell>
          <cell r="BF16" t="str">
            <v>P749</v>
          </cell>
          <cell r="BH16">
            <v>37657</v>
          </cell>
        </row>
        <row r="17">
          <cell r="A17" t="str">
            <v>A1623155</v>
          </cell>
          <cell r="B17" t="str">
            <v>02</v>
          </cell>
          <cell r="C17" t="str">
            <v>2003</v>
          </cell>
          <cell r="D17">
            <v>2</v>
          </cell>
          <cell r="E17">
            <v>37662</v>
          </cell>
          <cell r="F17" t="str">
            <v>1</v>
          </cell>
          <cell r="G17" t="str">
            <v>17</v>
          </cell>
          <cell r="H17" t="str">
            <v>001</v>
          </cell>
          <cell r="K17" t="str">
            <v>1</v>
          </cell>
          <cell r="L17" t="str">
            <v>1</v>
          </cell>
          <cell r="M17" t="str">
            <v>1700100086</v>
          </cell>
          <cell r="N17" t="str">
            <v>H UNIVERSITARIO</v>
          </cell>
          <cell r="O17">
            <v>37656</v>
          </cell>
          <cell r="P17" t="str">
            <v>2</v>
          </cell>
          <cell r="Q17">
            <v>206</v>
          </cell>
          <cell r="S17" t="str">
            <v>1</v>
          </cell>
          <cell r="U17" t="str">
            <v>17</v>
          </cell>
          <cell r="V17" t="str">
            <v>446</v>
          </cell>
          <cell r="W17" t="str">
            <v>3</v>
          </cell>
          <cell r="AA17" t="str">
            <v>1</v>
          </cell>
          <cell r="AB17" t="str">
            <v>1</v>
          </cell>
          <cell r="AC17" t="str">
            <v>3</v>
          </cell>
          <cell r="AD17" t="str">
            <v>2</v>
          </cell>
          <cell r="AE17" t="str">
            <v>1</v>
          </cell>
          <cell r="AF17" t="str">
            <v>34</v>
          </cell>
          <cell r="AG17" t="str">
            <v>3</v>
          </cell>
          <cell r="AH17">
            <v>2090</v>
          </cell>
          <cell r="AI17">
            <v>44</v>
          </cell>
          <cell r="AJ17" t="str">
            <v>2</v>
          </cell>
          <cell r="AK17">
            <v>25100253</v>
          </cell>
          <cell r="AL17">
            <v>4</v>
          </cell>
          <cell r="AM17">
            <v>0</v>
          </cell>
          <cell r="AN17" t="str">
            <v>2</v>
          </cell>
          <cell r="AO17" t="str">
            <v>3</v>
          </cell>
          <cell r="AW17" t="str">
            <v>2</v>
          </cell>
          <cell r="AX17" t="str">
            <v>1</v>
          </cell>
          <cell r="AY17" t="str">
            <v>1</v>
          </cell>
          <cell r="AZ17" t="str">
            <v>P293</v>
          </cell>
          <cell r="BD17" t="str">
            <v>P550</v>
          </cell>
          <cell r="BE17" t="str">
            <v>407</v>
          </cell>
          <cell r="BF17" t="str">
            <v>P293</v>
          </cell>
          <cell r="BH17">
            <v>37662</v>
          </cell>
        </row>
        <row r="18">
          <cell r="A18" t="str">
            <v>A1623162</v>
          </cell>
          <cell r="B18" t="str">
            <v>02</v>
          </cell>
          <cell r="C18" t="str">
            <v>2003</v>
          </cell>
          <cell r="D18">
            <v>2</v>
          </cell>
          <cell r="E18">
            <v>37676</v>
          </cell>
          <cell r="F18" t="str">
            <v>1</v>
          </cell>
          <cell r="G18" t="str">
            <v>17</v>
          </cell>
          <cell r="H18" t="str">
            <v>001</v>
          </cell>
          <cell r="K18" t="str">
            <v>1</v>
          </cell>
          <cell r="L18" t="str">
            <v>1</v>
          </cell>
          <cell r="M18" t="str">
            <v>1700100086</v>
          </cell>
          <cell r="N18" t="str">
            <v>H UNIVERSITARIO</v>
          </cell>
          <cell r="O18">
            <v>37676</v>
          </cell>
          <cell r="P18" t="str">
            <v>2</v>
          </cell>
          <cell r="Q18">
            <v>101</v>
          </cell>
          <cell r="S18" t="str">
            <v>1</v>
          </cell>
          <cell r="U18" t="str">
            <v>17</v>
          </cell>
          <cell r="V18" t="str">
            <v>001</v>
          </cell>
          <cell r="W18" t="str">
            <v>1</v>
          </cell>
          <cell r="Y18" t="str">
            <v>1</v>
          </cell>
          <cell r="Z18" t="str">
            <v>1014</v>
          </cell>
          <cell r="AA18" t="str">
            <v>1</v>
          </cell>
          <cell r="AB18" t="str">
            <v>1</v>
          </cell>
          <cell r="AC18" t="str">
            <v>3</v>
          </cell>
          <cell r="AD18" t="str">
            <v>1</v>
          </cell>
          <cell r="AE18" t="str">
            <v>1</v>
          </cell>
          <cell r="AF18" t="str">
            <v>38</v>
          </cell>
          <cell r="AG18" t="str">
            <v>3</v>
          </cell>
          <cell r="AH18">
            <v>3300</v>
          </cell>
          <cell r="AI18">
            <v>39</v>
          </cell>
          <cell r="AJ18" t="str">
            <v>9</v>
          </cell>
          <cell r="AK18">
            <v>99999999999</v>
          </cell>
          <cell r="AL18">
            <v>2</v>
          </cell>
          <cell r="AM18">
            <v>99</v>
          </cell>
          <cell r="AN18" t="str">
            <v>4</v>
          </cell>
          <cell r="AO18" t="str">
            <v>2</v>
          </cell>
          <cell r="AW18" t="str">
            <v>2</v>
          </cell>
          <cell r="AX18" t="str">
            <v>1</v>
          </cell>
          <cell r="AY18" t="str">
            <v>2</v>
          </cell>
          <cell r="AZ18" t="str">
            <v>P298</v>
          </cell>
          <cell r="BA18" t="str">
            <v>Q249</v>
          </cell>
          <cell r="BE18" t="str">
            <v>615</v>
          </cell>
          <cell r="BF18" t="str">
            <v>Q249</v>
          </cell>
          <cell r="BH18">
            <v>37676</v>
          </cell>
        </row>
        <row r="19">
          <cell r="A19" t="str">
            <v>A1147551</v>
          </cell>
          <cell r="B19" t="str">
            <v>05</v>
          </cell>
          <cell r="C19" t="str">
            <v>2003</v>
          </cell>
          <cell r="D19">
            <v>2</v>
          </cell>
          <cell r="E19">
            <v>37763</v>
          </cell>
          <cell r="F19" t="str">
            <v>1</v>
          </cell>
          <cell r="G19" t="str">
            <v>17</v>
          </cell>
          <cell r="H19" t="str">
            <v>001</v>
          </cell>
          <cell r="K19" t="str">
            <v>1</v>
          </cell>
          <cell r="L19" t="str">
            <v>1</v>
          </cell>
          <cell r="M19" t="str">
            <v>1700100086</v>
          </cell>
          <cell r="N19" t="str">
            <v>H UNIVERSITARIO</v>
          </cell>
          <cell r="P19" t="str">
            <v>2</v>
          </cell>
          <cell r="Q19">
            <v>206</v>
          </cell>
          <cell r="S19" t="str">
            <v>1</v>
          </cell>
          <cell r="U19" t="str">
            <v>17</v>
          </cell>
          <cell r="V19" t="str">
            <v>486</v>
          </cell>
          <cell r="W19" t="str">
            <v>1</v>
          </cell>
          <cell r="AA19" t="str">
            <v>1</v>
          </cell>
          <cell r="AB19" t="str">
            <v>1</v>
          </cell>
          <cell r="AC19" t="str">
            <v>3</v>
          </cell>
          <cell r="AD19" t="str">
            <v>1</v>
          </cell>
          <cell r="AE19" t="str">
            <v>1</v>
          </cell>
          <cell r="AG19" t="str">
            <v>3</v>
          </cell>
          <cell r="AH19">
            <v>1460</v>
          </cell>
          <cell r="AI19">
            <v>29</v>
          </cell>
          <cell r="AJ19" t="str">
            <v>9</v>
          </cell>
          <cell r="AK19">
            <v>99999999999</v>
          </cell>
          <cell r="AL19">
            <v>2</v>
          </cell>
          <cell r="AM19">
            <v>0</v>
          </cell>
          <cell r="AN19" t="str">
            <v>9</v>
          </cell>
          <cell r="AO19" t="str">
            <v>5</v>
          </cell>
          <cell r="AW19" t="str">
            <v>2</v>
          </cell>
          <cell r="AX19" t="str">
            <v>1</v>
          </cell>
          <cell r="AY19" t="str">
            <v>2</v>
          </cell>
          <cell r="AZ19" t="str">
            <v>P369</v>
          </cell>
          <cell r="BA19" t="str">
            <v>P220</v>
          </cell>
          <cell r="BB19" t="str">
            <v>P071</v>
          </cell>
          <cell r="BE19" t="str">
            <v>404</v>
          </cell>
          <cell r="BF19" t="str">
            <v>P220</v>
          </cell>
        </row>
        <row r="20">
          <cell r="A20" t="str">
            <v>A1147555</v>
          </cell>
          <cell r="B20" t="str">
            <v>05</v>
          </cell>
          <cell r="C20" t="str">
            <v>2003</v>
          </cell>
          <cell r="D20">
            <v>2</v>
          </cell>
          <cell r="E20">
            <v>37763</v>
          </cell>
          <cell r="F20" t="str">
            <v>2</v>
          </cell>
          <cell r="G20" t="str">
            <v>17</v>
          </cell>
          <cell r="H20" t="str">
            <v>001</v>
          </cell>
          <cell r="K20" t="str">
            <v>1</v>
          </cell>
          <cell r="L20" t="str">
            <v>1</v>
          </cell>
          <cell r="M20" t="str">
            <v>1700100086</v>
          </cell>
          <cell r="N20" t="str">
            <v>H UNIVERSITARIO</v>
          </cell>
          <cell r="P20" t="str">
            <v>2</v>
          </cell>
          <cell r="Q20">
            <v>210</v>
          </cell>
          <cell r="S20" t="str">
            <v>1</v>
          </cell>
          <cell r="U20" t="str">
            <v>17</v>
          </cell>
          <cell r="V20" t="str">
            <v>042</v>
          </cell>
          <cell r="W20" t="str">
            <v>1</v>
          </cell>
          <cell r="AA20" t="str">
            <v>1</v>
          </cell>
          <cell r="AB20" t="str">
            <v>2</v>
          </cell>
          <cell r="AC20" t="str">
            <v>3</v>
          </cell>
          <cell r="AD20" t="str">
            <v>1</v>
          </cell>
          <cell r="AE20" t="str">
            <v>1</v>
          </cell>
          <cell r="AG20" t="str">
            <v>2</v>
          </cell>
          <cell r="AH20">
            <v>700</v>
          </cell>
          <cell r="AI20">
            <v>28</v>
          </cell>
          <cell r="AJ20" t="str">
            <v>9</v>
          </cell>
          <cell r="AK20">
            <v>99999999999</v>
          </cell>
          <cell r="AL20">
            <v>2</v>
          </cell>
          <cell r="AM20">
            <v>0</v>
          </cell>
          <cell r="AN20" t="str">
            <v>1</v>
          </cell>
          <cell r="AO20" t="str">
            <v>4</v>
          </cell>
          <cell r="AW20" t="str">
            <v>2</v>
          </cell>
          <cell r="AX20" t="str">
            <v>1</v>
          </cell>
          <cell r="AY20" t="str">
            <v>2</v>
          </cell>
          <cell r="AZ20" t="str">
            <v>P070</v>
          </cell>
          <cell r="BE20" t="str">
            <v>403</v>
          </cell>
          <cell r="BF20" t="str">
            <v>P070</v>
          </cell>
        </row>
        <row r="21">
          <cell r="A21" t="str">
            <v>A1147558</v>
          </cell>
          <cell r="B21" t="str">
            <v>05</v>
          </cell>
          <cell r="C21" t="str">
            <v>2003</v>
          </cell>
          <cell r="D21">
            <v>2</v>
          </cell>
          <cell r="E21">
            <v>37766</v>
          </cell>
          <cell r="F21" t="str">
            <v>1</v>
          </cell>
          <cell r="G21" t="str">
            <v>17</v>
          </cell>
          <cell r="H21" t="str">
            <v>001</v>
          </cell>
          <cell r="K21" t="str">
            <v>1</v>
          </cell>
          <cell r="L21" t="str">
            <v>1</v>
          </cell>
          <cell r="M21" t="str">
            <v>1700100086</v>
          </cell>
          <cell r="N21" t="str">
            <v>H UNIVERSITARIO</v>
          </cell>
          <cell r="P21" t="str">
            <v>2</v>
          </cell>
          <cell r="Q21">
            <v>206</v>
          </cell>
          <cell r="S21" t="str">
            <v>1</v>
          </cell>
          <cell r="U21" t="str">
            <v>17</v>
          </cell>
          <cell r="V21" t="str">
            <v>001</v>
          </cell>
          <cell r="W21" t="str">
            <v>1</v>
          </cell>
          <cell r="Y21" t="str">
            <v>0</v>
          </cell>
          <cell r="Z21" t="str">
            <v>0507</v>
          </cell>
          <cell r="AA21" t="str">
            <v>1</v>
          </cell>
          <cell r="AB21" t="str">
            <v>1</v>
          </cell>
          <cell r="AC21" t="str">
            <v>3</v>
          </cell>
          <cell r="AD21" t="str">
            <v>1</v>
          </cell>
          <cell r="AE21" t="str">
            <v>1</v>
          </cell>
          <cell r="AG21" t="str">
            <v>3</v>
          </cell>
          <cell r="AH21">
            <v>2700</v>
          </cell>
          <cell r="AI21">
            <v>99</v>
          </cell>
          <cell r="AJ21" t="str">
            <v>9</v>
          </cell>
          <cell r="AK21">
            <v>99999999999</v>
          </cell>
          <cell r="AL21">
            <v>2</v>
          </cell>
          <cell r="AM21">
            <v>0</v>
          </cell>
          <cell r="AN21" t="str">
            <v>9</v>
          </cell>
          <cell r="AO21" t="str">
            <v>9</v>
          </cell>
          <cell r="AW21" t="str">
            <v>2</v>
          </cell>
          <cell r="AX21" t="str">
            <v>1</v>
          </cell>
          <cell r="AY21" t="str">
            <v>2</v>
          </cell>
          <cell r="AZ21" t="str">
            <v>P369</v>
          </cell>
          <cell r="BA21" t="str">
            <v>J189</v>
          </cell>
          <cell r="BE21" t="str">
            <v>109</v>
          </cell>
          <cell r="BF21" t="str">
            <v>J189</v>
          </cell>
        </row>
        <row r="22">
          <cell r="A22" t="str">
            <v>A1147304</v>
          </cell>
          <cell r="B22" t="str">
            <v>05</v>
          </cell>
          <cell r="C22" t="str">
            <v>2003</v>
          </cell>
          <cell r="D22">
            <v>2</v>
          </cell>
          <cell r="E22">
            <v>37744</v>
          </cell>
          <cell r="F22" t="str">
            <v>2</v>
          </cell>
          <cell r="G22" t="str">
            <v>17</v>
          </cell>
          <cell r="H22" t="str">
            <v>001</v>
          </cell>
          <cell r="K22" t="str">
            <v>1</v>
          </cell>
          <cell r="L22" t="str">
            <v>1</v>
          </cell>
          <cell r="M22" t="str">
            <v>1700100077</v>
          </cell>
          <cell r="N22" t="str">
            <v>CM SAN MARTIN</v>
          </cell>
          <cell r="P22" t="str">
            <v>2</v>
          </cell>
          <cell r="Q22">
            <v>305</v>
          </cell>
          <cell r="S22" t="str">
            <v>1</v>
          </cell>
          <cell r="U22" t="str">
            <v>17</v>
          </cell>
          <cell r="V22" t="str">
            <v>001</v>
          </cell>
          <cell r="W22" t="str">
            <v>1</v>
          </cell>
          <cell r="Y22" t="str">
            <v>0</v>
          </cell>
          <cell r="Z22" t="str">
            <v>1012</v>
          </cell>
          <cell r="AA22" t="str">
            <v>1</v>
          </cell>
          <cell r="AB22" t="str">
            <v>1</v>
          </cell>
          <cell r="AC22" t="str">
            <v>3</v>
          </cell>
          <cell r="AD22" t="str">
            <v>1</v>
          </cell>
          <cell r="AE22" t="str">
            <v>1</v>
          </cell>
          <cell r="AG22" t="str">
            <v>3</v>
          </cell>
          <cell r="AH22">
            <v>2500</v>
          </cell>
          <cell r="AI22">
            <v>36</v>
          </cell>
          <cell r="AJ22" t="str">
            <v>9</v>
          </cell>
          <cell r="AK22">
            <v>99999999999</v>
          </cell>
          <cell r="AL22">
            <v>2</v>
          </cell>
          <cell r="AM22">
            <v>0</v>
          </cell>
          <cell r="AN22" t="str">
            <v>4</v>
          </cell>
          <cell r="AO22" t="str">
            <v>5</v>
          </cell>
          <cell r="AW22" t="str">
            <v>2</v>
          </cell>
          <cell r="AX22" t="str">
            <v>1</v>
          </cell>
          <cell r="AY22" t="str">
            <v>1</v>
          </cell>
          <cell r="AZ22" t="str">
            <v>R092</v>
          </cell>
          <cell r="BA22" t="str">
            <v>R090</v>
          </cell>
          <cell r="BB22" t="str">
            <v>E872</v>
          </cell>
          <cell r="BC22" t="str">
            <v>J159</v>
          </cell>
          <cell r="BE22" t="str">
            <v>109</v>
          </cell>
          <cell r="BF22" t="str">
            <v>J159</v>
          </cell>
        </row>
        <row r="23">
          <cell r="A23" t="str">
            <v>A1140359</v>
          </cell>
          <cell r="B23" t="str">
            <v>01</v>
          </cell>
          <cell r="C23" t="str">
            <v>2003</v>
          </cell>
          <cell r="D23">
            <v>2</v>
          </cell>
          <cell r="E23">
            <v>37631</v>
          </cell>
          <cell r="F23" t="str">
            <v>2</v>
          </cell>
          <cell r="G23" t="str">
            <v>17</v>
          </cell>
          <cell r="H23" t="str">
            <v>088</v>
          </cell>
          <cell r="K23" t="str">
            <v>3</v>
          </cell>
          <cell r="L23" t="str">
            <v>3</v>
          </cell>
          <cell r="P23" t="str">
            <v>3</v>
          </cell>
          <cell r="Q23">
            <v>303</v>
          </cell>
          <cell r="S23" t="str">
            <v>1</v>
          </cell>
          <cell r="U23" t="str">
            <v>17</v>
          </cell>
          <cell r="V23" t="str">
            <v>088</v>
          </cell>
          <cell r="W23" t="str">
            <v>3</v>
          </cell>
          <cell r="AA23" t="str">
            <v>1</v>
          </cell>
          <cell r="AB23" t="str">
            <v>2</v>
          </cell>
          <cell r="AC23" t="str">
            <v>3</v>
          </cell>
          <cell r="AD23" t="str">
            <v>1</v>
          </cell>
          <cell r="AE23" t="str">
            <v>1</v>
          </cell>
          <cell r="AF23" t="str">
            <v>99</v>
          </cell>
          <cell r="AG23" t="str">
            <v>9</v>
          </cell>
          <cell r="AH23">
            <v>9999</v>
          </cell>
          <cell r="AI23">
            <v>34</v>
          </cell>
          <cell r="AJ23" t="str">
            <v>9</v>
          </cell>
          <cell r="AK23">
            <v>99999999999</v>
          </cell>
          <cell r="AL23">
            <v>7</v>
          </cell>
          <cell r="AM23">
            <v>0</v>
          </cell>
          <cell r="AN23" t="str">
            <v>4</v>
          </cell>
          <cell r="AO23" t="str">
            <v>8</v>
          </cell>
          <cell r="AW23" t="str">
            <v>2</v>
          </cell>
          <cell r="AX23" t="str">
            <v>2</v>
          </cell>
          <cell r="AY23" t="str">
            <v>2</v>
          </cell>
          <cell r="AZ23" t="str">
            <v>I469</v>
          </cell>
          <cell r="BA23" t="str">
            <v>R571</v>
          </cell>
          <cell r="BB23" t="str">
            <v>A09X</v>
          </cell>
          <cell r="BE23" t="str">
            <v>101</v>
          </cell>
          <cell r="BF23" t="str">
            <v>A09X</v>
          </cell>
        </row>
        <row r="24">
          <cell r="A24" t="str">
            <v>A1141382</v>
          </cell>
          <cell r="B24" t="str">
            <v>01</v>
          </cell>
          <cell r="C24" t="str">
            <v>2003</v>
          </cell>
          <cell r="D24">
            <v>2</v>
          </cell>
          <cell r="E24">
            <v>37632</v>
          </cell>
          <cell r="F24" t="str">
            <v>1</v>
          </cell>
          <cell r="G24" t="str">
            <v>17</v>
          </cell>
          <cell r="H24" t="str">
            <v>174</v>
          </cell>
          <cell r="K24" t="str">
            <v>1</v>
          </cell>
          <cell r="L24" t="str">
            <v>1</v>
          </cell>
          <cell r="M24" t="str">
            <v>1717400011</v>
          </cell>
          <cell r="N24" t="str">
            <v>HOSP. SAN MARCOS</v>
          </cell>
          <cell r="P24" t="str">
            <v>3</v>
          </cell>
          <cell r="Q24">
            <v>101</v>
          </cell>
          <cell r="S24" t="str">
            <v>1</v>
          </cell>
          <cell r="U24" t="str">
            <v>17</v>
          </cell>
          <cell r="V24" t="str">
            <v>174</v>
          </cell>
          <cell r="W24" t="str">
            <v>1</v>
          </cell>
          <cell r="AA24" t="str">
            <v>1</v>
          </cell>
          <cell r="AB24" t="str">
            <v>1</v>
          </cell>
          <cell r="AC24" t="str">
            <v>3</v>
          </cell>
          <cell r="AD24" t="str">
            <v>1</v>
          </cell>
          <cell r="AE24" t="str">
            <v>1</v>
          </cell>
          <cell r="AG24" t="str">
            <v>3</v>
          </cell>
          <cell r="AH24">
            <v>3000</v>
          </cell>
          <cell r="AI24">
            <v>99</v>
          </cell>
          <cell r="AJ24" t="str">
            <v>9</v>
          </cell>
          <cell r="AK24">
            <v>99999999999</v>
          </cell>
          <cell r="AL24">
            <v>2</v>
          </cell>
          <cell r="AM24">
            <v>1</v>
          </cell>
          <cell r="AN24" t="str">
            <v>5</v>
          </cell>
          <cell r="AO24" t="str">
            <v>2</v>
          </cell>
          <cell r="AW24" t="str">
            <v>2</v>
          </cell>
          <cell r="AX24" t="str">
            <v>1</v>
          </cell>
          <cell r="AY24" t="str">
            <v>2</v>
          </cell>
          <cell r="AZ24" t="str">
            <v>P209</v>
          </cell>
          <cell r="BA24" t="str">
            <v>P240</v>
          </cell>
          <cell r="BB24" t="str">
            <v>P025</v>
          </cell>
          <cell r="BE24" t="str">
            <v>402</v>
          </cell>
          <cell r="BF24" t="str">
            <v>P025</v>
          </cell>
        </row>
        <row r="25">
          <cell r="A25" t="str">
            <v>A1140297</v>
          </cell>
          <cell r="B25" t="str">
            <v>01</v>
          </cell>
          <cell r="C25" t="str">
            <v>2003</v>
          </cell>
          <cell r="D25">
            <v>2</v>
          </cell>
          <cell r="E25">
            <v>37631</v>
          </cell>
          <cell r="F25" t="str">
            <v>2</v>
          </cell>
          <cell r="G25" t="str">
            <v>17</v>
          </cell>
          <cell r="H25" t="str">
            <v>380</v>
          </cell>
          <cell r="K25" t="str">
            <v>1</v>
          </cell>
          <cell r="L25" t="str">
            <v>2</v>
          </cell>
          <cell r="M25" t="str">
            <v>1738000100</v>
          </cell>
          <cell r="N25" t="str">
            <v>PS LAS FERIAS</v>
          </cell>
          <cell r="P25" t="str">
            <v>2</v>
          </cell>
          <cell r="Q25">
            <v>101</v>
          </cell>
          <cell r="S25" t="str">
            <v>1</v>
          </cell>
          <cell r="U25" t="str">
            <v>17</v>
          </cell>
          <cell r="V25" t="str">
            <v>380</v>
          </cell>
          <cell r="W25" t="str">
            <v>1</v>
          </cell>
          <cell r="AA25" t="str">
            <v>1</v>
          </cell>
          <cell r="AB25" t="str">
            <v>1</v>
          </cell>
          <cell r="AC25" t="str">
            <v>3</v>
          </cell>
          <cell r="AD25" t="str">
            <v>1</v>
          </cell>
          <cell r="AE25" t="str">
            <v>1</v>
          </cell>
          <cell r="AF25" t="str">
            <v>99</v>
          </cell>
          <cell r="AG25" t="str">
            <v>9</v>
          </cell>
          <cell r="AH25">
            <v>1500</v>
          </cell>
          <cell r="AI25">
            <v>20</v>
          </cell>
          <cell r="AJ25" t="str">
            <v>9</v>
          </cell>
          <cell r="AK25">
            <v>99999999999</v>
          </cell>
          <cell r="AL25">
            <v>2</v>
          </cell>
          <cell r="AM25">
            <v>99</v>
          </cell>
          <cell r="AN25" t="str">
            <v>1</v>
          </cell>
          <cell r="AO25" t="str">
            <v>4</v>
          </cell>
          <cell r="AW25" t="str">
            <v>2</v>
          </cell>
          <cell r="AX25" t="str">
            <v>1</v>
          </cell>
          <cell r="AY25" t="str">
            <v>2</v>
          </cell>
          <cell r="AZ25" t="str">
            <v>P285</v>
          </cell>
          <cell r="BA25" t="str">
            <v>P220</v>
          </cell>
          <cell r="BB25" t="str">
            <v>P280</v>
          </cell>
          <cell r="BC25" t="str">
            <v>P071</v>
          </cell>
          <cell r="BE25" t="str">
            <v>404</v>
          </cell>
          <cell r="BF25" t="str">
            <v>P220</v>
          </cell>
        </row>
        <row r="26">
          <cell r="A26" t="str">
            <v>A907987</v>
          </cell>
          <cell r="B26" t="str">
            <v>01</v>
          </cell>
          <cell r="C26" t="str">
            <v>2003</v>
          </cell>
          <cell r="D26">
            <v>2</v>
          </cell>
          <cell r="E26">
            <v>37646</v>
          </cell>
          <cell r="F26" t="str">
            <v>2</v>
          </cell>
          <cell r="G26" t="str">
            <v>17</v>
          </cell>
          <cell r="H26" t="str">
            <v>524</v>
          </cell>
          <cell r="I26" t="str">
            <v>001</v>
          </cell>
          <cell r="K26" t="str">
            <v>2</v>
          </cell>
          <cell r="L26" t="str">
            <v>3</v>
          </cell>
          <cell r="P26" t="str">
            <v>3</v>
          </cell>
          <cell r="Q26">
            <v>307</v>
          </cell>
          <cell r="S26" t="str">
            <v>1</v>
          </cell>
          <cell r="U26" t="str">
            <v>17</v>
          </cell>
          <cell r="V26" t="str">
            <v>524</v>
          </cell>
          <cell r="W26" t="str">
            <v>2</v>
          </cell>
          <cell r="X26" t="str">
            <v>001</v>
          </cell>
          <cell r="AA26" t="str">
            <v>1</v>
          </cell>
          <cell r="AB26" t="str">
            <v>2</v>
          </cell>
          <cell r="AC26" t="str">
            <v>3</v>
          </cell>
          <cell r="AD26" t="str">
            <v>1</v>
          </cell>
          <cell r="AE26" t="str">
            <v>1</v>
          </cell>
          <cell r="AG26" t="str">
            <v>3</v>
          </cell>
          <cell r="AH26">
            <v>9999</v>
          </cell>
          <cell r="AI26">
            <v>15</v>
          </cell>
          <cell r="AJ26" t="str">
            <v>9</v>
          </cell>
          <cell r="AK26">
            <v>99999999999</v>
          </cell>
          <cell r="AL26">
            <v>1</v>
          </cell>
          <cell r="AM26">
            <v>0</v>
          </cell>
          <cell r="AN26" t="str">
            <v>4</v>
          </cell>
          <cell r="AO26" t="str">
            <v>8</v>
          </cell>
          <cell r="AW26" t="str">
            <v>2</v>
          </cell>
          <cell r="AX26" t="str">
            <v>1</v>
          </cell>
          <cell r="AY26" t="str">
            <v>2</v>
          </cell>
          <cell r="AZ26" t="str">
            <v>I469</v>
          </cell>
          <cell r="BA26" t="str">
            <v>R092</v>
          </cell>
          <cell r="BB26" t="str">
            <v>A419</v>
          </cell>
          <cell r="BC26" t="str">
            <v>D649</v>
          </cell>
          <cell r="BD26" t="str">
            <v>E43X</v>
          </cell>
          <cell r="BE26" t="str">
            <v>602</v>
          </cell>
          <cell r="BF26" t="str">
            <v>E43X</v>
          </cell>
        </row>
        <row r="27">
          <cell r="A27" t="str">
            <v>A1139661</v>
          </cell>
          <cell r="B27" t="str">
            <v>01</v>
          </cell>
          <cell r="C27" t="str">
            <v>2003</v>
          </cell>
          <cell r="D27">
            <v>2</v>
          </cell>
          <cell r="E27">
            <v>37640</v>
          </cell>
          <cell r="F27" t="str">
            <v>2</v>
          </cell>
          <cell r="G27" t="str">
            <v>17</v>
          </cell>
          <cell r="H27" t="str">
            <v>541</v>
          </cell>
          <cell r="K27" t="str">
            <v>3</v>
          </cell>
          <cell r="L27" t="str">
            <v>3</v>
          </cell>
          <cell r="P27" t="str">
            <v>3</v>
          </cell>
          <cell r="Q27">
            <v>101</v>
          </cell>
          <cell r="S27" t="str">
            <v>1</v>
          </cell>
          <cell r="U27" t="str">
            <v>17</v>
          </cell>
          <cell r="V27" t="str">
            <v>541</v>
          </cell>
          <cell r="W27" t="str">
            <v>3</v>
          </cell>
          <cell r="AA27" t="str">
            <v>1</v>
          </cell>
          <cell r="AB27" t="str">
            <v>2</v>
          </cell>
          <cell r="AC27" t="str">
            <v>3</v>
          </cell>
          <cell r="AD27" t="str">
            <v>1</v>
          </cell>
          <cell r="AE27" t="str">
            <v>2</v>
          </cell>
          <cell r="AG27" t="str">
            <v>2</v>
          </cell>
          <cell r="AH27">
            <v>900</v>
          </cell>
          <cell r="AI27">
            <v>31</v>
          </cell>
          <cell r="AJ27" t="str">
            <v>9</v>
          </cell>
          <cell r="AK27">
            <v>99999999999</v>
          </cell>
          <cell r="AL27">
            <v>7</v>
          </cell>
          <cell r="AM27">
            <v>99</v>
          </cell>
          <cell r="AN27" t="str">
            <v>4</v>
          </cell>
          <cell r="AO27" t="str">
            <v>3</v>
          </cell>
          <cell r="AW27" t="str">
            <v>2</v>
          </cell>
          <cell r="AX27" t="str">
            <v>2</v>
          </cell>
          <cell r="AY27" t="str">
            <v>2</v>
          </cell>
          <cell r="AZ27" t="str">
            <v>P209</v>
          </cell>
          <cell r="BA27" t="str">
            <v>P291</v>
          </cell>
          <cell r="BB27" t="str">
            <v>P220</v>
          </cell>
          <cell r="BC27" t="str">
            <v>P038</v>
          </cell>
          <cell r="BE27" t="str">
            <v>404</v>
          </cell>
          <cell r="BF27" t="str">
            <v>P220</v>
          </cell>
        </row>
        <row r="28">
          <cell r="A28" t="str">
            <v>A1139662</v>
          </cell>
          <cell r="B28" t="str">
            <v>01</v>
          </cell>
          <cell r="C28" t="str">
            <v>2003</v>
          </cell>
          <cell r="D28">
            <v>2</v>
          </cell>
          <cell r="E28">
            <v>37640</v>
          </cell>
          <cell r="F28" t="str">
            <v>1</v>
          </cell>
          <cell r="G28" t="str">
            <v>17</v>
          </cell>
          <cell r="H28" t="str">
            <v>541</v>
          </cell>
          <cell r="K28" t="str">
            <v>3</v>
          </cell>
          <cell r="L28" t="str">
            <v>3</v>
          </cell>
          <cell r="P28" t="str">
            <v>3</v>
          </cell>
          <cell r="Q28">
            <v>101</v>
          </cell>
          <cell r="S28" t="str">
            <v>1</v>
          </cell>
          <cell r="U28" t="str">
            <v>17</v>
          </cell>
          <cell r="V28" t="str">
            <v>541</v>
          </cell>
          <cell r="W28" t="str">
            <v>3</v>
          </cell>
          <cell r="AA28" t="str">
            <v>1</v>
          </cell>
          <cell r="AB28" t="str">
            <v>2</v>
          </cell>
          <cell r="AC28" t="str">
            <v>3</v>
          </cell>
          <cell r="AD28" t="str">
            <v>1</v>
          </cell>
          <cell r="AE28" t="str">
            <v>2</v>
          </cell>
          <cell r="AG28" t="str">
            <v>2</v>
          </cell>
          <cell r="AH28">
            <v>900</v>
          </cell>
          <cell r="AI28">
            <v>31</v>
          </cell>
          <cell r="AJ28" t="str">
            <v>9</v>
          </cell>
          <cell r="AK28">
            <v>99999999999</v>
          </cell>
          <cell r="AL28">
            <v>7</v>
          </cell>
          <cell r="AM28">
            <v>99</v>
          </cell>
          <cell r="AN28" t="str">
            <v>4</v>
          </cell>
          <cell r="AO28" t="str">
            <v>3</v>
          </cell>
          <cell r="AW28" t="str">
            <v>2</v>
          </cell>
          <cell r="AX28" t="str">
            <v>2</v>
          </cell>
          <cell r="AY28" t="str">
            <v>2</v>
          </cell>
          <cell r="AZ28" t="str">
            <v>P209</v>
          </cell>
          <cell r="BA28" t="str">
            <v>P291</v>
          </cell>
          <cell r="BB28" t="str">
            <v>P220</v>
          </cell>
          <cell r="BC28" t="str">
            <v>P038</v>
          </cell>
          <cell r="BE28" t="str">
            <v>404</v>
          </cell>
          <cell r="BF28" t="str">
            <v>P220</v>
          </cell>
        </row>
        <row r="29">
          <cell r="A29" t="str">
            <v>A1139679</v>
          </cell>
          <cell r="B29" t="str">
            <v>01</v>
          </cell>
          <cell r="C29" t="str">
            <v>2003</v>
          </cell>
          <cell r="D29">
            <v>2</v>
          </cell>
          <cell r="E29">
            <v>37633</v>
          </cell>
          <cell r="F29" t="str">
            <v>1</v>
          </cell>
          <cell r="G29" t="str">
            <v>17</v>
          </cell>
          <cell r="H29" t="str">
            <v>541</v>
          </cell>
          <cell r="K29" t="str">
            <v>3</v>
          </cell>
          <cell r="L29" t="str">
            <v>5</v>
          </cell>
          <cell r="P29" t="str">
            <v>2</v>
          </cell>
          <cell r="Q29">
            <v>201</v>
          </cell>
          <cell r="S29" t="str">
            <v>1</v>
          </cell>
          <cell r="U29" t="str">
            <v>17</v>
          </cell>
          <cell r="V29" t="str">
            <v>541</v>
          </cell>
          <cell r="W29" t="str">
            <v>3</v>
          </cell>
          <cell r="AA29" t="str">
            <v>1</v>
          </cell>
          <cell r="AB29" t="str">
            <v>1</v>
          </cell>
          <cell r="AC29" t="str">
            <v>3</v>
          </cell>
          <cell r="AD29" t="str">
            <v>2</v>
          </cell>
          <cell r="AE29" t="str">
            <v>1</v>
          </cell>
          <cell r="AG29" t="str">
            <v>2</v>
          </cell>
          <cell r="AH29">
            <v>2800</v>
          </cell>
          <cell r="AI29">
            <v>22</v>
          </cell>
          <cell r="AJ29" t="str">
            <v>9</v>
          </cell>
          <cell r="AK29">
            <v>99999999999</v>
          </cell>
          <cell r="AL29">
            <v>1</v>
          </cell>
          <cell r="AM29">
            <v>99</v>
          </cell>
          <cell r="AN29" t="str">
            <v>2</v>
          </cell>
          <cell r="AO29" t="str">
            <v>2</v>
          </cell>
          <cell r="AW29" t="str">
            <v>2</v>
          </cell>
          <cell r="AX29" t="str">
            <v>1</v>
          </cell>
          <cell r="AY29" t="str">
            <v>2</v>
          </cell>
          <cell r="AZ29" t="str">
            <v>P285</v>
          </cell>
          <cell r="BA29" t="str">
            <v>P038</v>
          </cell>
          <cell r="BB29" t="str">
            <v>P073</v>
          </cell>
          <cell r="BE29" t="str">
            <v>402</v>
          </cell>
          <cell r="BF29" t="str">
            <v>P038</v>
          </cell>
        </row>
        <row r="30">
          <cell r="A30" t="str">
            <v>A1141191</v>
          </cell>
          <cell r="B30" t="str">
            <v>01</v>
          </cell>
          <cell r="C30" t="str">
            <v>2003</v>
          </cell>
          <cell r="D30">
            <v>2</v>
          </cell>
          <cell r="E30">
            <v>37625</v>
          </cell>
          <cell r="F30" t="str">
            <v>2</v>
          </cell>
          <cell r="G30" t="str">
            <v>17</v>
          </cell>
          <cell r="H30" t="str">
            <v>614</v>
          </cell>
          <cell r="K30" t="str">
            <v>1</v>
          </cell>
          <cell r="L30" t="str">
            <v>1</v>
          </cell>
          <cell r="M30" t="str">
            <v>1761400053</v>
          </cell>
          <cell r="N30" t="str">
            <v>CL AMAN</v>
          </cell>
          <cell r="P30" t="str">
            <v>1</v>
          </cell>
          <cell r="Q30">
            <v>101</v>
          </cell>
          <cell r="S30" t="str">
            <v>1</v>
          </cell>
          <cell r="U30" t="str">
            <v>17</v>
          </cell>
          <cell r="V30" t="str">
            <v>614</v>
          </cell>
          <cell r="W30" t="str">
            <v>1</v>
          </cell>
          <cell r="AA30" t="str">
            <v>1</v>
          </cell>
          <cell r="AB30" t="str">
            <v>1</v>
          </cell>
          <cell r="AC30" t="str">
            <v>3</v>
          </cell>
          <cell r="AD30" t="str">
            <v>1</v>
          </cell>
          <cell r="AE30" t="str">
            <v>1</v>
          </cell>
          <cell r="AG30" t="str">
            <v>2</v>
          </cell>
          <cell r="AH30">
            <v>700</v>
          </cell>
          <cell r="AI30">
            <v>39</v>
          </cell>
          <cell r="AJ30" t="str">
            <v>9</v>
          </cell>
          <cell r="AK30">
            <v>99999999999</v>
          </cell>
          <cell r="AL30">
            <v>1</v>
          </cell>
          <cell r="AM30">
            <v>2</v>
          </cell>
          <cell r="AN30" t="str">
            <v>2</v>
          </cell>
          <cell r="AO30" t="str">
            <v>6</v>
          </cell>
          <cell r="AW30" t="str">
            <v>2</v>
          </cell>
          <cell r="AX30" t="str">
            <v>1</v>
          </cell>
          <cell r="AY30" t="str">
            <v>2</v>
          </cell>
          <cell r="AZ30" t="str">
            <v>P008</v>
          </cell>
          <cell r="BE30" t="str">
            <v>401</v>
          </cell>
          <cell r="BF30" t="str">
            <v>P008</v>
          </cell>
        </row>
        <row r="31">
          <cell r="A31" t="str">
            <v>A1141197</v>
          </cell>
          <cell r="B31" t="str">
            <v>01</v>
          </cell>
          <cell r="C31" t="str">
            <v>2003</v>
          </cell>
          <cell r="D31">
            <v>2</v>
          </cell>
          <cell r="E31">
            <v>37644</v>
          </cell>
          <cell r="F31" t="str">
            <v>2</v>
          </cell>
          <cell r="G31" t="str">
            <v>17</v>
          </cell>
          <cell r="H31" t="str">
            <v>614</v>
          </cell>
          <cell r="K31" t="str">
            <v>1</v>
          </cell>
          <cell r="L31" t="str">
            <v>1</v>
          </cell>
          <cell r="M31" t="str">
            <v>1761400011</v>
          </cell>
          <cell r="N31" t="str">
            <v>H. SAN JUAN DE DIOS</v>
          </cell>
          <cell r="P31" t="str">
            <v>2</v>
          </cell>
          <cell r="Q31">
            <v>102</v>
          </cell>
          <cell r="S31" t="str">
            <v>1</v>
          </cell>
          <cell r="U31" t="str">
            <v>17</v>
          </cell>
          <cell r="V31" t="str">
            <v>614</v>
          </cell>
          <cell r="W31" t="str">
            <v>3</v>
          </cell>
          <cell r="AA31" t="str">
            <v>1</v>
          </cell>
          <cell r="AB31" t="str">
            <v>1</v>
          </cell>
          <cell r="AC31" t="str">
            <v>3</v>
          </cell>
          <cell r="AD31" t="str">
            <v>3</v>
          </cell>
          <cell r="AE31" t="str">
            <v>1</v>
          </cell>
          <cell r="AG31" t="str">
            <v>3</v>
          </cell>
          <cell r="AH31">
            <v>9999</v>
          </cell>
          <cell r="AI31">
            <v>22</v>
          </cell>
          <cell r="AJ31" t="str">
            <v>9</v>
          </cell>
          <cell r="AK31">
            <v>99999999999</v>
          </cell>
          <cell r="AL31">
            <v>99</v>
          </cell>
          <cell r="AM31">
            <v>2</v>
          </cell>
          <cell r="AN31" t="str">
            <v>1</v>
          </cell>
          <cell r="AO31" t="str">
            <v>3</v>
          </cell>
          <cell r="AW31" t="str">
            <v>2</v>
          </cell>
          <cell r="AX31" t="str">
            <v>1</v>
          </cell>
          <cell r="AY31" t="str">
            <v>2</v>
          </cell>
          <cell r="AZ31" t="str">
            <v>P285</v>
          </cell>
          <cell r="BA31" t="str">
            <v>P038</v>
          </cell>
          <cell r="BE31" t="str">
            <v>402</v>
          </cell>
          <cell r="BF31" t="str">
            <v>P038</v>
          </cell>
        </row>
        <row r="32">
          <cell r="A32" t="str">
            <v>A1140583</v>
          </cell>
          <cell r="B32" t="str">
            <v>01</v>
          </cell>
          <cell r="C32" t="str">
            <v>2003</v>
          </cell>
          <cell r="D32">
            <v>2</v>
          </cell>
          <cell r="E32">
            <v>37642</v>
          </cell>
          <cell r="F32" t="str">
            <v>2</v>
          </cell>
          <cell r="G32" t="str">
            <v>17</v>
          </cell>
          <cell r="H32" t="str">
            <v>616</v>
          </cell>
          <cell r="K32" t="str">
            <v>3</v>
          </cell>
          <cell r="L32" t="str">
            <v>3</v>
          </cell>
          <cell r="P32" t="str">
            <v>3</v>
          </cell>
          <cell r="Q32">
            <v>301</v>
          </cell>
          <cell r="S32" t="str">
            <v>1</v>
          </cell>
          <cell r="U32" t="str">
            <v>17</v>
          </cell>
          <cell r="V32" t="str">
            <v>616</v>
          </cell>
          <cell r="W32" t="str">
            <v>3</v>
          </cell>
          <cell r="AA32" t="str">
            <v>1</v>
          </cell>
          <cell r="AB32" t="str">
            <v>3</v>
          </cell>
          <cell r="AC32" t="str">
            <v>3</v>
          </cell>
          <cell r="AD32" t="str">
            <v>1</v>
          </cell>
          <cell r="AE32" t="str">
            <v>1</v>
          </cell>
          <cell r="AF32" t="str">
            <v>98</v>
          </cell>
          <cell r="AG32" t="str">
            <v>4</v>
          </cell>
          <cell r="AH32">
            <v>2100</v>
          </cell>
          <cell r="AI32">
            <v>19</v>
          </cell>
          <cell r="AJ32" t="str">
            <v>9</v>
          </cell>
          <cell r="AK32">
            <v>99999999999</v>
          </cell>
          <cell r="AL32">
            <v>1</v>
          </cell>
          <cell r="AM32">
            <v>1</v>
          </cell>
          <cell r="AN32" t="str">
            <v>1</v>
          </cell>
          <cell r="AO32" t="str">
            <v>3</v>
          </cell>
          <cell r="AW32" t="str">
            <v>1</v>
          </cell>
          <cell r="AX32" t="str">
            <v>2</v>
          </cell>
          <cell r="AY32" t="str">
            <v>2</v>
          </cell>
          <cell r="AZ32" t="str">
            <v>J690</v>
          </cell>
          <cell r="BE32" t="str">
            <v>607</v>
          </cell>
          <cell r="BF32" t="str">
            <v>J690</v>
          </cell>
        </row>
        <row r="33">
          <cell r="A33" t="str">
            <v>A1141590</v>
          </cell>
          <cell r="B33" t="str">
            <v>01</v>
          </cell>
          <cell r="C33" t="str">
            <v>2003</v>
          </cell>
          <cell r="D33">
            <v>2</v>
          </cell>
          <cell r="E33">
            <v>37638</v>
          </cell>
          <cell r="F33" t="str">
            <v>2</v>
          </cell>
          <cell r="G33" t="str">
            <v>17</v>
          </cell>
          <cell r="H33" t="str">
            <v>777</v>
          </cell>
          <cell r="K33" t="str">
            <v>3</v>
          </cell>
          <cell r="L33" t="str">
            <v>3</v>
          </cell>
          <cell r="P33" t="str">
            <v>3</v>
          </cell>
          <cell r="Q33">
            <v>306</v>
          </cell>
          <cell r="S33" t="str">
            <v>1</v>
          </cell>
          <cell r="U33" t="str">
            <v>17</v>
          </cell>
          <cell r="V33" t="str">
            <v>777</v>
          </cell>
          <cell r="W33" t="str">
            <v>3</v>
          </cell>
          <cell r="AA33" t="str">
            <v>1</v>
          </cell>
          <cell r="AB33" t="str">
            <v>3</v>
          </cell>
          <cell r="AC33" t="str">
            <v>3</v>
          </cell>
          <cell r="AD33" t="str">
            <v>2</v>
          </cell>
          <cell r="AE33" t="str">
            <v>2</v>
          </cell>
          <cell r="AG33" t="str">
            <v>3</v>
          </cell>
          <cell r="AH33">
            <v>9999</v>
          </cell>
          <cell r="AI33">
            <v>34</v>
          </cell>
          <cell r="AJ33" t="str">
            <v>9</v>
          </cell>
          <cell r="AK33">
            <v>99999999999</v>
          </cell>
          <cell r="AL33">
            <v>6</v>
          </cell>
          <cell r="AM33">
            <v>99</v>
          </cell>
          <cell r="AN33" t="str">
            <v>2</v>
          </cell>
          <cell r="AO33" t="str">
            <v>8</v>
          </cell>
          <cell r="AW33" t="str">
            <v>4</v>
          </cell>
          <cell r="AX33" t="str">
            <v>2</v>
          </cell>
          <cell r="AY33" t="str">
            <v>2</v>
          </cell>
          <cell r="AZ33" t="str">
            <v>I469</v>
          </cell>
          <cell r="BA33" t="str">
            <v>A419</v>
          </cell>
          <cell r="BD33" t="str">
            <v>E45X</v>
          </cell>
          <cell r="BE33" t="str">
            <v>106</v>
          </cell>
          <cell r="BF33" t="str">
            <v>A419</v>
          </cell>
        </row>
        <row r="34">
          <cell r="A34" t="str">
            <v>A1145611</v>
          </cell>
          <cell r="B34" t="str">
            <v>01</v>
          </cell>
          <cell r="C34" t="str">
            <v>2003</v>
          </cell>
          <cell r="D34">
            <v>2</v>
          </cell>
          <cell r="E34">
            <v>37629</v>
          </cell>
          <cell r="F34" t="str">
            <v>1</v>
          </cell>
          <cell r="G34" t="str">
            <v>17</v>
          </cell>
          <cell r="H34" t="str">
            <v>001</v>
          </cell>
          <cell r="K34" t="str">
            <v>1</v>
          </cell>
          <cell r="L34" t="str">
            <v>3</v>
          </cell>
          <cell r="P34" t="str">
            <v>1</v>
          </cell>
          <cell r="Q34">
            <v>301</v>
          </cell>
          <cell r="S34" t="str">
            <v>1</v>
          </cell>
          <cell r="U34" t="str">
            <v>17</v>
          </cell>
          <cell r="V34" t="str">
            <v>001</v>
          </cell>
          <cell r="W34" t="str">
            <v>1</v>
          </cell>
          <cell r="Y34" t="str">
            <v>0</v>
          </cell>
          <cell r="Z34" t="str">
            <v>1107</v>
          </cell>
          <cell r="AA34" t="str">
            <v>2</v>
          </cell>
          <cell r="AB34" t="str">
            <v>2</v>
          </cell>
          <cell r="AC34" t="str">
            <v>3</v>
          </cell>
          <cell r="AD34" t="str">
            <v>1</v>
          </cell>
          <cell r="AE34" t="str">
            <v>1</v>
          </cell>
          <cell r="AG34" t="str">
            <v>3</v>
          </cell>
          <cell r="AH34">
            <v>2800</v>
          </cell>
          <cell r="AI34">
            <v>20</v>
          </cell>
          <cell r="AJ34" t="str">
            <v>9</v>
          </cell>
          <cell r="AK34">
            <v>99999999999</v>
          </cell>
          <cell r="AL34">
            <v>3</v>
          </cell>
          <cell r="AM34">
            <v>99</v>
          </cell>
          <cell r="AN34" t="str">
            <v>2</v>
          </cell>
          <cell r="AO34" t="str">
            <v>2</v>
          </cell>
          <cell r="AS34" t="str">
            <v>4</v>
          </cell>
          <cell r="AT34" t="str">
            <v>01</v>
          </cell>
          <cell r="AU34" t="str">
            <v>999</v>
          </cell>
          <cell r="AV34" t="str">
            <v>999999</v>
          </cell>
          <cell r="AW34" t="str">
            <v>2</v>
          </cell>
          <cell r="AX34" t="str">
            <v>1</v>
          </cell>
          <cell r="AY34" t="str">
            <v>2</v>
          </cell>
          <cell r="AZ34" t="str">
            <v>T175</v>
          </cell>
          <cell r="BE34" t="str">
            <v>510</v>
          </cell>
          <cell r="BF34" t="str">
            <v>W840</v>
          </cell>
        </row>
        <row r="35">
          <cell r="A35" t="str">
            <v>A1623421</v>
          </cell>
          <cell r="B35" t="str">
            <v>02</v>
          </cell>
          <cell r="C35" t="str">
            <v>2003</v>
          </cell>
          <cell r="D35">
            <v>2</v>
          </cell>
          <cell r="E35">
            <v>37667</v>
          </cell>
          <cell r="F35" t="str">
            <v>1</v>
          </cell>
          <cell r="G35" t="str">
            <v>17</v>
          </cell>
          <cell r="H35" t="str">
            <v>001</v>
          </cell>
          <cell r="K35" t="str">
            <v>1</v>
          </cell>
          <cell r="L35" t="str">
            <v>1</v>
          </cell>
          <cell r="M35" t="str">
            <v>1700100051</v>
          </cell>
          <cell r="N35" t="str">
            <v>CL ISS</v>
          </cell>
          <cell r="O35">
            <v>37667</v>
          </cell>
          <cell r="P35" t="str">
            <v>1</v>
          </cell>
          <cell r="Q35">
            <v>103</v>
          </cell>
          <cell r="S35" t="str">
            <v>1</v>
          </cell>
          <cell r="U35" t="str">
            <v>17</v>
          </cell>
          <cell r="V35" t="str">
            <v>001</v>
          </cell>
          <cell r="W35" t="str">
            <v>3</v>
          </cell>
          <cell r="AA35" t="str">
            <v>1</v>
          </cell>
          <cell r="AB35" t="str">
            <v>1</v>
          </cell>
          <cell r="AC35" t="str">
            <v>3</v>
          </cell>
          <cell r="AD35" t="str">
            <v>1</v>
          </cell>
          <cell r="AE35" t="str">
            <v>1</v>
          </cell>
          <cell r="AF35" t="str">
            <v>25</v>
          </cell>
          <cell r="AG35" t="str">
            <v>2</v>
          </cell>
          <cell r="AH35">
            <v>1090</v>
          </cell>
          <cell r="AI35">
            <v>99</v>
          </cell>
          <cell r="AJ35" t="str">
            <v>9</v>
          </cell>
          <cell r="AK35">
            <v>99999999999</v>
          </cell>
          <cell r="AL35">
            <v>2</v>
          </cell>
          <cell r="AM35">
            <v>1</v>
          </cell>
          <cell r="AN35" t="str">
            <v>3</v>
          </cell>
          <cell r="AO35" t="str">
            <v>9</v>
          </cell>
          <cell r="AW35" t="str">
            <v>2</v>
          </cell>
          <cell r="AX35" t="str">
            <v>1</v>
          </cell>
          <cell r="AY35" t="str">
            <v>2</v>
          </cell>
          <cell r="AZ35" t="str">
            <v>P072</v>
          </cell>
          <cell r="BE35" t="str">
            <v>403</v>
          </cell>
          <cell r="BF35" t="str">
            <v>P072</v>
          </cell>
        </row>
        <row r="36">
          <cell r="A36" t="str">
            <v>A1623426</v>
          </cell>
          <cell r="B36" t="str">
            <v>02</v>
          </cell>
          <cell r="C36" t="str">
            <v>2003</v>
          </cell>
          <cell r="D36">
            <v>2</v>
          </cell>
          <cell r="E36">
            <v>37663</v>
          </cell>
          <cell r="F36" t="str">
            <v>2</v>
          </cell>
          <cell r="G36" t="str">
            <v>17</v>
          </cell>
          <cell r="H36" t="str">
            <v>001</v>
          </cell>
          <cell r="K36" t="str">
            <v>1</v>
          </cell>
          <cell r="L36" t="str">
            <v>1</v>
          </cell>
          <cell r="M36" t="str">
            <v>1700100051</v>
          </cell>
          <cell r="N36" t="str">
            <v>CL ISS</v>
          </cell>
          <cell r="P36" t="str">
            <v>1</v>
          </cell>
          <cell r="Q36">
            <v>100</v>
          </cell>
          <cell r="S36" t="str">
            <v>1</v>
          </cell>
          <cell r="U36" t="str">
            <v>17</v>
          </cell>
          <cell r="V36" t="str">
            <v>001</v>
          </cell>
          <cell r="W36" t="str">
            <v>1</v>
          </cell>
          <cell r="Y36" t="str">
            <v>0</v>
          </cell>
          <cell r="Z36" t="str">
            <v>0502</v>
          </cell>
          <cell r="AA36" t="str">
            <v>2</v>
          </cell>
          <cell r="AB36" t="str">
            <v>1</v>
          </cell>
          <cell r="AC36" t="str">
            <v>3</v>
          </cell>
          <cell r="AD36" t="str">
            <v>1</v>
          </cell>
          <cell r="AE36" t="str">
            <v>1</v>
          </cell>
          <cell r="AF36" t="str">
            <v>16</v>
          </cell>
          <cell r="AG36" t="str">
            <v>1</v>
          </cell>
          <cell r="AH36">
            <v>9999</v>
          </cell>
          <cell r="AI36">
            <v>17</v>
          </cell>
          <cell r="AJ36" t="str">
            <v>9</v>
          </cell>
          <cell r="AK36">
            <v>99999999999</v>
          </cell>
          <cell r="AL36">
            <v>1</v>
          </cell>
          <cell r="AM36">
            <v>0</v>
          </cell>
          <cell r="AN36" t="str">
            <v>1</v>
          </cell>
          <cell r="AO36" t="str">
            <v>5</v>
          </cell>
          <cell r="AS36" t="str">
            <v>2</v>
          </cell>
          <cell r="AT36" t="str">
            <v>01</v>
          </cell>
          <cell r="AU36" t="str">
            <v>999</v>
          </cell>
          <cell r="AV36" t="str">
            <v>999999</v>
          </cell>
          <cell r="AW36" t="str">
            <v>2</v>
          </cell>
          <cell r="AX36" t="str">
            <v>1</v>
          </cell>
          <cell r="AY36" t="str">
            <v>2</v>
          </cell>
          <cell r="AZ36" t="str">
            <v>P011</v>
          </cell>
          <cell r="BA36" t="str">
            <v>P964</v>
          </cell>
          <cell r="BE36" t="str">
            <v>407</v>
          </cell>
          <cell r="BF36" t="str">
            <v>P964</v>
          </cell>
          <cell r="BH36">
            <v>37740</v>
          </cell>
        </row>
        <row r="37">
          <cell r="A37" t="str">
            <v>A1623435</v>
          </cell>
          <cell r="B37" t="str">
            <v>02</v>
          </cell>
          <cell r="C37" t="str">
            <v>2003</v>
          </cell>
          <cell r="D37">
            <v>2</v>
          </cell>
          <cell r="E37">
            <v>37670</v>
          </cell>
          <cell r="F37" t="str">
            <v>1</v>
          </cell>
          <cell r="G37" t="str">
            <v>17</v>
          </cell>
          <cell r="H37" t="str">
            <v>001</v>
          </cell>
          <cell r="K37" t="str">
            <v>1</v>
          </cell>
          <cell r="L37" t="str">
            <v>1</v>
          </cell>
          <cell r="M37" t="str">
            <v>1700100051</v>
          </cell>
          <cell r="N37" t="str">
            <v>CL ISS</v>
          </cell>
          <cell r="P37" t="str">
            <v>1</v>
          </cell>
          <cell r="Q37">
            <v>100</v>
          </cell>
          <cell r="S37" t="str">
            <v>1</v>
          </cell>
          <cell r="U37" t="str">
            <v>17</v>
          </cell>
          <cell r="V37" t="str">
            <v>001</v>
          </cell>
          <cell r="W37" t="str">
            <v>1</v>
          </cell>
          <cell r="Y37" t="str">
            <v>0</v>
          </cell>
          <cell r="Z37" t="str">
            <v>1012</v>
          </cell>
          <cell r="AA37" t="str">
            <v>1</v>
          </cell>
          <cell r="AB37" t="str">
            <v>1</v>
          </cell>
          <cell r="AC37" t="str">
            <v>3</v>
          </cell>
          <cell r="AD37" t="str">
            <v>1</v>
          </cell>
          <cell r="AE37" t="str">
            <v>1</v>
          </cell>
          <cell r="AG37" t="str">
            <v>1</v>
          </cell>
          <cell r="AH37">
            <v>600</v>
          </cell>
          <cell r="AI37">
            <v>33</v>
          </cell>
          <cell r="AJ37" t="str">
            <v>2</v>
          </cell>
          <cell r="AK37">
            <v>30314101</v>
          </cell>
          <cell r="AL37">
            <v>3</v>
          </cell>
          <cell r="AM37">
            <v>99</v>
          </cell>
          <cell r="AN37" t="str">
            <v>4</v>
          </cell>
          <cell r="AO37" t="str">
            <v>4</v>
          </cell>
          <cell r="AW37" t="str">
            <v>2</v>
          </cell>
          <cell r="AX37" t="str">
            <v>1</v>
          </cell>
          <cell r="AY37" t="str">
            <v>2</v>
          </cell>
          <cell r="AZ37" t="str">
            <v>P018</v>
          </cell>
          <cell r="BA37" t="str">
            <v>Q039</v>
          </cell>
          <cell r="BE37" t="str">
            <v>615</v>
          </cell>
          <cell r="BF37" t="str">
            <v>Q039</v>
          </cell>
          <cell r="BH37">
            <v>37670</v>
          </cell>
        </row>
        <row r="38">
          <cell r="A38" t="str">
            <v>A1141225</v>
          </cell>
          <cell r="B38" t="str">
            <v>02</v>
          </cell>
          <cell r="C38" t="str">
            <v>2003</v>
          </cell>
          <cell r="D38">
            <v>2</v>
          </cell>
          <cell r="E38">
            <v>37661</v>
          </cell>
          <cell r="F38" t="str">
            <v>2</v>
          </cell>
          <cell r="G38" t="str">
            <v>17</v>
          </cell>
          <cell r="H38" t="str">
            <v>614</v>
          </cell>
          <cell r="K38" t="str">
            <v>1</v>
          </cell>
          <cell r="L38" t="str">
            <v>1</v>
          </cell>
          <cell r="M38" t="str">
            <v>1761400011</v>
          </cell>
          <cell r="N38" t="str">
            <v>H. SAN JUAN DE DIOS</v>
          </cell>
          <cell r="P38" t="str">
            <v>3</v>
          </cell>
          <cell r="Q38">
            <v>304</v>
          </cell>
          <cell r="S38" t="str">
            <v>1</v>
          </cell>
          <cell r="U38" t="str">
            <v>17</v>
          </cell>
          <cell r="V38" t="str">
            <v>614</v>
          </cell>
          <cell r="W38" t="str">
            <v>3</v>
          </cell>
          <cell r="AA38" t="str">
            <v>1</v>
          </cell>
          <cell r="AB38" t="str">
            <v>1</v>
          </cell>
          <cell r="AC38" t="str">
            <v>3</v>
          </cell>
          <cell r="AD38" t="str">
            <v>9</v>
          </cell>
          <cell r="AE38" t="str">
            <v>1</v>
          </cell>
          <cell r="AG38" t="str">
            <v>3</v>
          </cell>
          <cell r="AH38">
            <v>3000</v>
          </cell>
          <cell r="AI38">
            <v>34</v>
          </cell>
          <cell r="AJ38" t="str">
            <v>9</v>
          </cell>
          <cell r="AK38">
            <v>99999999999</v>
          </cell>
          <cell r="AL38">
            <v>3</v>
          </cell>
          <cell r="AM38">
            <v>0</v>
          </cell>
          <cell r="AN38" t="str">
            <v>4</v>
          </cell>
          <cell r="AO38" t="str">
            <v>2</v>
          </cell>
          <cell r="AW38" t="str">
            <v>2</v>
          </cell>
          <cell r="AX38" t="str">
            <v>1</v>
          </cell>
          <cell r="AY38" t="str">
            <v>2</v>
          </cell>
          <cell r="AZ38" t="str">
            <v>G931</v>
          </cell>
          <cell r="BA38" t="str">
            <v>J159</v>
          </cell>
          <cell r="BE38" t="str">
            <v>109</v>
          </cell>
          <cell r="BF38" t="str">
            <v>J159</v>
          </cell>
        </row>
        <row r="39">
          <cell r="A39" t="str">
            <v>A1140000</v>
          </cell>
          <cell r="B39" t="str">
            <v>02</v>
          </cell>
          <cell r="C39" t="str">
            <v>2003</v>
          </cell>
          <cell r="D39">
            <v>2</v>
          </cell>
          <cell r="E39">
            <v>37674</v>
          </cell>
          <cell r="F39" t="str">
            <v>2</v>
          </cell>
          <cell r="G39" t="str">
            <v>17</v>
          </cell>
          <cell r="H39" t="str">
            <v>662</v>
          </cell>
          <cell r="K39" t="str">
            <v>3</v>
          </cell>
          <cell r="L39" t="str">
            <v>3</v>
          </cell>
          <cell r="P39" t="str">
            <v>3</v>
          </cell>
          <cell r="Q39">
            <v>101</v>
          </cell>
          <cell r="S39" t="str">
            <v>1</v>
          </cell>
          <cell r="U39" t="str">
            <v>17</v>
          </cell>
          <cell r="V39" t="str">
            <v>662</v>
          </cell>
          <cell r="W39" t="str">
            <v>3</v>
          </cell>
          <cell r="AA39" t="str">
            <v>1</v>
          </cell>
          <cell r="AB39" t="str">
            <v>2</v>
          </cell>
          <cell r="AC39" t="str">
            <v>3</v>
          </cell>
          <cell r="AD39" t="str">
            <v>1</v>
          </cell>
          <cell r="AE39" t="str">
            <v>1</v>
          </cell>
          <cell r="AG39" t="str">
            <v>3</v>
          </cell>
          <cell r="AH39">
            <v>9999</v>
          </cell>
          <cell r="AI39">
            <v>99</v>
          </cell>
          <cell r="AJ39" t="str">
            <v>9</v>
          </cell>
          <cell r="AK39">
            <v>99999999999</v>
          </cell>
          <cell r="AL39">
            <v>99</v>
          </cell>
          <cell r="AM39">
            <v>1</v>
          </cell>
          <cell r="AN39" t="str">
            <v>4</v>
          </cell>
          <cell r="AO39" t="str">
            <v>3</v>
          </cell>
          <cell r="AW39" t="str">
            <v>2</v>
          </cell>
          <cell r="AX39" t="str">
            <v>1</v>
          </cell>
          <cell r="AY39" t="str">
            <v>2</v>
          </cell>
          <cell r="AZ39" t="str">
            <v>P209</v>
          </cell>
          <cell r="BA39" t="str">
            <v>P082</v>
          </cell>
          <cell r="BE39" t="str">
            <v>407</v>
          </cell>
          <cell r="BF39" t="str">
            <v>P082</v>
          </cell>
        </row>
        <row r="40">
          <cell r="A40" t="str">
            <v>A1141693</v>
          </cell>
          <cell r="B40" t="str">
            <v>02</v>
          </cell>
          <cell r="C40" t="str">
            <v>2003</v>
          </cell>
          <cell r="D40">
            <v>2</v>
          </cell>
          <cell r="E40">
            <v>37679</v>
          </cell>
          <cell r="F40" t="str">
            <v>1</v>
          </cell>
          <cell r="G40" t="str">
            <v>17</v>
          </cell>
          <cell r="H40" t="str">
            <v>873</v>
          </cell>
          <cell r="K40" t="str">
            <v>3</v>
          </cell>
          <cell r="L40" t="str">
            <v>3</v>
          </cell>
          <cell r="P40" t="str">
            <v>3</v>
          </cell>
          <cell r="Q40">
            <v>204</v>
          </cell>
          <cell r="S40" t="str">
            <v>1</v>
          </cell>
          <cell r="U40" t="str">
            <v>17</v>
          </cell>
          <cell r="V40" t="str">
            <v>873</v>
          </cell>
          <cell r="W40" t="str">
            <v>3</v>
          </cell>
          <cell r="AA40" t="str">
            <v>1</v>
          </cell>
          <cell r="AB40" t="str">
            <v>3</v>
          </cell>
          <cell r="AC40" t="str">
            <v>3</v>
          </cell>
          <cell r="AD40" t="str">
            <v>1</v>
          </cell>
          <cell r="AE40" t="str">
            <v>1</v>
          </cell>
          <cell r="AF40" t="str">
            <v>99</v>
          </cell>
          <cell r="AG40" t="str">
            <v>9</v>
          </cell>
          <cell r="AH40">
            <v>9999</v>
          </cell>
          <cell r="AI40">
            <v>27</v>
          </cell>
          <cell r="AJ40" t="str">
            <v>9</v>
          </cell>
          <cell r="AK40">
            <v>99999999999</v>
          </cell>
          <cell r="AL40">
            <v>3</v>
          </cell>
          <cell r="AM40">
            <v>1</v>
          </cell>
          <cell r="AN40" t="str">
            <v>4</v>
          </cell>
          <cell r="AO40" t="str">
            <v>3</v>
          </cell>
          <cell r="AW40" t="str">
            <v>4</v>
          </cell>
          <cell r="AX40" t="str">
            <v>2</v>
          </cell>
          <cell r="AY40" t="str">
            <v>2</v>
          </cell>
          <cell r="AZ40" t="str">
            <v>P209</v>
          </cell>
          <cell r="BA40" t="str">
            <v>P249</v>
          </cell>
          <cell r="BE40" t="str">
            <v>404</v>
          </cell>
          <cell r="BF40" t="str">
            <v>P249</v>
          </cell>
        </row>
        <row r="41">
          <cell r="A41" t="str">
            <v>A1140113</v>
          </cell>
          <cell r="B41" t="str">
            <v>04</v>
          </cell>
          <cell r="C41" t="str">
            <v>2003</v>
          </cell>
          <cell r="D41">
            <v>2</v>
          </cell>
          <cell r="E41">
            <v>37718</v>
          </cell>
          <cell r="F41" t="str">
            <v>2</v>
          </cell>
          <cell r="G41" t="str">
            <v>17</v>
          </cell>
          <cell r="H41" t="str">
            <v>013</v>
          </cell>
          <cell r="K41" t="str">
            <v>1</v>
          </cell>
          <cell r="L41" t="str">
            <v>1</v>
          </cell>
          <cell r="M41" t="str">
            <v>1701300014</v>
          </cell>
          <cell r="N41" t="str">
            <v>HOSP. SAN JOSE</v>
          </cell>
          <cell r="P41" t="str">
            <v>2</v>
          </cell>
          <cell r="Q41">
            <v>309</v>
          </cell>
          <cell r="S41" t="str">
            <v>1</v>
          </cell>
          <cell r="U41" t="str">
            <v>17</v>
          </cell>
          <cell r="V41" t="str">
            <v>013</v>
          </cell>
          <cell r="W41" t="str">
            <v>1</v>
          </cell>
          <cell r="AA41" t="str">
            <v>1</v>
          </cell>
          <cell r="AB41" t="str">
            <v>3</v>
          </cell>
          <cell r="AC41" t="str">
            <v>3</v>
          </cell>
          <cell r="AD41" t="str">
            <v>9</v>
          </cell>
          <cell r="AE41" t="str">
            <v>9</v>
          </cell>
          <cell r="AF41" t="str">
            <v>99</v>
          </cell>
          <cell r="AG41" t="str">
            <v>9</v>
          </cell>
          <cell r="AH41">
            <v>9999</v>
          </cell>
          <cell r="AI41">
            <v>36</v>
          </cell>
          <cell r="AJ41" t="str">
            <v>9</v>
          </cell>
          <cell r="AK41">
            <v>99999999999</v>
          </cell>
          <cell r="AL41">
            <v>3</v>
          </cell>
          <cell r="AM41">
            <v>99</v>
          </cell>
          <cell r="AN41" t="str">
            <v>2</v>
          </cell>
          <cell r="AO41" t="str">
            <v>5</v>
          </cell>
          <cell r="AW41" t="str">
            <v>1</v>
          </cell>
          <cell r="AX41" t="str">
            <v>1</v>
          </cell>
          <cell r="AY41" t="str">
            <v>2</v>
          </cell>
          <cell r="AZ41" t="str">
            <v>I469</v>
          </cell>
          <cell r="BA41" t="str">
            <v>I501</v>
          </cell>
          <cell r="BD41" t="str">
            <v>J984</v>
          </cell>
          <cell r="BE41" t="str">
            <v>306</v>
          </cell>
          <cell r="BF41" t="str">
            <v>I501</v>
          </cell>
        </row>
        <row r="42">
          <cell r="A42" t="str">
            <v>A1139808</v>
          </cell>
          <cell r="B42" t="str">
            <v>04</v>
          </cell>
          <cell r="C42" t="str">
            <v>2003</v>
          </cell>
          <cell r="D42">
            <v>2</v>
          </cell>
          <cell r="E42">
            <v>37740</v>
          </cell>
          <cell r="F42" t="str">
            <v>2</v>
          </cell>
          <cell r="G42" t="str">
            <v>17</v>
          </cell>
          <cell r="H42" t="str">
            <v>042</v>
          </cell>
          <cell r="K42" t="str">
            <v>1</v>
          </cell>
          <cell r="L42" t="str">
            <v>6</v>
          </cell>
          <cell r="P42" t="str">
            <v>2</v>
          </cell>
          <cell r="Q42">
            <v>101</v>
          </cell>
          <cell r="S42" t="str">
            <v>1</v>
          </cell>
          <cell r="U42" t="str">
            <v>17</v>
          </cell>
          <cell r="V42" t="str">
            <v>042</v>
          </cell>
          <cell r="W42" t="str">
            <v>3</v>
          </cell>
          <cell r="AA42" t="str">
            <v>1</v>
          </cell>
          <cell r="AB42" t="str">
            <v>2</v>
          </cell>
          <cell r="AC42" t="str">
            <v>3</v>
          </cell>
          <cell r="AD42" t="str">
            <v>1</v>
          </cell>
          <cell r="AE42" t="str">
            <v>1</v>
          </cell>
          <cell r="AG42" t="str">
            <v>3</v>
          </cell>
          <cell r="AH42">
            <v>1700</v>
          </cell>
          <cell r="AI42">
            <v>24</v>
          </cell>
          <cell r="AJ42" t="str">
            <v>9</v>
          </cell>
          <cell r="AK42">
            <v>99999999999</v>
          </cell>
          <cell r="AL42">
            <v>1</v>
          </cell>
          <cell r="AM42">
            <v>1</v>
          </cell>
          <cell r="AN42" t="str">
            <v>4</v>
          </cell>
          <cell r="AO42" t="str">
            <v>2</v>
          </cell>
          <cell r="AW42" t="str">
            <v>2</v>
          </cell>
          <cell r="AX42" t="str">
            <v>1</v>
          </cell>
          <cell r="AY42" t="str">
            <v>2</v>
          </cell>
          <cell r="AZ42" t="str">
            <v>P220</v>
          </cell>
          <cell r="BA42" t="str">
            <v>P071</v>
          </cell>
          <cell r="BE42" t="str">
            <v>404</v>
          </cell>
          <cell r="BF42" t="str">
            <v>P220</v>
          </cell>
        </row>
        <row r="43">
          <cell r="A43" t="str">
            <v>A1142141</v>
          </cell>
          <cell r="B43" t="str">
            <v>04</v>
          </cell>
          <cell r="C43" t="str">
            <v>2003</v>
          </cell>
          <cell r="D43">
            <v>2</v>
          </cell>
          <cell r="E43">
            <v>37736</v>
          </cell>
          <cell r="F43" t="str">
            <v>2</v>
          </cell>
          <cell r="G43" t="str">
            <v>17</v>
          </cell>
          <cell r="H43" t="str">
            <v>174</v>
          </cell>
          <cell r="K43" t="str">
            <v>1</v>
          </cell>
          <cell r="L43" t="str">
            <v>1</v>
          </cell>
          <cell r="M43" t="str">
            <v>1717400011</v>
          </cell>
          <cell r="N43" t="str">
            <v>HOSP. SAN MARCOS</v>
          </cell>
          <cell r="P43" t="str">
            <v>3</v>
          </cell>
          <cell r="Q43">
            <v>101</v>
          </cell>
          <cell r="S43" t="str">
            <v>1</v>
          </cell>
          <cell r="U43" t="str">
            <v>17</v>
          </cell>
          <cell r="V43" t="str">
            <v>174</v>
          </cell>
          <cell r="W43" t="str">
            <v>1</v>
          </cell>
          <cell r="AA43" t="str">
            <v>1</v>
          </cell>
          <cell r="AB43" t="str">
            <v>1</v>
          </cell>
          <cell r="AC43" t="str">
            <v>3</v>
          </cell>
          <cell r="AD43" t="str">
            <v>1</v>
          </cell>
          <cell r="AE43" t="str">
            <v>1</v>
          </cell>
          <cell r="AG43" t="str">
            <v>3</v>
          </cell>
          <cell r="AH43">
            <v>9999</v>
          </cell>
          <cell r="AI43">
            <v>32</v>
          </cell>
          <cell r="AJ43" t="str">
            <v>9</v>
          </cell>
          <cell r="AK43">
            <v>99999999999</v>
          </cell>
          <cell r="AL43">
            <v>2</v>
          </cell>
          <cell r="AM43">
            <v>1</v>
          </cell>
          <cell r="AN43" t="str">
            <v>5</v>
          </cell>
          <cell r="AO43" t="str">
            <v>3</v>
          </cell>
          <cell r="AW43" t="str">
            <v>2</v>
          </cell>
          <cell r="AX43" t="str">
            <v>1</v>
          </cell>
          <cell r="AY43" t="str">
            <v>2</v>
          </cell>
          <cell r="AZ43" t="str">
            <v>P283</v>
          </cell>
          <cell r="BA43" t="str">
            <v>P271</v>
          </cell>
          <cell r="BE43" t="str">
            <v>404</v>
          </cell>
          <cell r="BF43" t="str">
            <v>P271</v>
          </cell>
        </row>
        <row r="44">
          <cell r="A44" t="str">
            <v>A1142345</v>
          </cell>
          <cell r="B44" t="str">
            <v>04</v>
          </cell>
          <cell r="C44" t="str">
            <v>2003</v>
          </cell>
          <cell r="D44">
            <v>2</v>
          </cell>
          <cell r="E44">
            <v>37733</v>
          </cell>
          <cell r="F44" t="str">
            <v>1</v>
          </cell>
          <cell r="G44" t="str">
            <v>17</v>
          </cell>
          <cell r="H44" t="str">
            <v>614</v>
          </cell>
          <cell r="I44" t="str">
            <v>008</v>
          </cell>
          <cell r="K44" t="str">
            <v>2</v>
          </cell>
          <cell r="L44" t="str">
            <v>3</v>
          </cell>
          <cell r="P44" t="str">
            <v>2</v>
          </cell>
          <cell r="Q44">
            <v>210</v>
          </cell>
          <cell r="S44" t="str">
            <v>1</v>
          </cell>
          <cell r="U44" t="str">
            <v>17</v>
          </cell>
          <cell r="V44" t="str">
            <v>614</v>
          </cell>
          <cell r="W44" t="str">
            <v>3</v>
          </cell>
          <cell r="AA44" t="str">
            <v>1</v>
          </cell>
          <cell r="AB44" t="str">
            <v>3</v>
          </cell>
          <cell r="AC44" t="str">
            <v>3</v>
          </cell>
          <cell r="AD44" t="str">
            <v>1</v>
          </cell>
          <cell r="AE44" t="str">
            <v>1</v>
          </cell>
          <cell r="AG44" t="str">
            <v>3</v>
          </cell>
          <cell r="AH44">
            <v>1300</v>
          </cell>
          <cell r="AI44">
            <v>39</v>
          </cell>
          <cell r="AJ44" t="str">
            <v>9</v>
          </cell>
          <cell r="AK44">
            <v>99999999999</v>
          </cell>
          <cell r="AL44">
            <v>11</v>
          </cell>
          <cell r="AM44">
            <v>99</v>
          </cell>
          <cell r="AN44" t="str">
            <v>9</v>
          </cell>
          <cell r="AO44" t="str">
            <v>3</v>
          </cell>
          <cell r="AW44" t="str">
            <v>4</v>
          </cell>
          <cell r="AX44" t="str">
            <v>2</v>
          </cell>
          <cell r="AY44" t="str">
            <v>2</v>
          </cell>
          <cell r="AZ44" t="str">
            <v>P285</v>
          </cell>
          <cell r="BA44" t="str">
            <v>P071</v>
          </cell>
          <cell r="BE44" t="str">
            <v>404</v>
          </cell>
          <cell r="BF44" t="str">
            <v>P285</v>
          </cell>
        </row>
        <row r="45">
          <cell r="A45" t="str">
            <v>A1142213</v>
          </cell>
          <cell r="B45" t="str">
            <v>04</v>
          </cell>
          <cell r="C45" t="str">
            <v>2003</v>
          </cell>
          <cell r="D45">
            <v>2</v>
          </cell>
          <cell r="E45">
            <v>37735</v>
          </cell>
          <cell r="F45" t="str">
            <v>1</v>
          </cell>
          <cell r="G45" t="str">
            <v>17</v>
          </cell>
          <cell r="H45" t="str">
            <v>662</v>
          </cell>
          <cell r="K45" t="str">
            <v>1</v>
          </cell>
          <cell r="L45" t="str">
            <v>1</v>
          </cell>
          <cell r="M45" t="str">
            <v>1766200013</v>
          </cell>
          <cell r="N45" t="str">
            <v>HOSP. SAN JOSE</v>
          </cell>
          <cell r="P45" t="str">
            <v>2</v>
          </cell>
          <cell r="Q45">
            <v>109</v>
          </cell>
          <cell r="S45" t="str">
            <v>1</v>
          </cell>
          <cell r="U45" t="str">
            <v>17</v>
          </cell>
          <cell r="V45" t="str">
            <v>662</v>
          </cell>
          <cell r="W45" t="str">
            <v>3</v>
          </cell>
          <cell r="AA45" t="str">
            <v>1</v>
          </cell>
          <cell r="AB45" t="str">
            <v>1</v>
          </cell>
          <cell r="AC45" t="str">
            <v>3</v>
          </cell>
          <cell r="AD45" t="str">
            <v>1</v>
          </cell>
          <cell r="AE45" t="str">
            <v>1</v>
          </cell>
          <cell r="AG45" t="str">
            <v>3</v>
          </cell>
          <cell r="AH45">
            <v>2500</v>
          </cell>
          <cell r="AI45">
            <v>99</v>
          </cell>
          <cell r="AJ45" t="str">
            <v>9</v>
          </cell>
          <cell r="AK45">
            <v>99999999999</v>
          </cell>
          <cell r="AL45">
            <v>1</v>
          </cell>
          <cell r="AM45">
            <v>99</v>
          </cell>
          <cell r="AN45" t="str">
            <v>9</v>
          </cell>
          <cell r="AO45" t="str">
            <v>3</v>
          </cell>
          <cell r="AW45" t="str">
            <v>2</v>
          </cell>
          <cell r="AX45" t="str">
            <v>1</v>
          </cell>
          <cell r="AY45" t="str">
            <v>2</v>
          </cell>
          <cell r="AZ45" t="str">
            <v>P220</v>
          </cell>
          <cell r="BA45" t="str">
            <v>P240</v>
          </cell>
          <cell r="BE45" t="str">
            <v>404</v>
          </cell>
          <cell r="BF45" t="str">
            <v>P240</v>
          </cell>
        </row>
        <row r="46">
          <cell r="A46" t="str">
            <v>A1140679</v>
          </cell>
          <cell r="B46" t="str">
            <v>04</v>
          </cell>
          <cell r="C46" t="str">
            <v>2003</v>
          </cell>
          <cell r="D46">
            <v>2</v>
          </cell>
          <cell r="E46">
            <v>37726</v>
          </cell>
          <cell r="F46" t="str">
            <v>2</v>
          </cell>
          <cell r="G46" t="str">
            <v>17</v>
          </cell>
          <cell r="H46" t="str">
            <v>653</v>
          </cell>
          <cell r="K46" t="str">
            <v>1</v>
          </cell>
          <cell r="L46" t="str">
            <v>1</v>
          </cell>
          <cell r="M46" t="str">
            <v>1765300014</v>
          </cell>
          <cell r="N46" t="str">
            <v>H. FELIPE SUAREZ</v>
          </cell>
          <cell r="P46" t="str">
            <v>3</v>
          </cell>
          <cell r="Q46">
            <v>308</v>
          </cell>
          <cell r="S46" t="str">
            <v>1</v>
          </cell>
          <cell r="U46" t="str">
            <v>17</v>
          </cell>
          <cell r="V46" t="str">
            <v>653</v>
          </cell>
          <cell r="W46" t="str">
            <v>1</v>
          </cell>
          <cell r="AA46" t="str">
            <v>1</v>
          </cell>
          <cell r="AB46" t="str">
            <v>2</v>
          </cell>
          <cell r="AC46" t="str">
            <v>3</v>
          </cell>
          <cell r="AD46" t="str">
            <v>9</v>
          </cell>
          <cell r="AE46" t="str">
            <v>9</v>
          </cell>
          <cell r="AF46" t="str">
            <v>99</v>
          </cell>
          <cell r="AG46" t="str">
            <v>9</v>
          </cell>
          <cell r="AH46">
            <v>9999</v>
          </cell>
          <cell r="AI46">
            <v>99</v>
          </cell>
          <cell r="AJ46" t="str">
            <v>9</v>
          </cell>
          <cell r="AK46">
            <v>99999999999</v>
          </cell>
          <cell r="AL46">
            <v>99</v>
          </cell>
          <cell r="AM46">
            <v>99</v>
          </cell>
          <cell r="AN46" t="str">
            <v>9</v>
          </cell>
          <cell r="AO46" t="str">
            <v>9</v>
          </cell>
          <cell r="AW46" t="str">
            <v>2</v>
          </cell>
          <cell r="AX46" t="str">
            <v>1</v>
          </cell>
          <cell r="AY46" t="str">
            <v>1</v>
          </cell>
          <cell r="AZ46" t="str">
            <v>G931</v>
          </cell>
          <cell r="BA46" t="str">
            <v>J960</v>
          </cell>
          <cell r="BB46" t="str">
            <v>T175</v>
          </cell>
          <cell r="BD46" t="str">
            <v>E46X</v>
          </cell>
          <cell r="BE46" t="str">
            <v>602</v>
          </cell>
          <cell r="BF46" t="str">
            <v>E46X</v>
          </cell>
        </row>
        <row r="47">
          <cell r="A47" t="str">
            <v>A1623770</v>
          </cell>
          <cell r="B47" t="str">
            <v>04</v>
          </cell>
          <cell r="C47" t="str">
            <v>2003</v>
          </cell>
          <cell r="D47">
            <v>2</v>
          </cell>
          <cell r="E47">
            <v>37714</v>
          </cell>
          <cell r="F47" t="str">
            <v>2</v>
          </cell>
          <cell r="G47" t="str">
            <v>17</v>
          </cell>
          <cell r="H47" t="str">
            <v>001</v>
          </cell>
          <cell r="K47" t="str">
            <v>1</v>
          </cell>
          <cell r="L47" t="str">
            <v>1</v>
          </cell>
          <cell r="M47" t="str">
            <v>1700100051</v>
          </cell>
          <cell r="N47" t="str">
            <v>CL ISS</v>
          </cell>
          <cell r="O47">
            <v>37711</v>
          </cell>
          <cell r="P47" t="str">
            <v>1</v>
          </cell>
          <cell r="Q47">
            <v>204</v>
          </cell>
          <cell r="S47" t="str">
            <v>1</v>
          </cell>
          <cell r="U47" t="str">
            <v>17</v>
          </cell>
          <cell r="V47" t="str">
            <v>001</v>
          </cell>
          <cell r="W47" t="str">
            <v>1</v>
          </cell>
          <cell r="Y47" t="str">
            <v>0</v>
          </cell>
          <cell r="Z47" t="str">
            <v>0504</v>
          </cell>
          <cell r="AA47" t="str">
            <v>1</v>
          </cell>
          <cell r="AB47" t="str">
            <v>1</v>
          </cell>
          <cell r="AC47" t="str">
            <v>3</v>
          </cell>
          <cell r="AD47" t="str">
            <v>1</v>
          </cell>
          <cell r="AE47" t="str">
            <v>1</v>
          </cell>
          <cell r="AF47" t="str">
            <v>35</v>
          </cell>
          <cell r="AG47" t="str">
            <v>3</v>
          </cell>
          <cell r="AH47">
            <v>1700</v>
          </cell>
          <cell r="AI47">
            <v>99</v>
          </cell>
          <cell r="AJ47" t="str">
            <v>9</v>
          </cell>
          <cell r="AK47">
            <v>99999999999</v>
          </cell>
          <cell r="AL47">
            <v>1</v>
          </cell>
          <cell r="AM47">
            <v>1</v>
          </cell>
          <cell r="AN47" t="str">
            <v>2</v>
          </cell>
          <cell r="AO47" t="str">
            <v>9</v>
          </cell>
          <cell r="AW47" t="str">
            <v>2</v>
          </cell>
          <cell r="AX47" t="str">
            <v>1</v>
          </cell>
          <cell r="AY47" t="str">
            <v>2</v>
          </cell>
          <cell r="AZ47" t="str">
            <v>P369</v>
          </cell>
          <cell r="BD47" t="str">
            <v>Q172</v>
          </cell>
          <cell r="BE47" t="str">
            <v>405</v>
          </cell>
          <cell r="BF47" t="str">
            <v>P369</v>
          </cell>
          <cell r="BH47">
            <v>37714</v>
          </cell>
        </row>
        <row r="48">
          <cell r="A48" t="str">
            <v>A1623800</v>
          </cell>
          <cell r="B48" t="str">
            <v>04</v>
          </cell>
          <cell r="C48" t="str">
            <v>2003</v>
          </cell>
          <cell r="D48">
            <v>2</v>
          </cell>
          <cell r="E48">
            <v>37737</v>
          </cell>
          <cell r="F48" t="str">
            <v>2</v>
          </cell>
          <cell r="G48" t="str">
            <v>17</v>
          </cell>
          <cell r="H48" t="str">
            <v>001</v>
          </cell>
          <cell r="K48" t="str">
            <v>1</v>
          </cell>
          <cell r="L48" t="str">
            <v>1</v>
          </cell>
          <cell r="M48" t="str">
            <v>1700100051</v>
          </cell>
          <cell r="N48" t="str">
            <v>CL ISS</v>
          </cell>
          <cell r="O48">
            <v>37727</v>
          </cell>
          <cell r="P48" t="str">
            <v>1</v>
          </cell>
          <cell r="Q48">
            <v>210</v>
          </cell>
          <cell r="S48" t="str">
            <v>1</v>
          </cell>
          <cell r="U48" t="str">
            <v>17</v>
          </cell>
          <cell r="V48" t="str">
            <v>001</v>
          </cell>
          <cell r="W48" t="str">
            <v>9</v>
          </cell>
          <cell r="AA48" t="str">
            <v>1</v>
          </cell>
          <cell r="AB48" t="str">
            <v>1</v>
          </cell>
          <cell r="AC48" t="str">
            <v>3</v>
          </cell>
          <cell r="AD48" t="str">
            <v>1</v>
          </cell>
          <cell r="AE48" t="str">
            <v>1</v>
          </cell>
          <cell r="AF48" t="str">
            <v>30</v>
          </cell>
          <cell r="AG48" t="str">
            <v>3</v>
          </cell>
          <cell r="AH48">
            <v>1200</v>
          </cell>
          <cell r="AI48">
            <v>99</v>
          </cell>
          <cell r="AJ48" t="str">
            <v>9</v>
          </cell>
          <cell r="AK48">
            <v>99999999999</v>
          </cell>
          <cell r="AL48">
            <v>99</v>
          </cell>
          <cell r="AM48">
            <v>99</v>
          </cell>
          <cell r="AN48" t="str">
            <v>9</v>
          </cell>
          <cell r="AO48" t="str">
            <v>9</v>
          </cell>
          <cell r="AW48" t="str">
            <v>2</v>
          </cell>
          <cell r="AX48" t="str">
            <v>1</v>
          </cell>
          <cell r="AY48" t="str">
            <v>1</v>
          </cell>
          <cell r="AZ48" t="str">
            <v>P360</v>
          </cell>
          <cell r="BA48" t="str">
            <v>P071</v>
          </cell>
          <cell r="BE48" t="str">
            <v>405</v>
          </cell>
          <cell r="BF48" t="str">
            <v>P360</v>
          </cell>
          <cell r="BH48">
            <v>37737</v>
          </cell>
        </row>
        <row r="49">
          <cell r="A49" t="str">
            <v>A1147035</v>
          </cell>
          <cell r="B49" t="str">
            <v>04</v>
          </cell>
          <cell r="C49" t="str">
            <v>2003</v>
          </cell>
          <cell r="D49">
            <v>2</v>
          </cell>
          <cell r="E49">
            <v>37728</v>
          </cell>
          <cell r="F49" t="str">
            <v>2</v>
          </cell>
          <cell r="G49" t="str">
            <v>17</v>
          </cell>
          <cell r="H49" t="str">
            <v>001</v>
          </cell>
          <cell r="K49" t="str">
            <v>1</v>
          </cell>
          <cell r="L49" t="str">
            <v>1</v>
          </cell>
          <cell r="M49" t="str">
            <v>1700100086</v>
          </cell>
          <cell r="N49" t="str">
            <v>H UNIVERSITARIO</v>
          </cell>
          <cell r="P49" t="str">
            <v>3</v>
          </cell>
          <cell r="Q49">
            <v>207</v>
          </cell>
          <cell r="S49" t="str">
            <v>1</v>
          </cell>
          <cell r="U49" t="str">
            <v>17</v>
          </cell>
          <cell r="V49" t="str">
            <v>001</v>
          </cell>
          <cell r="W49" t="str">
            <v>1</v>
          </cell>
          <cell r="Y49" t="str">
            <v>0</v>
          </cell>
          <cell r="Z49" t="str">
            <v>1103</v>
          </cell>
          <cell r="AA49" t="str">
            <v>1</v>
          </cell>
          <cell r="AB49" t="str">
            <v>1</v>
          </cell>
          <cell r="AC49" t="str">
            <v>3</v>
          </cell>
          <cell r="AD49" t="str">
            <v>1</v>
          </cell>
          <cell r="AE49" t="str">
            <v>1</v>
          </cell>
          <cell r="AG49" t="str">
            <v>3</v>
          </cell>
          <cell r="AH49">
            <v>1540</v>
          </cell>
          <cell r="AI49">
            <v>99</v>
          </cell>
          <cell r="AJ49" t="str">
            <v>9</v>
          </cell>
          <cell r="AK49">
            <v>99999999999</v>
          </cell>
          <cell r="AL49">
            <v>3</v>
          </cell>
          <cell r="AM49">
            <v>0</v>
          </cell>
          <cell r="AN49" t="str">
            <v>9</v>
          </cell>
          <cell r="AO49" t="str">
            <v>9</v>
          </cell>
          <cell r="AW49" t="str">
            <v>2</v>
          </cell>
          <cell r="AX49" t="str">
            <v>1</v>
          </cell>
          <cell r="AY49" t="str">
            <v>2</v>
          </cell>
          <cell r="AZ49" t="str">
            <v>P369</v>
          </cell>
          <cell r="BA49" t="str">
            <v>P220</v>
          </cell>
          <cell r="BB49" t="str">
            <v>P059</v>
          </cell>
          <cell r="BC49" t="str">
            <v>P071</v>
          </cell>
          <cell r="BE49" t="str">
            <v>404</v>
          </cell>
          <cell r="BF49" t="str">
            <v>P220</v>
          </cell>
        </row>
        <row r="50">
          <cell r="A50" t="str">
            <v>A1147092</v>
          </cell>
          <cell r="B50" t="str">
            <v>04</v>
          </cell>
          <cell r="C50" t="str">
            <v>2003</v>
          </cell>
          <cell r="D50">
            <v>2</v>
          </cell>
          <cell r="E50">
            <v>37741</v>
          </cell>
          <cell r="F50" t="str">
            <v>1</v>
          </cell>
          <cell r="G50" t="str">
            <v>17</v>
          </cell>
          <cell r="H50" t="str">
            <v>001</v>
          </cell>
          <cell r="K50" t="str">
            <v>1</v>
          </cell>
          <cell r="L50" t="str">
            <v>1</v>
          </cell>
          <cell r="M50" t="str">
            <v>1700100086</v>
          </cell>
          <cell r="N50" t="str">
            <v>H UNIVERSITARIO</v>
          </cell>
          <cell r="P50" t="str">
            <v>2</v>
          </cell>
          <cell r="Q50">
            <v>212</v>
          </cell>
          <cell r="S50" t="str">
            <v>1</v>
          </cell>
          <cell r="U50" t="str">
            <v>17</v>
          </cell>
          <cell r="V50" t="str">
            <v>662</v>
          </cell>
          <cell r="W50" t="str">
            <v>2</v>
          </cell>
          <cell r="X50" t="str">
            <v>003</v>
          </cell>
          <cell r="AA50" t="str">
            <v>1</v>
          </cell>
          <cell r="AB50" t="str">
            <v>1</v>
          </cell>
          <cell r="AC50" t="str">
            <v>3</v>
          </cell>
          <cell r="AD50" t="str">
            <v>1</v>
          </cell>
          <cell r="AE50" t="str">
            <v>1</v>
          </cell>
          <cell r="AG50" t="str">
            <v>3</v>
          </cell>
          <cell r="AH50">
            <v>2700</v>
          </cell>
          <cell r="AI50">
            <v>21</v>
          </cell>
          <cell r="AJ50" t="str">
            <v>9</v>
          </cell>
          <cell r="AK50">
            <v>99999999999</v>
          </cell>
          <cell r="AL50">
            <v>1</v>
          </cell>
          <cell r="AM50">
            <v>0</v>
          </cell>
          <cell r="AN50" t="str">
            <v>2</v>
          </cell>
          <cell r="AO50" t="str">
            <v>3</v>
          </cell>
          <cell r="AW50" t="str">
            <v>2</v>
          </cell>
          <cell r="AX50" t="str">
            <v>1</v>
          </cell>
          <cell r="AY50" t="str">
            <v>2</v>
          </cell>
          <cell r="AZ50" t="str">
            <v>P369</v>
          </cell>
          <cell r="BA50" t="str">
            <v>P239</v>
          </cell>
          <cell r="BB50" t="str">
            <v>P073</v>
          </cell>
          <cell r="BE50" t="str">
            <v>404</v>
          </cell>
          <cell r="BF50" t="str">
            <v>P239</v>
          </cell>
        </row>
        <row r="51">
          <cell r="A51" t="str">
            <v>A1623911</v>
          </cell>
          <cell r="B51" t="str">
            <v>04</v>
          </cell>
          <cell r="C51" t="str">
            <v>2003</v>
          </cell>
          <cell r="D51">
            <v>2</v>
          </cell>
          <cell r="E51">
            <v>37713</v>
          </cell>
          <cell r="F51" t="str">
            <v>2</v>
          </cell>
          <cell r="G51" t="str">
            <v>17</v>
          </cell>
          <cell r="H51" t="str">
            <v>001</v>
          </cell>
          <cell r="K51" t="str">
            <v>1</v>
          </cell>
          <cell r="L51" t="str">
            <v>1</v>
          </cell>
          <cell r="M51" t="str">
            <v>1700100086</v>
          </cell>
          <cell r="N51" t="str">
            <v>H UNIVERSITARIO</v>
          </cell>
          <cell r="O51">
            <v>37708</v>
          </cell>
          <cell r="P51" t="str">
            <v>3</v>
          </cell>
          <cell r="Q51">
            <v>205</v>
          </cell>
          <cell r="S51" t="str">
            <v>1</v>
          </cell>
          <cell r="U51" t="str">
            <v>17</v>
          </cell>
          <cell r="V51" t="str">
            <v>380</v>
          </cell>
          <cell r="W51" t="str">
            <v>1</v>
          </cell>
          <cell r="AA51" t="str">
            <v>1</v>
          </cell>
          <cell r="AB51" t="str">
            <v>1</v>
          </cell>
          <cell r="AC51" t="str">
            <v>3</v>
          </cell>
          <cell r="AD51" t="str">
            <v>1</v>
          </cell>
          <cell r="AE51" t="str">
            <v>1</v>
          </cell>
          <cell r="AF51" t="str">
            <v>42</v>
          </cell>
          <cell r="AG51" t="str">
            <v>3</v>
          </cell>
          <cell r="AH51">
            <v>3510</v>
          </cell>
          <cell r="AI51">
            <v>26</v>
          </cell>
          <cell r="AJ51" t="str">
            <v>9</v>
          </cell>
          <cell r="AK51">
            <v>99999999999</v>
          </cell>
          <cell r="AL51">
            <v>3</v>
          </cell>
          <cell r="AM51">
            <v>0</v>
          </cell>
          <cell r="AN51" t="str">
            <v>9</v>
          </cell>
          <cell r="AO51" t="str">
            <v>2</v>
          </cell>
          <cell r="AW51" t="str">
            <v>2</v>
          </cell>
          <cell r="AX51" t="str">
            <v>1</v>
          </cell>
          <cell r="AY51" t="str">
            <v>2</v>
          </cell>
          <cell r="AZ51" t="str">
            <v>P290</v>
          </cell>
          <cell r="BA51" t="str">
            <v>Q234</v>
          </cell>
          <cell r="BB51" t="str">
            <v>Q249</v>
          </cell>
          <cell r="BE51" t="str">
            <v>615</v>
          </cell>
          <cell r="BF51" t="str">
            <v>Q234</v>
          </cell>
          <cell r="BH51">
            <v>37713</v>
          </cell>
        </row>
        <row r="52">
          <cell r="A52" t="str">
            <v>A1623918</v>
          </cell>
          <cell r="B52" t="str">
            <v>04</v>
          </cell>
          <cell r="C52" t="str">
            <v>2003</v>
          </cell>
          <cell r="D52">
            <v>2</v>
          </cell>
          <cell r="E52">
            <v>37721</v>
          </cell>
          <cell r="F52" t="str">
            <v>2</v>
          </cell>
          <cell r="G52" t="str">
            <v>17</v>
          </cell>
          <cell r="H52" t="str">
            <v>001</v>
          </cell>
          <cell r="K52" t="str">
            <v>1</v>
          </cell>
          <cell r="L52" t="str">
            <v>1</v>
          </cell>
          <cell r="M52" t="str">
            <v>1700100086</v>
          </cell>
          <cell r="N52" t="str">
            <v>H UNIVERSITARIO</v>
          </cell>
          <cell r="O52">
            <v>37717</v>
          </cell>
          <cell r="P52" t="str">
            <v>3</v>
          </cell>
          <cell r="Q52">
            <v>205</v>
          </cell>
          <cell r="S52" t="str">
            <v>1</v>
          </cell>
          <cell r="U52" t="str">
            <v>17</v>
          </cell>
          <cell r="V52" t="str">
            <v>001</v>
          </cell>
          <cell r="W52" t="str">
            <v>1</v>
          </cell>
          <cell r="Y52" t="str">
            <v>0</v>
          </cell>
          <cell r="Z52" t="str">
            <v>0902</v>
          </cell>
          <cell r="AA52" t="str">
            <v>1</v>
          </cell>
          <cell r="AB52" t="str">
            <v>1</v>
          </cell>
          <cell r="AC52" t="str">
            <v>3</v>
          </cell>
          <cell r="AD52" t="str">
            <v>1</v>
          </cell>
          <cell r="AE52" t="str">
            <v>1</v>
          </cell>
          <cell r="AF52" t="str">
            <v>30</v>
          </cell>
          <cell r="AG52" t="str">
            <v>3</v>
          </cell>
          <cell r="AH52">
            <v>1330</v>
          </cell>
          <cell r="AI52">
            <v>16</v>
          </cell>
          <cell r="AJ52" t="str">
            <v>9</v>
          </cell>
          <cell r="AK52">
            <v>99999999999</v>
          </cell>
          <cell r="AL52">
            <v>1</v>
          </cell>
          <cell r="AM52">
            <v>0</v>
          </cell>
          <cell r="AN52" t="str">
            <v>1</v>
          </cell>
          <cell r="AO52" t="str">
            <v>4</v>
          </cell>
          <cell r="AW52" t="str">
            <v>2</v>
          </cell>
          <cell r="AX52" t="str">
            <v>1</v>
          </cell>
          <cell r="AY52" t="str">
            <v>2</v>
          </cell>
          <cell r="AZ52" t="str">
            <v>P369</v>
          </cell>
          <cell r="BA52" t="str">
            <v>P220</v>
          </cell>
          <cell r="BB52" t="str">
            <v>P071</v>
          </cell>
          <cell r="BE52" t="str">
            <v>404</v>
          </cell>
          <cell r="BF52" t="str">
            <v>P220</v>
          </cell>
          <cell r="BH52">
            <v>37721</v>
          </cell>
        </row>
        <row r="53">
          <cell r="A53" t="str">
            <v>A1623920</v>
          </cell>
          <cell r="B53" t="str">
            <v>04</v>
          </cell>
          <cell r="C53" t="str">
            <v>2003</v>
          </cell>
          <cell r="D53">
            <v>2</v>
          </cell>
          <cell r="E53">
            <v>37725</v>
          </cell>
          <cell r="F53" t="str">
            <v>1</v>
          </cell>
          <cell r="G53" t="str">
            <v>17</v>
          </cell>
          <cell r="H53" t="str">
            <v>001</v>
          </cell>
          <cell r="K53" t="str">
            <v>1</v>
          </cell>
          <cell r="L53" t="str">
            <v>1</v>
          </cell>
          <cell r="M53" t="str">
            <v>1700100086</v>
          </cell>
          <cell r="N53" t="str">
            <v>H UNIVERSITARIO</v>
          </cell>
          <cell r="O53">
            <v>37717</v>
          </cell>
          <cell r="P53" t="str">
            <v>1</v>
          </cell>
          <cell r="Q53">
            <v>208</v>
          </cell>
          <cell r="S53" t="str">
            <v>1</v>
          </cell>
          <cell r="U53" t="str">
            <v>17</v>
          </cell>
          <cell r="V53" t="str">
            <v>001</v>
          </cell>
          <cell r="W53" t="str">
            <v>1</v>
          </cell>
          <cell r="Y53" t="str">
            <v>0</v>
          </cell>
          <cell r="Z53" t="str">
            <v>0302</v>
          </cell>
          <cell r="AA53" t="str">
            <v>1</v>
          </cell>
          <cell r="AB53" t="str">
            <v>1</v>
          </cell>
          <cell r="AC53" t="str">
            <v>3</v>
          </cell>
          <cell r="AD53" t="str">
            <v>2</v>
          </cell>
          <cell r="AE53" t="str">
            <v>1</v>
          </cell>
          <cell r="AF53" t="str">
            <v>32</v>
          </cell>
          <cell r="AG53" t="str">
            <v>3</v>
          </cell>
          <cell r="AH53">
            <v>1380</v>
          </cell>
          <cell r="AI53">
            <v>21</v>
          </cell>
          <cell r="AJ53" t="str">
            <v>2</v>
          </cell>
          <cell r="AK53">
            <v>24340744</v>
          </cell>
          <cell r="AL53">
            <v>2</v>
          </cell>
          <cell r="AM53">
            <v>99</v>
          </cell>
          <cell r="AN53" t="str">
            <v>2</v>
          </cell>
          <cell r="AO53" t="str">
            <v>4</v>
          </cell>
          <cell r="AW53" t="str">
            <v>2</v>
          </cell>
          <cell r="AX53" t="str">
            <v>1</v>
          </cell>
          <cell r="AY53" t="str">
            <v>2</v>
          </cell>
          <cell r="AZ53" t="str">
            <v>P369</v>
          </cell>
          <cell r="BD53" t="str">
            <v>P071</v>
          </cell>
          <cell r="BE53" t="str">
            <v>405</v>
          </cell>
          <cell r="BF53" t="str">
            <v>P369</v>
          </cell>
          <cell r="BH53">
            <v>37726</v>
          </cell>
        </row>
        <row r="54">
          <cell r="A54" t="str">
            <v>A1623921</v>
          </cell>
          <cell r="B54" t="str">
            <v>04</v>
          </cell>
          <cell r="C54" t="str">
            <v>2003</v>
          </cell>
          <cell r="D54">
            <v>2</v>
          </cell>
          <cell r="E54">
            <v>37726</v>
          </cell>
          <cell r="F54" t="str">
            <v>2</v>
          </cell>
          <cell r="G54" t="str">
            <v>17</v>
          </cell>
          <cell r="H54" t="str">
            <v>001</v>
          </cell>
          <cell r="K54" t="str">
            <v>1</v>
          </cell>
          <cell r="L54" t="str">
            <v>1</v>
          </cell>
          <cell r="M54" t="str">
            <v>1700100086</v>
          </cell>
          <cell r="N54" t="str">
            <v>H UNIVERSITARIO</v>
          </cell>
          <cell r="O54">
            <v>37721</v>
          </cell>
          <cell r="P54" t="str">
            <v>3</v>
          </cell>
          <cell r="Q54">
            <v>206</v>
          </cell>
          <cell r="S54" t="str">
            <v>1</v>
          </cell>
          <cell r="U54" t="str">
            <v>17</v>
          </cell>
          <cell r="V54" t="str">
            <v>272</v>
          </cell>
          <cell r="W54" t="str">
            <v>3</v>
          </cell>
          <cell r="AA54" t="str">
            <v>1</v>
          </cell>
          <cell r="AB54" t="str">
            <v>2</v>
          </cell>
          <cell r="AC54" t="str">
            <v>3</v>
          </cell>
          <cell r="AD54" t="str">
            <v>2</v>
          </cell>
          <cell r="AE54" t="str">
            <v>1</v>
          </cell>
          <cell r="AF54" t="str">
            <v>31</v>
          </cell>
          <cell r="AG54" t="str">
            <v>3</v>
          </cell>
          <cell r="AH54">
            <v>1400</v>
          </cell>
          <cell r="AI54">
            <v>17</v>
          </cell>
          <cell r="AJ54" t="str">
            <v>9</v>
          </cell>
          <cell r="AK54">
            <v>99999999999</v>
          </cell>
          <cell r="AL54">
            <v>1</v>
          </cell>
          <cell r="AM54">
            <v>0</v>
          </cell>
          <cell r="AN54" t="str">
            <v>9</v>
          </cell>
          <cell r="AO54" t="str">
            <v>9</v>
          </cell>
          <cell r="AW54" t="str">
            <v>2</v>
          </cell>
          <cell r="AX54" t="str">
            <v>1</v>
          </cell>
          <cell r="AY54" t="str">
            <v>2</v>
          </cell>
          <cell r="AZ54" t="str">
            <v>P369</v>
          </cell>
          <cell r="BD54" t="str">
            <v>P071</v>
          </cell>
          <cell r="BE54" t="str">
            <v>405</v>
          </cell>
          <cell r="BF54" t="str">
            <v>P369</v>
          </cell>
          <cell r="BH54">
            <v>37726</v>
          </cell>
        </row>
        <row r="55">
          <cell r="A55" t="str">
            <v>A1623925</v>
          </cell>
          <cell r="B55" t="str">
            <v>04</v>
          </cell>
          <cell r="C55" t="str">
            <v>2003</v>
          </cell>
          <cell r="D55">
            <v>2</v>
          </cell>
          <cell r="E55">
            <v>37736</v>
          </cell>
          <cell r="F55" t="str">
            <v>1</v>
          </cell>
          <cell r="G55" t="str">
            <v>17</v>
          </cell>
          <cell r="H55" t="str">
            <v>001</v>
          </cell>
          <cell r="K55" t="str">
            <v>1</v>
          </cell>
          <cell r="L55" t="str">
            <v>1</v>
          </cell>
          <cell r="M55" t="str">
            <v>1700100086</v>
          </cell>
          <cell r="N55" t="str">
            <v>H UNIVERSITARIO</v>
          </cell>
          <cell r="O55">
            <v>37726</v>
          </cell>
          <cell r="P55" t="str">
            <v>2</v>
          </cell>
          <cell r="Q55">
            <v>210</v>
          </cell>
          <cell r="S55" t="str">
            <v>1</v>
          </cell>
          <cell r="U55" t="str">
            <v>17</v>
          </cell>
          <cell r="V55" t="str">
            <v>001</v>
          </cell>
          <cell r="W55" t="str">
            <v>1</v>
          </cell>
          <cell r="Y55" t="str">
            <v>0</v>
          </cell>
          <cell r="Z55" t="str">
            <v>1103</v>
          </cell>
          <cell r="AA55" t="str">
            <v>1</v>
          </cell>
          <cell r="AB55" t="str">
            <v>1</v>
          </cell>
          <cell r="AC55" t="str">
            <v>3</v>
          </cell>
          <cell r="AD55" t="str">
            <v>2</v>
          </cell>
          <cell r="AE55" t="str">
            <v>1</v>
          </cell>
          <cell r="AF55" t="str">
            <v>42</v>
          </cell>
          <cell r="AG55" t="str">
            <v>3</v>
          </cell>
          <cell r="AH55">
            <v>3960</v>
          </cell>
          <cell r="AI55">
            <v>30</v>
          </cell>
          <cell r="AJ55" t="str">
            <v>2</v>
          </cell>
          <cell r="AK55">
            <v>30330607</v>
          </cell>
          <cell r="AL55">
            <v>2</v>
          </cell>
          <cell r="AM55">
            <v>0</v>
          </cell>
          <cell r="AN55" t="str">
            <v>2</v>
          </cell>
          <cell r="AO55" t="str">
            <v>4</v>
          </cell>
          <cell r="AW55" t="str">
            <v>2</v>
          </cell>
          <cell r="AX55" t="str">
            <v>1</v>
          </cell>
          <cell r="AY55" t="str">
            <v>2</v>
          </cell>
          <cell r="AZ55" t="str">
            <v>P360</v>
          </cell>
          <cell r="BA55" t="str">
            <v>P240</v>
          </cell>
          <cell r="BE55" t="str">
            <v>404</v>
          </cell>
          <cell r="BF55" t="str">
            <v>P240</v>
          </cell>
          <cell r="BH55">
            <v>37736</v>
          </cell>
        </row>
        <row r="56">
          <cell r="A56" t="str">
            <v>A1623926</v>
          </cell>
          <cell r="B56" t="str">
            <v>04</v>
          </cell>
          <cell r="C56" t="str">
            <v>2003</v>
          </cell>
          <cell r="D56">
            <v>2</v>
          </cell>
          <cell r="E56">
            <v>37732</v>
          </cell>
          <cell r="F56" t="str">
            <v>1</v>
          </cell>
          <cell r="G56" t="str">
            <v>17</v>
          </cell>
          <cell r="H56" t="str">
            <v>001</v>
          </cell>
          <cell r="K56" t="str">
            <v>1</v>
          </cell>
          <cell r="L56" t="str">
            <v>1</v>
          </cell>
          <cell r="M56" t="str">
            <v>1700100086</v>
          </cell>
          <cell r="N56" t="str">
            <v>H UNIVERSITARIO</v>
          </cell>
          <cell r="O56">
            <v>37724</v>
          </cell>
          <cell r="P56" t="str">
            <v>3</v>
          </cell>
          <cell r="Q56">
            <v>208</v>
          </cell>
          <cell r="S56" t="str">
            <v>1</v>
          </cell>
          <cell r="U56" t="str">
            <v>17</v>
          </cell>
          <cell r="V56" t="str">
            <v>380</v>
          </cell>
          <cell r="W56" t="str">
            <v>1</v>
          </cell>
          <cell r="AA56" t="str">
            <v>1</v>
          </cell>
          <cell r="AB56" t="str">
            <v>1</v>
          </cell>
          <cell r="AC56" t="str">
            <v>3</v>
          </cell>
          <cell r="AD56" t="str">
            <v>1</v>
          </cell>
          <cell r="AE56" t="str">
            <v>1</v>
          </cell>
          <cell r="AF56" t="str">
            <v>32</v>
          </cell>
          <cell r="AG56" t="str">
            <v>3</v>
          </cell>
          <cell r="AH56">
            <v>1550</v>
          </cell>
          <cell r="AI56">
            <v>35</v>
          </cell>
          <cell r="AJ56" t="str">
            <v>2</v>
          </cell>
          <cell r="AK56">
            <v>30347277</v>
          </cell>
          <cell r="AL56">
            <v>1</v>
          </cell>
          <cell r="AM56">
            <v>0</v>
          </cell>
          <cell r="AN56" t="str">
            <v>4</v>
          </cell>
          <cell r="AO56" t="str">
            <v>4</v>
          </cell>
          <cell r="AW56" t="str">
            <v>2</v>
          </cell>
          <cell r="AX56" t="str">
            <v>1</v>
          </cell>
          <cell r="AY56" t="str">
            <v>2</v>
          </cell>
          <cell r="AZ56" t="str">
            <v>P369</v>
          </cell>
          <cell r="BA56" t="str">
            <v>P071</v>
          </cell>
          <cell r="BB56" t="str">
            <v>P220</v>
          </cell>
          <cell r="BE56" t="str">
            <v>404</v>
          </cell>
          <cell r="BF56" t="str">
            <v>P220</v>
          </cell>
          <cell r="BH56">
            <v>37732</v>
          </cell>
        </row>
        <row r="57">
          <cell r="A57" t="str">
            <v>A1141257</v>
          </cell>
          <cell r="B57" t="str">
            <v>06</v>
          </cell>
          <cell r="C57" t="str">
            <v>2003</v>
          </cell>
          <cell r="D57">
            <v>2</v>
          </cell>
          <cell r="E57">
            <v>37787</v>
          </cell>
          <cell r="F57" t="str">
            <v>1</v>
          </cell>
          <cell r="G57" t="str">
            <v>17</v>
          </cell>
          <cell r="H57" t="str">
            <v>042</v>
          </cell>
          <cell r="K57" t="str">
            <v>3</v>
          </cell>
          <cell r="L57" t="str">
            <v>5</v>
          </cell>
          <cell r="P57" t="str">
            <v>2</v>
          </cell>
          <cell r="Q57">
            <v>303</v>
          </cell>
          <cell r="S57" t="str">
            <v>1</v>
          </cell>
          <cell r="U57" t="str">
            <v>17</v>
          </cell>
          <cell r="V57" t="str">
            <v>042</v>
          </cell>
          <cell r="W57" t="str">
            <v>2</v>
          </cell>
          <cell r="X57" t="str">
            <v>023</v>
          </cell>
          <cell r="AA57" t="str">
            <v>1</v>
          </cell>
          <cell r="AB57" t="str">
            <v>2</v>
          </cell>
          <cell r="AC57" t="str">
            <v>3</v>
          </cell>
          <cell r="AD57" t="str">
            <v>1</v>
          </cell>
          <cell r="AE57" t="str">
            <v>1</v>
          </cell>
          <cell r="AF57" t="str">
            <v>98</v>
          </cell>
          <cell r="AG57" t="str">
            <v>4</v>
          </cell>
          <cell r="AH57">
            <v>9999</v>
          </cell>
          <cell r="AI57">
            <v>34</v>
          </cell>
          <cell r="AJ57" t="str">
            <v>9</v>
          </cell>
          <cell r="AK57">
            <v>99999999999</v>
          </cell>
          <cell r="AL57">
            <v>5</v>
          </cell>
          <cell r="AM57">
            <v>99</v>
          </cell>
          <cell r="AN57" t="str">
            <v>2</v>
          </cell>
          <cell r="AO57" t="str">
            <v>3</v>
          </cell>
          <cell r="AW57" t="str">
            <v>2</v>
          </cell>
          <cell r="AX57" t="str">
            <v>1</v>
          </cell>
          <cell r="AY57" t="str">
            <v>2</v>
          </cell>
          <cell r="AZ57" t="str">
            <v>A419</v>
          </cell>
          <cell r="BE57" t="str">
            <v>106</v>
          </cell>
          <cell r="BF57" t="str">
            <v>A419</v>
          </cell>
        </row>
        <row r="58">
          <cell r="A58" t="str">
            <v>A1142199</v>
          </cell>
          <cell r="B58" t="str">
            <v>06</v>
          </cell>
          <cell r="C58" t="str">
            <v>2003</v>
          </cell>
          <cell r="D58">
            <v>2</v>
          </cell>
          <cell r="E58">
            <v>37797</v>
          </cell>
          <cell r="F58" t="str">
            <v>1</v>
          </cell>
          <cell r="G58" t="str">
            <v>17</v>
          </cell>
          <cell r="H58" t="str">
            <v>174</v>
          </cell>
          <cell r="K58" t="str">
            <v>1</v>
          </cell>
          <cell r="L58" t="str">
            <v>3</v>
          </cell>
          <cell r="P58" t="str">
            <v>3</v>
          </cell>
          <cell r="Q58">
            <v>301</v>
          </cell>
          <cell r="S58" t="str">
            <v>1</v>
          </cell>
          <cell r="U58" t="str">
            <v>17</v>
          </cell>
          <cell r="V58" t="str">
            <v>174</v>
          </cell>
          <cell r="W58" t="str">
            <v>3</v>
          </cell>
          <cell r="AA58" t="str">
            <v>1</v>
          </cell>
          <cell r="AB58" t="str">
            <v>2</v>
          </cell>
          <cell r="AC58" t="str">
            <v>3</v>
          </cell>
          <cell r="AD58" t="str">
            <v>1</v>
          </cell>
          <cell r="AE58" t="str">
            <v>1</v>
          </cell>
          <cell r="AG58" t="str">
            <v>3</v>
          </cell>
          <cell r="AH58">
            <v>3600</v>
          </cell>
          <cell r="AI58">
            <v>19</v>
          </cell>
          <cell r="AJ58" t="str">
            <v>9</v>
          </cell>
          <cell r="AK58">
            <v>99999999999</v>
          </cell>
          <cell r="AL58">
            <v>1</v>
          </cell>
          <cell r="AM58">
            <v>99</v>
          </cell>
          <cell r="AN58" t="str">
            <v>1</v>
          </cell>
          <cell r="AO58" t="str">
            <v>5</v>
          </cell>
          <cell r="AW58" t="str">
            <v>4</v>
          </cell>
          <cell r="AX58" t="str">
            <v>2</v>
          </cell>
          <cell r="AY58" t="str">
            <v>2</v>
          </cell>
          <cell r="AZ58" t="str">
            <v>R95X</v>
          </cell>
          <cell r="BE58" t="str">
            <v>700</v>
          </cell>
          <cell r="BF58" t="str">
            <v>R95X</v>
          </cell>
        </row>
        <row r="59">
          <cell r="A59" t="str">
            <v>A1140548</v>
          </cell>
          <cell r="B59" t="str">
            <v>06</v>
          </cell>
          <cell r="C59" t="str">
            <v>2003</v>
          </cell>
          <cell r="D59">
            <v>2</v>
          </cell>
          <cell r="E59">
            <v>37795</v>
          </cell>
          <cell r="F59" t="str">
            <v>2</v>
          </cell>
          <cell r="G59" t="str">
            <v>17</v>
          </cell>
          <cell r="H59" t="str">
            <v>272</v>
          </cell>
          <cell r="K59" t="str">
            <v>3</v>
          </cell>
          <cell r="L59" t="str">
            <v>3</v>
          </cell>
          <cell r="P59" t="str">
            <v>2</v>
          </cell>
          <cell r="Q59">
            <v>302</v>
          </cell>
          <cell r="S59" t="str">
            <v>1</v>
          </cell>
          <cell r="U59" t="str">
            <v>17</v>
          </cell>
          <cell r="V59" t="str">
            <v>272</v>
          </cell>
          <cell r="W59" t="str">
            <v>3</v>
          </cell>
          <cell r="AA59" t="str">
            <v>1</v>
          </cell>
          <cell r="AB59" t="str">
            <v>2</v>
          </cell>
          <cell r="AC59" t="str">
            <v>3</v>
          </cell>
          <cell r="AD59" t="str">
            <v>1</v>
          </cell>
          <cell r="AE59" t="str">
            <v>1</v>
          </cell>
          <cell r="AF59" t="str">
            <v>99</v>
          </cell>
          <cell r="AG59" t="str">
            <v>9</v>
          </cell>
          <cell r="AH59">
            <v>9999</v>
          </cell>
          <cell r="AI59">
            <v>21</v>
          </cell>
          <cell r="AJ59" t="str">
            <v>9</v>
          </cell>
          <cell r="AK59">
            <v>99999999999</v>
          </cell>
          <cell r="AL59">
            <v>4</v>
          </cell>
          <cell r="AM59">
            <v>99</v>
          </cell>
          <cell r="AN59" t="str">
            <v>4</v>
          </cell>
          <cell r="AO59" t="str">
            <v>3</v>
          </cell>
          <cell r="AW59" t="str">
            <v>2</v>
          </cell>
          <cell r="AX59" t="str">
            <v>2</v>
          </cell>
          <cell r="AY59" t="str">
            <v>2</v>
          </cell>
          <cell r="AZ59" t="str">
            <v>R95X</v>
          </cell>
          <cell r="BA59" t="str">
            <v>T175</v>
          </cell>
          <cell r="BB59" t="str">
            <v>K219</v>
          </cell>
          <cell r="BD59" t="str">
            <v>R568</v>
          </cell>
          <cell r="BE59" t="str">
            <v>611</v>
          </cell>
          <cell r="BF59" t="str">
            <v>K219</v>
          </cell>
        </row>
        <row r="60">
          <cell r="A60" t="str">
            <v>A1143004</v>
          </cell>
          <cell r="B60" t="str">
            <v>06</v>
          </cell>
          <cell r="C60" t="str">
            <v>2003</v>
          </cell>
          <cell r="D60">
            <v>2</v>
          </cell>
          <cell r="E60">
            <v>37798</v>
          </cell>
          <cell r="F60" t="str">
            <v>1</v>
          </cell>
          <cell r="G60" t="str">
            <v>17</v>
          </cell>
          <cell r="H60" t="str">
            <v>380</v>
          </cell>
          <cell r="K60" t="str">
            <v>1</v>
          </cell>
          <cell r="L60" t="str">
            <v>3</v>
          </cell>
          <cell r="P60" t="str">
            <v>4</v>
          </cell>
          <cell r="Q60">
            <v>224</v>
          </cell>
          <cell r="S60" t="str">
            <v>1</v>
          </cell>
          <cell r="U60" t="str">
            <v>17</v>
          </cell>
          <cell r="V60" t="str">
            <v>380</v>
          </cell>
          <cell r="W60" t="str">
            <v>1</v>
          </cell>
          <cell r="AA60" t="str">
            <v>1</v>
          </cell>
          <cell r="AB60" t="str">
            <v>2</v>
          </cell>
          <cell r="AC60" t="str">
            <v>3</v>
          </cell>
          <cell r="AD60" t="str">
            <v>1</v>
          </cell>
          <cell r="AE60" t="str">
            <v>1</v>
          </cell>
          <cell r="AG60" t="str">
            <v>3</v>
          </cell>
          <cell r="AH60">
            <v>3000</v>
          </cell>
          <cell r="AI60">
            <v>18</v>
          </cell>
          <cell r="AJ60" t="str">
            <v>9</v>
          </cell>
          <cell r="AK60">
            <v>99999999999</v>
          </cell>
          <cell r="AL60">
            <v>2</v>
          </cell>
          <cell r="AM60">
            <v>99</v>
          </cell>
          <cell r="AN60" t="str">
            <v>1</v>
          </cell>
          <cell r="AO60" t="str">
            <v>5</v>
          </cell>
          <cell r="AW60" t="str">
            <v>4</v>
          </cell>
          <cell r="AX60" t="str">
            <v>2</v>
          </cell>
          <cell r="AY60" t="str">
            <v>2</v>
          </cell>
          <cell r="AZ60" t="str">
            <v>R95X</v>
          </cell>
          <cell r="BE60" t="str">
            <v>700</v>
          </cell>
          <cell r="BF60" t="str">
            <v>R95X</v>
          </cell>
        </row>
        <row r="61">
          <cell r="A61" t="str">
            <v>A1137094</v>
          </cell>
          <cell r="B61" t="str">
            <v>06</v>
          </cell>
          <cell r="C61" t="str">
            <v>2003</v>
          </cell>
          <cell r="D61">
            <v>2</v>
          </cell>
          <cell r="E61">
            <v>37781</v>
          </cell>
          <cell r="F61" t="str">
            <v>1</v>
          </cell>
          <cell r="G61" t="str">
            <v>17</v>
          </cell>
          <cell r="H61" t="str">
            <v>433</v>
          </cell>
          <cell r="K61" t="str">
            <v>1</v>
          </cell>
          <cell r="L61" t="str">
            <v>1</v>
          </cell>
          <cell r="M61" t="str">
            <v>1743300018</v>
          </cell>
          <cell r="N61" t="str">
            <v>HOSP. SAN ANTONIO</v>
          </cell>
          <cell r="P61" t="str">
            <v>2</v>
          </cell>
          <cell r="Q61">
            <v>101</v>
          </cell>
          <cell r="S61" t="str">
            <v>1</v>
          </cell>
          <cell r="U61" t="str">
            <v>17</v>
          </cell>
          <cell r="V61" t="str">
            <v>433</v>
          </cell>
          <cell r="W61" t="str">
            <v>1</v>
          </cell>
          <cell r="AA61" t="str">
            <v>1</v>
          </cell>
          <cell r="AB61" t="str">
            <v>1</v>
          </cell>
          <cell r="AC61" t="str">
            <v>3</v>
          </cell>
          <cell r="AD61" t="str">
            <v>1</v>
          </cell>
          <cell r="AE61" t="str">
            <v>1</v>
          </cell>
          <cell r="AG61" t="str">
            <v>2</v>
          </cell>
          <cell r="AH61">
            <v>800</v>
          </cell>
          <cell r="AI61">
            <v>22</v>
          </cell>
          <cell r="AJ61" t="str">
            <v>9</v>
          </cell>
          <cell r="AK61">
            <v>99999999999</v>
          </cell>
          <cell r="AL61">
            <v>2</v>
          </cell>
          <cell r="AM61">
            <v>0</v>
          </cell>
          <cell r="AN61" t="str">
            <v>4</v>
          </cell>
          <cell r="AO61" t="str">
            <v>5</v>
          </cell>
          <cell r="AW61" t="str">
            <v>2</v>
          </cell>
          <cell r="AX61" t="str">
            <v>1</v>
          </cell>
          <cell r="AY61" t="str">
            <v>2</v>
          </cell>
          <cell r="AZ61" t="str">
            <v>P284</v>
          </cell>
          <cell r="BA61" t="str">
            <v>P220</v>
          </cell>
          <cell r="BB61" t="str">
            <v>P070</v>
          </cell>
          <cell r="BE61" t="str">
            <v>404</v>
          </cell>
          <cell r="BF61" t="str">
            <v>P220</v>
          </cell>
        </row>
        <row r="62">
          <cell r="A62" t="str">
            <v>A1142235</v>
          </cell>
          <cell r="B62" t="str">
            <v>06</v>
          </cell>
          <cell r="C62" t="str">
            <v>2003</v>
          </cell>
          <cell r="D62">
            <v>2</v>
          </cell>
          <cell r="E62">
            <v>37800</v>
          </cell>
          <cell r="F62" t="str">
            <v>2</v>
          </cell>
          <cell r="G62" t="str">
            <v>17</v>
          </cell>
          <cell r="H62" t="str">
            <v>662</v>
          </cell>
          <cell r="K62" t="str">
            <v>3</v>
          </cell>
          <cell r="L62" t="str">
            <v>3</v>
          </cell>
          <cell r="P62" t="str">
            <v>2</v>
          </cell>
          <cell r="Q62">
            <v>202</v>
          </cell>
          <cell r="S62" t="str">
            <v>1</v>
          </cell>
          <cell r="U62" t="str">
            <v>17</v>
          </cell>
          <cell r="V62" t="str">
            <v>662</v>
          </cell>
          <cell r="W62" t="str">
            <v>3</v>
          </cell>
          <cell r="AA62" t="str">
            <v>1</v>
          </cell>
          <cell r="AB62" t="str">
            <v>2</v>
          </cell>
          <cell r="AC62" t="str">
            <v>3</v>
          </cell>
          <cell r="AD62" t="str">
            <v>1</v>
          </cell>
          <cell r="AE62" t="str">
            <v>1</v>
          </cell>
          <cell r="AG62" t="str">
            <v>3</v>
          </cell>
          <cell r="AH62">
            <v>9999</v>
          </cell>
          <cell r="AI62">
            <v>99</v>
          </cell>
          <cell r="AJ62" t="str">
            <v>9</v>
          </cell>
          <cell r="AK62">
            <v>99999999999</v>
          </cell>
          <cell r="AL62">
            <v>4</v>
          </cell>
          <cell r="AM62">
            <v>2</v>
          </cell>
          <cell r="AN62" t="str">
            <v>1</v>
          </cell>
          <cell r="AO62" t="str">
            <v>3</v>
          </cell>
          <cell r="AW62" t="str">
            <v>4</v>
          </cell>
          <cell r="AX62" t="str">
            <v>2</v>
          </cell>
          <cell r="AY62" t="str">
            <v>2</v>
          </cell>
          <cell r="AZ62" t="str">
            <v>P289</v>
          </cell>
          <cell r="BA62" t="str">
            <v>P220</v>
          </cell>
          <cell r="BE62" t="str">
            <v>404</v>
          </cell>
          <cell r="BF62" t="str">
            <v>P220</v>
          </cell>
        </row>
        <row r="63">
          <cell r="A63" t="str">
            <v>A1139669</v>
          </cell>
          <cell r="B63" t="str">
            <v>06</v>
          </cell>
          <cell r="C63" t="str">
            <v>2003</v>
          </cell>
          <cell r="D63">
            <v>2</v>
          </cell>
          <cell r="E63">
            <v>37786</v>
          </cell>
          <cell r="F63" t="str">
            <v>2</v>
          </cell>
          <cell r="G63" t="str">
            <v>17</v>
          </cell>
          <cell r="H63" t="str">
            <v>541</v>
          </cell>
          <cell r="K63" t="str">
            <v>3</v>
          </cell>
          <cell r="L63" t="str">
            <v>3</v>
          </cell>
          <cell r="P63" t="str">
            <v>3</v>
          </cell>
          <cell r="Q63">
            <v>206</v>
          </cell>
          <cell r="S63" t="str">
            <v>1</v>
          </cell>
          <cell r="U63" t="str">
            <v>17</v>
          </cell>
          <cell r="V63" t="str">
            <v>541</v>
          </cell>
          <cell r="W63" t="str">
            <v>3</v>
          </cell>
          <cell r="AA63" t="str">
            <v>1</v>
          </cell>
          <cell r="AB63" t="str">
            <v>1</v>
          </cell>
          <cell r="AC63" t="str">
            <v>3</v>
          </cell>
          <cell r="AD63" t="str">
            <v>1</v>
          </cell>
          <cell r="AE63" t="str">
            <v>1</v>
          </cell>
          <cell r="AG63" t="str">
            <v>3</v>
          </cell>
          <cell r="AH63">
            <v>3000</v>
          </cell>
          <cell r="AI63">
            <v>24</v>
          </cell>
          <cell r="AJ63" t="str">
            <v>9</v>
          </cell>
          <cell r="AK63">
            <v>99999999999</v>
          </cell>
          <cell r="AL63">
            <v>2</v>
          </cell>
          <cell r="AM63">
            <v>0</v>
          </cell>
          <cell r="AN63" t="str">
            <v>2</v>
          </cell>
          <cell r="AO63" t="str">
            <v>3</v>
          </cell>
          <cell r="AW63" t="str">
            <v>2</v>
          </cell>
          <cell r="AX63" t="str">
            <v>1</v>
          </cell>
          <cell r="AY63" t="str">
            <v>2</v>
          </cell>
          <cell r="AZ63" t="str">
            <v>P969</v>
          </cell>
          <cell r="BE63" t="str">
            <v>407</v>
          </cell>
          <cell r="BF63" t="str">
            <v>P969</v>
          </cell>
        </row>
        <row r="64">
          <cell r="A64" t="str">
            <v>A907609</v>
          </cell>
          <cell r="B64" t="str">
            <v>03</v>
          </cell>
          <cell r="C64" t="str">
            <v>2003</v>
          </cell>
          <cell r="D64">
            <v>2</v>
          </cell>
          <cell r="E64">
            <v>37698</v>
          </cell>
          <cell r="F64" t="str">
            <v>2</v>
          </cell>
          <cell r="G64" t="str">
            <v>17</v>
          </cell>
          <cell r="H64" t="str">
            <v>665</v>
          </cell>
          <cell r="K64" t="str">
            <v>1</v>
          </cell>
          <cell r="L64" t="str">
            <v>1</v>
          </cell>
          <cell r="M64" t="str">
            <v>1766507839</v>
          </cell>
          <cell r="N64" t="str">
            <v>HOSPITAL SAN JOSE</v>
          </cell>
          <cell r="P64" t="str">
            <v>2</v>
          </cell>
          <cell r="Q64">
            <v>307</v>
          </cell>
          <cell r="S64" t="str">
            <v>1</v>
          </cell>
          <cell r="U64" t="str">
            <v>17</v>
          </cell>
          <cell r="V64" t="str">
            <v>665</v>
          </cell>
          <cell r="W64" t="str">
            <v>3</v>
          </cell>
          <cell r="AA64" t="str">
            <v>1</v>
          </cell>
          <cell r="AB64" t="str">
            <v>1</v>
          </cell>
          <cell r="AC64" t="str">
            <v>3</v>
          </cell>
          <cell r="AD64" t="str">
            <v>1</v>
          </cell>
          <cell r="AE64" t="str">
            <v>1</v>
          </cell>
          <cell r="AG64" t="str">
            <v>3</v>
          </cell>
          <cell r="AH64">
            <v>2200</v>
          </cell>
          <cell r="AI64">
            <v>99</v>
          </cell>
          <cell r="AJ64" t="str">
            <v>9</v>
          </cell>
          <cell r="AK64">
            <v>99999999999</v>
          </cell>
          <cell r="AL64">
            <v>11</v>
          </cell>
          <cell r="AM64">
            <v>0</v>
          </cell>
          <cell r="AN64" t="str">
            <v>4</v>
          </cell>
          <cell r="AO64" t="str">
            <v>3</v>
          </cell>
          <cell r="AW64" t="str">
            <v>9</v>
          </cell>
          <cell r="AX64" t="str">
            <v>1</v>
          </cell>
          <cell r="AY64" t="str">
            <v>2</v>
          </cell>
          <cell r="AZ64" t="str">
            <v>R570</v>
          </cell>
          <cell r="BA64" t="str">
            <v>I509</v>
          </cell>
          <cell r="BB64" t="str">
            <v>Q249</v>
          </cell>
          <cell r="BC64" t="str">
            <v>Q909</v>
          </cell>
          <cell r="BD64" t="str">
            <v>Q658</v>
          </cell>
          <cell r="BE64" t="str">
            <v>615</v>
          </cell>
          <cell r="BF64" t="str">
            <v>Q249</v>
          </cell>
        </row>
        <row r="65">
          <cell r="A65" t="str">
            <v>A1147806</v>
          </cell>
          <cell r="B65" t="str">
            <v>06</v>
          </cell>
          <cell r="C65" t="str">
            <v>2003</v>
          </cell>
          <cell r="D65">
            <v>2</v>
          </cell>
          <cell r="E65">
            <v>37799</v>
          </cell>
          <cell r="F65" t="str">
            <v>1</v>
          </cell>
          <cell r="G65" t="str">
            <v>17</v>
          </cell>
          <cell r="H65" t="str">
            <v>001</v>
          </cell>
          <cell r="K65" t="str">
            <v>1</v>
          </cell>
          <cell r="L65" t="str">
            <v>1</v>
          </cell>
          <cell r="M65" t="str">
            <v>1700100051</v>
          </cell>
          <cell r="N65" t="str">
            <v>CL ISS</v>
          </cell>
          <cell r="P65" t="str">
            <v>3</v>
          </cell>
          <cell r="Q65">
            <v>202</v>
          </cell>
          <cell r="S65" t="str">
            <v>1</v>
          </cell>
          <cell r="U65" t="str">
            <v>17</v>
          </cell>
          <cell r="V65" t="str">
            <v>001</v>
          </cell>
          <cell r="W65" t="str">
            <v>1</v>
          </cell>
          <cell r="Y65" t="str">
            <v>0</v>
          </cell>
          <cell r="Z65" t="str">
            <v>1101</v>
          </cell>
          <cell r="AA65" t="str">
            <v>1</v>
          </cell>
          <cell r="AB65" t="str">
            <v>3</v>
          </cell>
          <cell r="AC65" t="str">
            <v>3</v>
          </cell>
          <cell r="AD65" t="str">
            <v>9</v>
          </cell>
          <cell r="AE65" t="str">
            <v>9</v>
          </cell>
          <cell r="AF65" t="str">
            <v>99</v>
          </cell>
          <cell r="AG65" t="str">
            <v>9</v>
          </cell>
          <cell r="AH65">
            <v>9999</v>
          </cell>
          <cell r="AI65">
            <v>99</v>
          </cell>
          <cell r="AJ65" t="str">
            <v>9</v>
          </cell>
          <cell r="AK65">
            <v>99999999999</v>
          </cell>
          <cell r="AL65">
            <v>99</v>
          </cell>
          <cell r="AM65">
            <v>99</v>
          </cell>
          <cell r="AN65" t="str">
            <v>9</v>
          </cell>
          <cell r="AO65" t="str">
            <v>9</v>
          </cell>
          <cell r="AW65" t="str">
            <v>9</v>
          </cell>
          <cell r="AX65" t="str">
            <v>1</v>
          </cell>
          <cell r="AY65" t="str">
            <v>2</v>
          </cell>
          <cell r="AZ65" t="str">
            <v>P969</v>
          </cell>
          <cell r="BE65" t="str">
            <v>407</v>
          </cell>
          <cell r="BF65" t="str">
            <v>P969</v>
          </cell>
        </row>
        <row r="66">
          <cell r="A66" t="str">
            <v>A1144650</v>
          </cell>
          <cell r="B66" t="str">
            <v>06</v>
          </cell>
          <cell r="C66" t="str">
            <v>2003</v>
          </cell>
          <cell r="D66">
            <v>2</v>
          </cell>
          <cell r="E66">
            <v>37791</v>
          </cell>
          <cell r="F66" t="str">
            <v>1</v>
          </cell>
          <cell r="G66" t="str">
            <v>17</v>
          </cell>
          <cell r="H66" t="str">
            <v>001</v>
          </cell>
          <cell r="K66" t="str">
            <v>1</v>
          </cell>
          <cell r="L66" t="str">
            <v>1</v>
          </cell>
          <cell r="M66" t="str">
            <v>1700100060</v>
          </cell>
          <cell r="N66" t="str">
            <v>H INFANTIL</v>
          </cell>
          <cell r="P66" t="str">
            <v>2</v>
          </cell>
          <cell r="Q66">
            <v>307</v>
          </cell>
          <cell r="S66" t="str">
            <v>1</v>
          </cell>
          <cell r="U66" t="str">
            <v>17</v>
          </cell>
          <cell r="V66" t="str">
            <v>444</v>
          </cell>
          <cell r="W66" t="str">
            <v>3</v>
          </cell>
          <cell r="AA66" t="str">
            <v>1</v>
          </cell>
          <cell r="AB66" t="str">
            <v>1</v>
          </cell>
          <cell r="AC66" t="str">
            <v>3</v>
          </cell>
          <cell r="AD66" t="str">
            <v>1</v>
          </cell>
          <cell r="AE66" t="str">
            <v>1</v>
          </cell>
          <cell r="AG66" t="str">
            <v>3</v>
          </cell>
          <cell r="AH66">
            <v>9999</v>
          </cell>
          <cell r="AI66">
            <v>42</v>
          </cell>
          <cell r="AJ66" t="str">
            <v>9</v>
          </cell>
          <cell r="AK66">
            <v>99999999999</v>
          </cell>
          <cell r="AL66">
            <v>4</v>
          </cell>
          <cell r="AM66">
            <v>1</v>
          </cell>
          <cell r="AN66" t="str">
            <v>2</v>
          </cell>
          <cell r="AO66" t="str">
            <v>2</v>
          </cell>
          <cell r="AW66" t="str">
            <v>2</v>
          </cell>
          <cell r="AX66" t="str">
            <v>1</v>
          </cell>
          <cell r="AY66" t="str">
            <v>1</v>
          </cell>
          <cell r="AZ66" t="str">
            <v>J969</v>
          </cell>
          <cell r="BA66" t="str">
            <v>I272</v>
          </cell>
          <cell r="BB66" t="str">
            <v>Q249</v>
          </cell>
          <cell r="BD66" t="str">
            <v>J189</v>
          </cell>
          <cell r="BE66" t="str">
            <v>615</v>
          </cell>
          <cell r="BF66" t="str">
            <v>Q249</v>
          </cell>
        </row>
        <row r="67">
          <cell r="A67" t="str">
            <v>A1147565</v>
          </cell>
          <cell r="B67" t="str">
            <v>06</v>
          </cell>
          <cell r="C67" t="str">
            <v>2003</v>
          </cell>
          <cell r="D67">
            <v>2</v>
          </cell>
          <cell r="E67">
            <v>37775</v>
          </cell>
          <cell r="F67" t="str">
            <v>1</v>
          </cell>
          <cell r="G67" t="str">
            <v>17</v>
          </cell>
          <cell r="H67" t="str">
            <v>001</v>
          </cell>
          <cell r="K67" t="str">
            <v>1</v>
          </cell>
          <cell r="L67" t="str">
            <v>1</v>
          </cell>
          <cell r="M67" t="str">
            <v>1700100086</v>
          </cell>
          <cell r="N67" t="str">
            <v>H UNIVERSITARIO</v>
          </cell>
          <cell r="P67" t="str">
            <v>3</v>
          </cell>
          <cell r="Q67">
            <v>201</v>
          </cell>
          <cell r="S67" t="str">
            <v>1</v>
          </cell>
          <cell r="U67" t="str">
            <v>17</v>
          </cell>
          <cell r="V67" t="str">
            <v>001</v>
          </cell>
          <cell r="W67" t="str">
            <v>3</v>
          </cell>
          <cell r="AA67" t="str">
            <v>1</v>
          </cell>
          <cell r="AB67" t="str">
            <v>1</v>
          </cell>
          <cell r="AC67" t="str">
            <v>3</v>
          </cell>
          <cell r="AD67" t="str">
            <v>1</v>
          </cell>
          <cell r="AE67" t="str">
            <v>2</v>
          </cell>
          <cell r="AG67" t="str">
            <v>3</v>
          </cell>
          <cell r="AH67">
            <v>1280</v>
          </cell>
          <cell r="AI67">
            <v>21</v>
          </cell>
          <cell r="AJ67" t="str">
            <v>9</v>
          </cell>
          <cell r="AK67">
            <v>99999999999</v>
          </cell>
          <cell r="AL67">
            <v>3</v>
          </cell>
          <cell r="AM67">
            <v>0</v>
          </cell>
          <cell r="AN67" t="str">
            <v>4</v>
          </cell>
          <cell r="AO67" t="str">
            <v>5</v>
          </cell>
          <cell r="AW67" t="str">
            <v>2</v>
          </cell>
          <cell r="AX67" t="str">
            <v>1</v>
          </cell>
          <cell r="AY67" t="str">
            <v>1</v>
          </cell>
          <cell r="AZ67" t="str">
            <v>P239</v>
          </cell>
          <cell r="BD67" t="str">
            <v>P071</v>
          </cell>
          <cell r="BE67" t="str">
            <v>404</v>
          </cell>
          <cell r="BF67" t="str">
            <v>P239</v>
          </cell>
        </row>
        <row r="68">
          <cell r="A68" t="str">
            <v>A1147571</v>
          </cell>
          <cell r="B68" t="str">
            <v>06</v>
          </cell>
          <cell r="C68" t="str">
            <v>2003</v>
          </cell>
          <cell r="D68">
            <v>2</v>
          </cell>
          <cell r="E68">
            <v>37782</v>
          </cell>
          <cell r="F68" t="str">
            <v>1</v>
          </cell>
          <cell r="G68" t="str">
            <v>17</v>
          </cell>
          <cell r="H68" t="str">
            <v>001</v>
          </cell>
          <cell r="K68" t="str">
            <v>1</v>
          </cell>
          <cell r="L68" t="str">
            <v>1</v>
          </cell>
          <cell r="M68" t="str">
            <v>1700100086</v>
          </cell>
          <cell r="N68" t="str">
            <v>H UNIVERSITARIO</v>
          </cell>
          <cell r="P68" t="str">
            <v>3</v>
          </cell>
          <cell r="Q68">
            <v>209</v>
          </cell>
          <cell r="S68" t="str">
            <v>1</v>
          </cell>
          <cell r="U68" t="str">
            <v>17</v>
          </cell>
          <cell r="V68" t="str">
            <v>088</v>
          </cell>
          <cell r="W68" t="str">
            <v>1</v>
          </cell>
          <cell r="AA68" t="str">
            <v>1</v>
          </cell>
          <cell r="AB68" t="str">
            <v>1</v>
          </cell>
          <cell r="AC68" t="str">
            <v>3</v>
          </cell>
          <cell r="AD68" t="str">
            <v>1</v>
          </cell>
          <cell r="AE68" t="str">
            <v>1</v>
          </cell>
          <cell r="AG68" t="str">
            <v>3</v>
          </cell>
          <cell r="AH68">
            <v>2740</v>
          </cell>
          <cell r="AI68">
            <v>21</v>
          </cell>
          <cell r="AJ68" t="str">
            <v>9</v>
          </cell>
          <cell r="AK68">
            <v>99999999999</v>
          </cell>
          <cell r="AL68">
            <v>4</v>
          </cell>
          <cell r="AM68">
            <v>0</v>
          </cell>
          <cell r="AN68" t="str">
            <v>4</v>
          </cell>
          <cell r="AO68" t="str">
            <v>8</v>
          </cell>
          <cell r="AW68" t="str">
            <v>2</v>
          </cell>
          <cell r="AX68" t="str">
            <v>1</v>
          </cell>
          <cell r="AY68" t="str">
            <v>1</v>
          </cell>
          <cell r="AZ68" t="str">
            <v>I490</v>
          </cell>
          <cell r="BE68" t="str">
            <v>407</v>
          </cell>
          <cell r="BF68" t="str">
            <v>P298</v>
          </cell>
        </row>
        <row r="69">
          <cell r="A69" t="str">
            <v>A1147573</v>
          </cell>
          <cell r="B69" t="str">
            <v>06</v>
          </cell>
          <cell r="C69" t="str">
            <v>2003</v>
          </cell>
          <cell r="D69">
            <v>2</v>
          </cell>
          <cell r="E69">
            <v>37783</v>
          </cell>
          <cell r="F69" t="str">
            <v>1</v>
          </cell>
          <cell r="G69" t="str">
            <v>17</v>
          </cell>
          <cell r="H69" t="str">
            <v>001</v>
          </cell>
          <cell r="K69" t="str">
            <v>1</v>
          </cell>
          <cell r="L69" t="str">
            <v>1</v>
          </cell>
          <cell r="M69" t="str">
            <v>1700100086</v>
          </cell>
          <cell r="N69" t="str">
            <v>H UNIVERSITARIO</v>
          </cell>
          <cell r="P69" t="str">
            <v>3</v>
          </cell>
          <cell r="Q69">
            <v>219</v>
          </cell>
          <cell r="S69" t="str">
            <v>1</v>
          </cell>
          <cell r="U69" t="str">
            <v>17</v>
          </cell>
          <cell r="V69" t="str">
            <v>614</v>
          </cell>
          <cell r="W69" t="str">
            <v>2</v>
          </cell>
          <cell r="X69" t="str">
            <v>005</v>
          </cell>
          <cell r="AA69" t="str">
            <v>1</v>
          </cell>
          <cell r="AB69" t="str">
            <v>1</v>
          </cell>
          <cell r="AC69" t="str">
            <v>3</v>
          </cell>
          <cell r="AD69" t="str">
            <v>1</v>
          </cell>
          <cell r="AE69" t="str">
            <v>1</v>
          </cell>
          <cell r="AG69" t="str">
            <v>3</v>
          </cell>
          <cell r="AH69">
            <v>1740</v>
          </cell>
          <cell r="AI69">
            <v>19</v>
          </cell>
          <cell r="AJ69" t="str">
            <v>9</v>
          </cell>
          <cell r="AK69">
            <v>99999999999</v>
          </cell>
          <cell r="AL69">
            <v>2</v>
          </cell>
          <cell r="AM69">
            <v>0</v>
          </cell>
          <cell r="AN69" t="str">
            <v>1</v>
          </cell>
          <cell r="AO69" t="str">
            <v>2</v>
          </cell>
          <cell r="AW69" t="str">
            <v>2</v>
          </cell>
          <cell r="AX69" t="str">
            <v>1</v>
          </cell>
          <cell r="AY69" t="str">
            <v>2</v>
          </cell>
          <cell r="AZ69" t="str">
            <v>P369</v>
          </cell>
          <cell r="BD69" t="str">
            <v>P071</v>
          </cell>
          <cell r="BE69" t="str">
            <v>405</v>
          </cell>
          <cell r="BF69" t="str">
            <v>P369</v>
          </cell>
        </row>
        <row r="70">
          <cell r="A70" t="str">
            <v>A1147575</v>
          </cell>
          <cell r="B70" t="str">
            <v>06</v>
          </cell>
          <cell r="C70" t="str">
            <v>2003</v>
          </cell>
          <cell r="D70">
            <v>2</v>
          </cell>
          <cell r="E70">
            <v>37785</v>
          </cell>
          <cell r="F70" t="str">
            <v>1</v>
          </cell>
          <cell r="G70" t="str">
            <v>17</v>
          </cell>
          <cell r="H70" t="str">
            <v>001</v>
          </cell>
          <cell r="K70" t="str">
            <v>1</v>
          </cell>
          <cell r="L70" t="str">
            <v>1</v>
          </cell>
          <cell r="M70" t="str">
            <v>1700100086</v>
          </cell>
          <cell r="N70" t="str">
            <v>H UNIVERSITARIO</v>
          </cell>
          <cell r="P70" t="str">
            <v>4</v>
          </cell>
          <cell r="Q70">
            <v>202</v>
          </cell>
          <cell r="S70" t="str">
            <v>1</v>
          </cell>
          <cell r="U70" t="str">
            <v>17</v>
          </cell>
          <cell r="V70" t="str">
            <v>653</v>
          </cell>
          <cell r="W70" t="str">
            <v>1</v>
          </cell>
          <cell r="AA70" t="str">
            <v>1</v>
          </cell>
          <cell r="AB70" t="str">
            <v>1</v>
          </cell>
          <cell r="AC70" t="str">
            <v>3</v>
          </cell>
          <cell r="AD70" t="str">
            <v>2</v>
          </cell>
          <cell r="AE70" t="str">
            <v>1</v>
          </cell>
          <cell r="AG70" t="str">
            <v>3</v>
          </cell>
          <cell r="AH70">
            <v>2100</v>
          </cell>
          <cell r="AI70">
            <v>32</v>
          </cell>
          <cell r="AJ70" t="str">
            <v>9</v>
          </cell>
          <cell r="AK70">
            <v>99999999999</v>
          </cell>
          <cell r="AL70">
            <v>4</v>
          </cell>
          <cell r="AM70">
            <v>99</v>
          </cell>
          <cell r="AN70" t="str">
            <v>1</v>
          </cell>
          <cell r="AO70" t="str">
            <v>2</v>
          </cell>
          <cell r="AW70" t="str">
            <v>2</v>
          </cell>
          <cell r="AX70" t="str">
            <v>1</v>
          </cell>
          <cell r="AY70" t="str">
            <v>2</v>
          </cell>
          <cell r="AZ70" t="str">
            <v>P220</v>
          </cell>
          <cell r="BA70" t="str">
            <v>P071</v>
          </cell>
          <cell r="BD70" t="str">
            <v>P369</v>
          </cell>
          <cell r="BE70" t="str">
            <v>404</v>
          </cell>
          <cell r="BF70" t="str">
            <v>P220</v>
          </cell>
        </row>
        <row r="71">
          <cell r="A71" t="str">
            <v>A1147630</v>
          </cell>
          <cell r="B71" t="str">
            <v>06</v>
          </cell>
          <cell r="C71" t="str">
            <v>2003</v>
          </cell>
          <cell r="D71">
            <v>2</v>
          </cell>
          <cell r="E71">
            <v>37786</v>
          </cell>
          <cell r="F71" t="str">
            <v>1</v>
          </cell>
          <cell r="G71" t="str">
            <v>17</v>
          </cell>
          <cell r="H71" t="str">
            <v>001</v>
          </cell>
          <cell r="K71" t="str">
            <v>1</v>
          </cell>
          <cell r="L71" t="str">
            <v>1</v>
          </cell>
          <cell r="M71" t="str">
            <v>1700100086</v>
          </cell>
          <cell r="N71" t="str">
            <v>H UNIVERSITARIO</v>
          </cell>
          <cell r="P71" t="str">
            <v>3</v>
          </cell>
          <cell r="Q71">
            <v>207</v>
          </cell>
          <cell r="S71" t="str">
            <v>1</v>
          </cell>
          <cell r="U71" t="str">
            <v>17</v>
          </cell>
          <cell r="V71" t="str">
            <v>433</v>
          </cell>
          <cell r="W71" t="str">
            <v>9</v>
          </cell>
          <cell r="AA71" t="str">
            <v>1</v>
          </cell>
          <cell r="AB71" t="str">
            <v>2</v>
          </cell>
          <cell r="AC71" t="str">
            <v>3</v>
          </cell>
          <cell r="AD71" t="str">
            <v>1</v>
          </cell>
          <cell r="AE71" t="str">
            <v>1</v>
          </cell>
          <cell r="AG71" t="str">
            <v>3</v>
          </cell>
          <cell r="AH71">
            <v>1820</v>
          </cell>
          <cell r="AI71">
            <v>99</v>
          </cell>
          <cell r="AJ71" t="str">
            <v>9</v>
          </cell>
          <cell r="AK71">
            <v>99999999999</v>
          </cell>
          <cell r="AL71">
            <v>3</v>
          </cell>
          <cell r="AM71">
            <v>0</v>
          </cell>
          <cell r="AN71" t="str">
            <v>9</v>
          </cell>
          <cell r="AO71" t="str">
            <v>9</v>
          </cell>
          <cell r="AW71" t="str">
            <v>2</v>
          </cell>
          <cell r="AX71" t="str">
            <v>1</v>
          </cell>
          <cell r="AY71" t="str">
            <v>2</v>
          </cell>
          <cell r="AZ71" t="str">
            <v>P369</v>
          </cell>
          <cell r="BA71" t="str">
            <v>P071</v>
          </cell>
          <cell r="BD71" t="str">
            <v>P220</v>
          </cell>
          <cell r="BE71" t="str">
            <v>404</v>
          </cell>
          <cell r="BF71" t="str">
            <v>P220</v>
          </cell>
        </row>
        <row r="72">
          <cell r="A72" t="str">
            <v>A1147859</v>
          </cell>
          <cell r="B72" t="str">
            <v>06</v>
          </cell>
          <cell r="C72" t="str">
            <v>2003</v>
          </cell>
          <cell r="D72">
            <v>2</v>
          </cell>
          <cell r="E72">
            <v>37794</v>
          </cell>
          <cell r="F72" t="str">
            <v>1</v>
          </cell>
          <cell r="G72" t="str">
            <v>17</v>
          </cell>
          <cell r="H72" t="str">
            <v>001</v>
          </cell>
          <cell r="K72" t="str">
            <v>1</v>
          </cell>
          <cell r="L72" t="str">
            <v>1</v>
          </cell>
          <cell r="M72" t="str">
            <v>1700100086</v>
          </cell>
          <cell r="N72" t="str">
            <v>H UNIVERSITARIO</v>
          </cell>
          <cell r="P72" t="str">
            <v>1</v>
          </cell>
          <cell r="Q72">
            <v>206</v>
          </cell>
          <cell r="S72" t="str">
            <v>1</v>
          </cell>
          <cell r="U72" t="str">
            <v>17</v>
          </cell>
          <cell r="V72" t="str">
            <v>873</v>
          </cell>
          <cell r="W72" t="str">
            <v>1</v>
          </cell>
          <cell r="AA72" t="str">
            <v>1</v>
          </cell>
          <cell r="AB72" t="str">
            <v>1</v>
          </cell>
          <cell r="AC72" t="str">
            <v>3</v>
          </cell>
          <cell r="AD72" t="str">
            <v>1</v>
          </cell>
          <cell r="AE72" t="str">
            <v>1</v>
          </cell>
          <cell r="AG72" t="str">
            <v>3</v>
          </cell>
          <cell r="AH72">
            <v>3300</v>
          </cell>
          <cell r="AI72">
            <v>20</v>
          </cell>
          <cell r="AJ72" t="str">
            <v>9</v>
          </cell>
          <cell r="AK72">
            <v>99999999999</v>
          </cell>
          <cell r="AL72">
            <v>1</v>
          </cell>
          <cell r="AM72">
            <v>0</v>
          </cell>
          <cell r="AN72" t="str">
            <v>4</v>
          </cell>
          <cell r="AO72" t="str">
            <v>4</v>
          </cell>
          <cell r="AW72" t="str">
            <v>2</v>
          </cell>
          <cell r="AX72" t="str">
            <v>1</v>
          </cell>
          <cell r="AY72" t="str">
            <v>2</v>
          </cell>
          <cell r="AZ72" t="str">
            <v>E725</v>
          </cell>
          <cell r="BE72" t="str">
            <v>407</v>
          </cell>
          <cell r="BF72" t="str">
            <v>P748</v>
          </cell>
        </row>
        <row r="73">
          <cell r="A73" t="str">
            <v>A1147865</v>
          </cell>
          <cell r="B73" t="str">
            <v>06</v>
          </cell>
          <cell r="C73" t="str">
            <v>2003</v>
          </cell>
          <cell r="D73">
            <v>2</v>
          </cell>
          <cell r="E73">
            <v>37795</v>
          </cell>
          <cell r="F73" t="str">
            <v>1</v>
          </cell>
          <cell r="G73" t="str">
            <v>17</v>
          </cell>
          <cell r="H73" t="str">
            <v>001</v>
          </cell>
          <cell r="K73" t="str">
            <v>1</v>
          </cell>
          <cell r="L73" t="str">
            <v>1</v>
          </cell>
          <cell r="M73" t="str">
            <v>1700100086</v>
          </cell>
          <cell r="N73" t="str">
            <v>H UNIVERSITARIO</v>
          </cell>
          <cell r="P73" t="str">
            <v>2</v>
          </cell>
          <cell r="Q73">
            <v>201</v>
          </cell>
          <cell r="S73" t="str">
            <v>1</v>
          </cell>
          <cell r="U73" t="str">
            <v>17</v>
          </cell>
          <cell r="V73" t="str">
            <v>272</v>
          </cell>
          <cell r="W73" t="str">
            <v>1</v>
          </cell>
          <cell r="AA73" t="str">
            <v>1</v>
          </cell>
          <cell r="AB73" t="str">
            <v>2</v>
          </cell>
          <cell r="AC73" t="str">
            <v>3</v>
          </cell>
          <cell r="AD73" t="str">
            <v>1</v>
          </cell>
          <cell r="AE73" t="str">
            <v>1</v>
          </cell>
          <cell r="AG73" t="str">
            <v>3</v>
          </cell>
          <cell r="AH73">
            <v>2390</v>
          </cell>
          <cell r="AI73">
            <v>21</v>
          </cell>
          <cell r="AJ73" t="str">
            <v>9</v>
          </cell>
          <cell r="AK73">
            <v>99999999999</v>
          </cell>
          <cell r="AL73">
            <v>1</v>
          </cell>
          <cell r="AM73">
            <v>0</v>
          </cell>
          <cell r="AN73" t="str">
            <v>4</v>
          </cell>
          <cell r="AO73" t="str">
            <v>4</v>
          </cell>
          <cell r="AW73" t="str">
            <v>2</v>
          </cell>
          <cell r="AX73" t="str">
            <v>1</v>
          </cell>
          <cell r="AY73" t="str">
            <v>2</v>
          </cell>
          <cell r="AZ73" t="str">
            <v>P210</v>
          </cell>
          <cell r="BD73" t="str">
            <v>P059</v>
          </cell>
          <cell r="BE73" t="str">
            <v>404</v>
          </cell>
          <cell r="BF73" t="str">
            <v>P210</v>
          </cell>
        </row>
        <row r="74">
          <cell r="A74" t="str">
            <v>A907836</v>
          </cell>
          <cell r="B74" t="str">
            <v>03</v>
          </cell>
          <cell r="C74" t="str">
            <v>2003</v>
          </cell>
          <cell r="D74">
            <v>2</v>
          </cell>
          <cell r="E74">
            <v>37709</v>
          </cell>
          <cell r="F74" t="str">
            <v>1</v>
          </cell>
          <cell r="G74" t="str">
            <v>17</v>
          </cell>
          <cell r="H74" t="str">
            <v>050</v>
          </cell>
          <cell r="K74" t="str">
            <v>3</v>
          </cell>
          <cell r="L74" t="str">
            <v>3</v>
          </cell>
          <cell r="P74" t="str">
            <v>9</v>
          </cell>
          <cell r="Q74">
            <v>102</v>
          </cell>
          <cell r="S74" t="str">
            <v>1</v>
          </cell>
          <cell r="U74" t="str">
            <v>17</v>
          </cell>
          <cell r="V74" t="str">
            <v>050</v>
          </cell>
          <cell r="W74" t="str">
            <v>3</v>
          </cell>
          <cell r="AA74" t="str">
            <v>1</v>
          </cell>
          <cell r="AB74" t="str">
            <v>2</v>
          </cell>
          <cell r="AC74" t="str">
            <v>3</v>
          </cell>
          <cell r="AD74" t="str">
            <v>1</v>
          </cell>
          <cell r="AE74" t="str">
            <v>1</v>
          </cell>
          <cell r="AG74" t="str">
            <v>3</v>
          </cell>
          <cell r="AH74">
            <v>1800</v>
          </cell>
          <cell r="AI74">
            <v>24</v>
          </cell>
          <cell r="AJ74" t="str">
            <v>9</v>
          </cell>
          <cell r="AK74">
            <v>99999999999</v>
          </cell>
          <cell r="AL74">
            <v>3</v>
          </cell>
          <cell r="AM74">
            <v>0</v>
          </cell>
          <cell r="AN74" t="str">
            <v>4</v>
          </cell>
          <cell r="AO74" t="str">
            <v>3</v>
          </cell>
          <cell r="AW74" t="str">
            <v>4</v>
          </cell>
          <cell r="AX74" t="str">
            <v>2</v>
          </cell>
          <cell r="AY74" t="str">
            <v>2</v>
          </cell>
          <cell r="AZ74" t="str">
            <v>P209</v>
          </cell>
          <cell r="BA74" t="str">
            <v>P220</v>
          </cell>
          <cell r="BB74" t="str">
            <v>P059</v>
          </cell>
          <cell r="BE74" t="str">
            <v>404</v>
          </cell>
          <cell r="BF74" t="str">
            <v>P220</v>
          </cell>
        </row>
        <row r="75">
          <cell r="A75" t="str">
            <v>A1140378</v>
          </cell>
          <cell r="B75" t="str">
            <v>03</v>
          </cell>
          <cell r="C75" t="str">
            <v>2003</v>
          </cell>
          <cell r="D75">
            <v>2</v>
          </cell>
          <cell r="E75">
            <v>37690</v>
          </cell>
          <cell r="F75" t="str">
            <v>2</v>
          </cell>
          <cell r="G75" t="str">
            <v>17</v>
          </cell>
          <cell r="H75" t="str">
            <v>088</v>
          </cell>
          <cell r="I75" t="str">
            <v>007</v>
          </cell>
          <cell r="K75" t="str">
            <v>2</v>
          </cell>
          <cell r="L75" t="str">
            <v>3</v>
          </cell>
          <cell r="P75" t="str">
            <v>2</v>
          </cell>
          <cell r="Q75">
            <v>303</v>
          </cell>
          <cell r="S75" t="str">
            <v>1</v>
          </cell>
          <cell r="U75" t="str">
            <v>17</v>
          </cell>
          <cell r="V75" t="str">
            <v>088</v>
          </cell>
          <cell r="W75" t="str">
            <v>2</v>
          </cell>
          <cell r="X75" t="str">
            <v>007</v>
          </cell>
          <cell r="AA75" t="str">
            <v>1</v>
          </cell>
          <cell r="AB75" t="str">
            <v>2</v>
          </cell>
          <cell r="AC75" t="str">
            <v>3</v>
          </cell>
          <cell r="AD75" t="str">
            <v>1</v>
          </cell>
          <cell r="AE75" t="str">
            <v>1</v>
          </cell>
          <cell r="AF75" t="str">
            <v>98</v>
          </cell>
          <cell r="AG75" t="str">
            <v>4</v>
          </cell>
          <cell r="AH75">
            <v>9999</v>
          </cell>
          <cell r="AI75">
            <v>18</v>
          </cell>
          <cell r="AJ75" t="str">
            <v>9</v>
          </cell>
          <cell r="AK75">
            <v>99999999999</v>
          </cell>
          <cell r="AL75">
            <v>2</v>
          </cell>
          <cell r="AM75">
            <v>99</v>
          </cell>
          <cell r="AN75" t="str">
            <v>2</v>
          </cell>
          <cell r="AO75" t="str">
            <v>8</v>
          </cell>
          <cell r="AW75" t="str">
            <v>2</v>
          </cell>
          <cell r="AX75" t="str">
            <v>2</v>
          </cell>
          <cell r="AY75" t="str">
            <v>2</v>
          </cell>
          <cell r="AZ75" t="str">
            <v>I469</v>
          </cell>
          <cell r="BA75" t="str">
            <v>T794</v>
          </cell>
          <cell r="BB75" t="str">
            <v>E86X</v>
          </cell>
          <cell r="BC75" t="str">
            <v>A09X</v>
          </cell>
          <cell r="BE75" t="str">
            <v>101</v>
          </cell>
          <cell r="BF75" t="str">
            <v>A09X</v>
          </cell>
        </row>
        <row r="76">
          <cell r="A76" t="str">
            <v>A1147881</v>
          </cell>
          <cell r="B76" t="str">
            <v>06</v>
          </cell>
          <cell r="C76" t="str">
            <v>2003</v>
          </cell>
          <cell r="D76">
            <v>2</v>
          </cell>
          <cell r="E76">
            <v>37794</v>
          </cell>
          <cell r="F76" t="str">
            <v>1</v>
          </cell>
          <cell r="G76" t="str">
            <v>17</v>
          </cell>
          <cell r="H76" t="str">
            <v>001</v>
          </cell>
          <cell r="K76" t="str">
            <v>1</v>
          </cell>
          <cell r="L76" t="str">
            <v>1</v>
          </cell>
          <cell r="M76" t="str">
            <v>1700100086</v>
          </cell>
          <cell r="N76" t="str">
            <v>H UNIVERSITARIO</v>
          </cell>
          <cell r="P76" t="str">
            <v>2</v>
          </cell>
          <cell r="Q76">
            <v>202</v>
          </cell>
          <cell r="S76" t="str">
            <v>1</v>
          </cell>
          <cell r="U76" t="str">
            <v>17</v>
          </cell>
          <cell r="V76" t="str">
            <v>013</v>
          </cell>
          <cell r="W76" t="str">
            <v>3</v>
          </cell>
          <cell r="AA76" t="str">
            <v>1</v>
          </cell>
          <cell r="AB76" t="str">
            <v>2</v>
          </cell>
          <cell r="AC76" t="str">
            <v>3</v>
          </cell>
          <cell r="AD76" t="str">
            <v>1</v>
          </cell>
          <cell r="AE76" t="str">
            <v>1</v>
          </cell>
          <cell r="AG76" t="str">
            <v>3</v>
          </cell>
          <cell r="AH76">
            <v>1520</v>
          </cell>
          <cell r="AI76">
            <v>15</v>
          </cell>
          <cell r="AJ76" t="str">
            <v>9</v>
          </cell>
          <cell r="AK76">
            <v>99999999999</v>
          </cell>
          <cell r="AL76">
            <v>1</v>
          </cell>
          <cell r="AM76">
            <v>99</v>
          </cell>
          <cell r="AN76" t="str">
            <v>4</v>
          </cell>
          <cell r="AO76" t="str">
            <v>2</v>
          </cell>
          <cell r="AW76" t="str">
            <v>2</v>
          </cell>
          <cell r="AX76" t="str">
            <v>1</v>
          </cell>
          <cell r="AY76" t="str">
            <v>2</v>
          </cell>
          <cell r="AZ76" t="str">
            <v>P210</v>
          </cell>
          <cell r="BA76" t="str">
            <v>P071</v>
          </cell>
          <cell r="BD76" t="str">
            <v>P369</v>
          </cell>
          <cell r="BE76" t="str">
            <v>405</v>
          </cell>
          <cell r="BF76" t="str">
            <v>P369</v>
          </cell>
        </row>
        <row r="77">
          <cell r="A77" t="str">
            <v>A1147920</v>
          </cell>
          <cell r="B77" t="str">
            <v>06</v>
          </cell>
          <cell r="C77" t="str">
            <v>2003</v>
          </cell>
          <cell r="D77">
            <v>2</v>
          </cell>
          <cell r="E77">
            <v>37802</v>
          </cell>
          <cell r="F77" t="str">
            <v>1</v>
          </cell>
          <cell r="G77" t="str">
            <v>17</v>
          </cell>
          <cell r="H77" t="str">
            <v>001</v>
          </cell>
          <cell r="K77" t="str">
            <v>1</v>
          </cell>
          <cell r="L77" t="str">
            <v>1</v>
          </cell>
          <cell r="M77" t="str">
            <v>1700100086</v>
          </cell>
          <cell r="N77" t="str">
            <v>H UNIVERSITARIO</v>
          </cell>
          <cell r="P77" t="str">
            <v>2</v>
          </cell>
          <cell r="Q77">
            <v>202</v>
          </cell>
          <cell r="S77" t="str">
            <v>1</v>
          </cell>
          <cell r="U77" t="str">
            <v>17</v>
          </cell>
          <cell r="V77" t="str">
            <v>001</v>
          </cell>
          <cell r="W77" t="str">
            <v>1</v>
          </cell>
          <cell r="Y77" t="str">
            <v>0</v>
          </cell>
          <cell r="Z77" t="str">
            <v>0505</v>
          </cell>
          <cell r="AA77" t="str">
            <v>1</v>
          </cell>
          <cell r="AB77" t="str">
            <v>2</v>
          </cell>
          <cell r="AC77" t="str">
            <v>3</v>
          </cell>
          <cell r="AD77" t="str">
            <v>2</v>
          </cell>
          <cell r="AE77" t="str">
            <v>1</v>
          </cell>
          <cell r="AG77" t="str">
            <v>2</v>
          </cell>
          <cell r="AH77">
            <v>1250</v>
          </cell>
          <cell r="AI77">
            <v>27</v>
          </cell>
          <cell r="AJ77" t="str">
            <v>9</v>
          </cell>
          <cell r="AK77">
            <v>99999999999</v>
          </cell>
          <cell r="AL77">
            <v>3</v>
          </cell>
          <cell r="AM77">
            <v>99</v>
          </cell>
          <cell r="AN77" t="str">
            <v>4</v>
          </cell>
          <cell r="AO77" t="str">
            <v>2</v>
          </cell>
          <cell r="AW77" t="str">
            <v>2</v>
          </cell>
          <cell r="AX77" t="str">
            <v>1</v>
          </cell>
          <cell r="AY77" t="str">
            <v>1</v>
          </cell>
          <cell r="AZ77" t="str">
            <v>P269</v>
          </cell>
          <cell r="BA77" t="str">
            <v>P220</v>
          </cell>
          <cell r="BB77" t="str">
            <v>P071</v>
          </cell>
          <cell r="BE77" t="str">
            <v>404</v>
          </cell>
          <cell r="BF77" t="str">
            <v>P220</v>
          </cell>
        </row>
        <row r="78">
          <cell r="A78" t="str">
            <v>A1142953</v>
          </cell>
          <cell r="B78" t="str">
            <v>06</v>
          </cell>
          <cell r="C78" t="str">
            <v>2003</v>
          </cell>
          <cell r="D78">
            <v>2</v>
          </cell>
          <cell r="E78">
            <v>37789</v>
          </cell>
          <cell r="F78" t="str">
            <v>1</v>
          </cell>
          <cell r="G78" t="str">
            <v>17</v>
          </cell>
          <cell r="H78" t="str">
            <v>388</v>
          </cell>
          <cell r="K78" t="str">
            <v>3</v>
          </cell>
          <cell r="L78" t="str">
            <v>6</v>
          </cell>
          <cell r="P78" t="str">
            <v>2</v>
          </cell>
          <cell r="Q78">
            <v>101</v>
          </cell>
          <cell r="S78" t="str">
            <v>1</v>
          </cell>
          <cell r="U78" t="str">
            <v>17</v>
          </cell>
          <cell r="V78" t="str">
            <v>388</v>
          </cell>
          <cell r="W78" t="str">
            <v>3</v>
          </cell>
          <cell r="AA78" t="str">
            <v>1</v>
          </cell>
          <cell r="AB78" t="str">
            <v>2</v>
          </cell>
          <cell r="AC78" t="str">
            <v>3</v>
          </cell>
          <cell r="AD78" t="str">
            <v>1</v>
          </cell>
          <cell r="AE78" t="str">
            <v>1</v>
          </cell>
          <cell r="AG78" t="str">
            <v>3</v>
          </cell>
          <cell r="AH78">
            <v>1600</v>
          </cell>
          <cell r="AI78">
            <v>16</v>
          </cell>
          <cell r="AJ78" t="str">
            <v>9</v>
          </cell>
          <cell r="AK78">
            <v>99999999999</v>
          </cell>
          <cell r="AL78">
            <v>99</v>
          </cell>
          <cell r="AM78">
            <v>99</v>
          </cell>
          <cell r="AN78" t="str">
            <v>1</v>
          </cell>
          <cell r="AO78" t="str">
            <v>3</v>
          </cell>
          <cell r="AW78" t="str">
            <v>9</v>
          </cell>
          <cell r="AX78" t="str">
            <v>9</v>
          </cell>
          <cell r="AY78" t="str">
            <v>2</v>
          </cell>
          <cell r="AZ78" t="str">
            <v>P285</v>
          </cell>
          <cell r="BA78" t="str">
            <v>P280</v>
          </cell>
          <cell r="BB78" t="str">
            <v>P071</v>
          </cell>
          <cell r="BE78" t="str">
            <v>404</v>
          </cell>
          <cell r="BF78" t="str">
            <v>P280</v>
          </cell>
        </row>
        <row r="79">
          <cell r="A79" t="str">
            <v>A1141066</v>
          </cell>
          <cell r="B79" t="str">
            <v>03</v>
          </cell>
          <cell r="C79" t="str">
            <v>2003</v>
          </cell>
          <cell r="D79">
            <v>2</v>
          </cell>
          <cell r="E79">
            <v>37708</v>
          </cell>
          <cell r="F79" t="str">
            <v>1</v>
          </cell>
          <cell r="G79" t="str">
            <v>17</v>
          </cell>
          <cell r="H79" t="str">
            <v>486</v>
          </cell>
          <cell r="K79" t="str">
            <v>1</v>
          </cell>
          <cell r="L79" t="str">
            <v>1</v>
          </cell>
          <cell r="M79" t="str">
            <v>1748600025</v>
          </cell>
          <cell r="N79" t="str">
            <v>HOSP. SAN JOSE</v>
          </cell>
          <cell r="P79" t="str">
            <v>9</v>
          </cell>
          <cell r="Q79">
            <v>101</v>
          </cell>
          <cell r="S79" t="str">
            <v>1</v>
          </cell>
          <cell r="U79" t="str">
            <v>17</v>
          </cell>
          <cell r="V79" t="str">
            <v>486</v>
          </cell>
          <cell r="W79" t="str">
            <v>1</v>
          </cell>
          <cell r="AA79" t="str">
            <v>1</v>
          </cell>
          <cell r="AB79" t="str">
            <v>1</v>
          </cell>
          <cell r="AC79" t="str">
            <v>3</v>
          </cell>
          <cell r="AD79" t="str">
            <v>1</v>
          </cell>
          <cell r="AE79" t="str">
            <v>1</v>
          </cell>
          <cell r="AG79" t="str">
            <v>1</v>
          </cell>
          <cell r="AH79">
            <v>1000</v>
          </cell>
          <cell r="AI79">
            <v>32</v>
          </cell>
          <cell r="AJ79" t="str">
            <v>9</v>
          </cell>
          <cell r="AK79">
            <v>99999999999</v>
          </cell>
          <cell r="AL79">
            <v>3</v>
          </cell>
          <cell r="AM79">
            <v>1</v>
          </cell>
          <cell r="AN79" t="str">
            <v>4</v>
          </cell>
          <cell r="AO79" t="str">
            <v>2</v>
          </cell>
          <cell r="AW79" t="str">
            <v>2</v>
          </cell>
          <cell r="AX79" t="str">
            <v>1</v>
          </cell>
          <cell r="AY79" t="str">
            <v>2</v>
          </cell>
          <cell r="AZ79" t="str">
            <v>P280</v>
          </cell>
          <cell r="BE79" t="str">
            <v>404</v>
          </cell>
          <cell r="BF79" t="str">
            <v>P280</v>
          </cell>
        </row>
        <row r="80">
          <cell r="A80" t="str">
            <v>A1141212</v>
          </cell>
          <cell r="B80" t="str">
            <v>03</v>
          </cell>
          <cell r="C80" t="str">
            <v>2003</v>
          </cell>
          <cell r="D80">
            <v>2</v>
          </cell>
          <cell r="E80">
            <v>37711</v>
          </cell>
          <cell r="F80" t="str">
            <v>2</v>
          </cell>
          <cell r="G80" t="str">
            <v>17</v>
          </cell>
          <cell r="H80" t="str">
            <v>614</v>
          </cell>
          <cell r="I80" t="str">
            <v>006</v>
          </cell>
          <cell r="K80" t="str">
            <v>2</v>
          </cell>
          <cell r="L80" t="str">
            <v>3</v>
          </cell>
          <cell r="P80" t="str">
            <v>3</v>
          </cell>
          <cell r="Q80">
            <v>302</v>
          </cell>
          <cell r="S80" t="str">
            <v>1</v>
          </cell>
          <cell r="U80" t="str">
            <v>17</v>
          </cell>
          <cell r="V80" t="str">
            <v>614</v>
          </cell>
          <cell r="W80" t="str">
            <v>3</v>
          </cell>
          <cell r="AA80" t="str">
            <v>1</v>
          </cell>
          <cell r="AB80" t="str">
            <v>2</v>
          </cell>
          <cell r="AC80" t="str">
            <v>3</v>
          </cell>
          <cell r="AD80" t="str">
            <v>1</v>
          </cell>
          <cell r="AE80" t="str">
            <v>1</v>
          </cell>
          <cell r="AF80" t="str">
            <v>98</v>
          </cell>
          <cell r="AG80" t="str">
            <v>4</v>
          </cell>
          <cell r="AH80">
            <v>9999</v>
          </cell>
          <cell r="AI80">
            <v>35</v>
          </cell>
          <cell r="AJ80" t="str">
            <v>9</v>
          </cell>
          <cell r="AK80">
            <v>99999999999</v>
          </cell>
          <cell r="AL80">
            <v>7</v>
          </cell>
          <cell r="AM80">
            <v>99</v>
          </cell>
          <cell r="AN80" t="str">
            <v>2</v>
          </cell>
          <cell r="AO80" t="str">
            <v>3</v>
          </cell>
          <cell r="AW80" t="str">
            <v>4</v>
          </cell>
          <cell r="AX80" t="str">
            <v>2</v>
          </cell>
          <cell r="AY80" t="str">
            <v>2</v>
          </cell>
          <cell r="AZ80" t="str">
            <v>J960</v>
          </cell>
          <cell r="BA80" t="str">
            <v>J189</v>
          </cell>
          <cell r="BE80" t="str">
            <v>109</v>
          </cell>
          <cell r="BF80" t="str">
            <v>J189</v>
          </cell>
        </row>
        <row r="81">
          <cell r="A81" t="str">
            <v>A1141631</v>
          </cell>
          <cell r="B81" t="str">
            <v>03</v>
          </cell>
          <cell r="C81" t="str">
            <v>2003</v>
          </cell>
          <cell r="D81">
            <v>2</v>
          </cell>
          <cell r="E81">
            <v>37694</v>
          </cell>
          <cell r="F81" t="str">
            <v>2</v>
          </cell>
          <cell r="G81" t="str">
            <v>17</v>
          </cell>
          <cell r="H81" t="str">
            <v>614</v>
          </cell>
          <cell r="K81" t="str">
            <v>3</v>
          </cell>
          <cell r="L81" t="str">
            <v>3</v>
          </cell>
          <cell r="P81" t="str">
            <v>2</v>
          </cell>
          <cell r="Q81">
            <v>115</v>
          </cell>
          <cell r="S81" t="str">
            <v>1</v>
          </cell>
          <cell r="U81" t="str">
            <v>17</v>
          </cell>
          <cell r="V81" t="str">
            <v>614</v>
          </cell>
          <cell r="W81" t="str">
            <v>3</v>
          </cell>
          <cell r="AA81" t="str">
            <v>1</v>
          </cell>
          <cell r="AB81" t="str">
            <v>2</v>
          </cell>
          <cell r="AC81" t="str">
            <v>3</v>
          </cell>
          <cell r="AD81" t="str">
            <v>1</v>
          </cell>
          <cell r="AE81" t="str">
            <v>1</v>
          </cell>
          <cell r="AG81" t="str">
            <v>3</v>
          </cell>
          <cell r="AH81">
            <v>2750</v>
          </cell>
          <cell r="AI81">
            <v>38</v>
          </cell>
          <cell r="AJ81" t="str">
            <v>9</v>
          </cell>
          <cell r="AK81">
            <v>99999999999</v>
          </cell>
          <cell r="AL81">
            <v>4</v>
          </cell>
          <cell r="AM81">
            <v>4</v>
          </cell>
          <cell r="AN81" t="str">
            <v>1</v>
          </cell>
          <cell r="AO81" t="str">
            <v>3</v>
          </cell>
          <cell r="AW81" t="str">
            <v>2</v>
          </cell>
          <cell r="AX81" t="str">
            <v>2</v>
          </cell>
          <cell r="AY81" t="str">
            <v>2</v>
          </cell>
          <cell r="AZ81" t="str">
            <v>P285</v>
          </cell>
          <cell r="BA81" t="str">
            <v>P248</v>
          </cell>
          <cell r="BE81" t="str">
            <v>404</v>
          </cell>
          <cell r="BF81" t="str">
            <v>P248</v>
          </cell>
        </row>
        <row r="82">
          <cell r="A82" t="str">
            <v>A1140669</v>
          </cell>
          <cell r="B82" t="str">
            <v>03</v>
          </cell>
          <cell r="C82" t="str">
            <v>2003</v>
          </cell>
          <cell r="D82">
            <v>2</v>
          </cell>
          <cell r="E82">
            <v>37688</v>
          </cell>
          <cell r="F82" t="str">
            <v>1</v>
          </cell>
          <cell r="G82" t="str">
            <v>17</v>
          </cell>
          <cell r="H82" t="str">
            <v>653</v>
          </cell>
          <cell r="K82" t="str">
            <v>1</v>
          </cell>
          <cell r="L82" t="str">
            <v>1</v>
          </cell>
          <cell r="M82" t="str">
            <v>1765300014</v>
          </cell>
          <cell r="N82" t="str">
            <v>H. FELIPE SUAREZ</v>
          </cell>
          <cell r="P82" t="str">
            <v>4</v>
          </cell>
          <cell r="Q82">
            <v>103</v>
          </cell>
          <cell r="S82" t="str">
            <v>1</v>
          </cell>
          <cell r="U82" t="str">
            <v>17</v>
          </cell>
          <cell r="V82" t="str">
            <v>653</v>
          </cell>
          <cell r="W82" t="str">
            <v>3</v>
          </cell>
          <cell r="AA82" t="str">
            <v>1</v>
          </cell>
          <cell r="AB82" t="str">
            <v>1</v>
          </cell>
          <cell r="AC82" t="str">
            <v>3</v>
          </cell>
          <cell r="AD82" t="str">
            <v>1</v>
          </cell>
          <cell r="AE82" t="str">
            <v>1</v>
          </cell>
          <cell r="AG82" t="str">
            <v>1</v>
          </cell>
          <cell r="AH82">
            <v>9999</v>
          </cell>
          <cell r="AI82">
            <v>27</v>
          </cell>
          <cell r="AJ82" t="str">
            <v>9</v>
          </cell>
          <cell r="AK82">
            <v>99999999999</v>
          </cell>
          <cell r="AL82">
            <v>1</v>
          </cell>
          <cell r="AM82">
            <v>1</v>
          </cell>
          <cell r="AN82" t="str">
            <v>1</v>
          </cell>
          <cell r="AO82" t="str">
            <v>4</v>
          </cell>
          <cell r="AW82" t="str">
            <v>2</v>
          </cell>
          <cell r="AX82" t="str">
            <v>1</v>
          </cell>
          <cell r="AY82" t="str">
            <v>1</v>
          </cell>
          <cell r="AZ82" t="str">
            <v>P910</v>
          </cell>
          <cell r="BA82" t="str">
            <v>P285</v>
          </cell>
          <cell r="BB82" t="str">
            <v>P280</v>
          </cell>
          <cell r="BE82" t="str">
            <v>404</v>
          </cell>
          <cell r="BF82" t="str">
            <v>P280</v>
          </cell>
        </row>
        <row r="83">
          <cell r="A83" t="str">
            <v>A1144624</v>
          </cell>
          <cell r="B83" t="str">
            <v>03</v>
          </cell>
          <cell r="C83" t="str">
            <v>2003</v>
          </cell>
          <cell r="D83">
            <v>2</v>
          </cell>
          <cell r="E83">
            <v>37686</v>
          </cell>
          <cell r="F83" t="str">
            <v>1</v>
          </cell>
          <cell r="G83" t="str">
            <v>17</v>
          </cell>
          <cell r="H83" t="str">
            <v>001</v>
          </cell>
          <cell r="K83" t="str">
            <v>1</v>
          </cell>
          <cell r="L83" t="str">
            <v>1</v>
          </cell>
          <cell r="M83" t="str">
            <v>1700100060</v>
          </cell>
          <cell r="N83" t="str">
            <v>H INFANTIL</v>
          </cell>
          <cell r="P83" t="str">
            <v>3</v>
          </cell>
          <cell r="Q83">
            <v>210</v>
          </cell>
          <cell r="S83" t="str">
            <v>1</v>
          </cell>
          <cell r="U83" t="str">
            <v>17</v>
          </cell>
          <cell r="V83" t="str">
            <v>001</v>
          </cell>
          <cell r="W83" t="str">
            <v>1</v>
          </cell>
          <cell r="Y83" t="str">
            <v>0</v>
          </cell>
          <cell r="Z83" t="str">
            <v>0303</v>
          </cell>
          <cell r="AA83" t="str">
            <v>1</v>
          </cell>
          <cell r="AB83" t="str">
            <v>1</v>
          </cell>
          <cell r="AC83" t="str">
            <v>3</v>
          </cell>
          <cell r="AD83" t="str">
            <v>1</v>
          </cell>
          <cell r="AE83" t="str">
            <v>1</v>
          </cell>
          <cell r="AG83" t="str">
            <v>3</v>
          </cell>
          <cell r="AH83">
            <v>2680</v>
          </cell>
          <cell r="AI83">
            <v>37</v>
          </cell>
          <cell r="AJ83" t="str">
            <v>9</v>
          </cell>
          <cell r="AK83">
            <v>99999999999</v>
          </cell>
          <cell r="AL83">
            <v>3</v>
          </cell>
          <cell r="AM83">
            <v>0</v>
          </cell>
          <cell r="AN83" t="str">
            <v>9</v>
          </cell>
          <cell r="AO83" t="str">
            <v>9</v>
          </cell>
          <cell r="AW83" t="str">
            <v>2</v>
          </cell>
          <cell r="AX83" t="str">
            <v>1</v>
          </cell>
          <cell r="AY83" t="str">
            <v>1</v>
          </cell>
          <cell r="AZ83" t="str">
            <v>P369</v>
          </cell>
          <cell r="BA83" t="str">
            <v>P239</v>
          </cell>
          <cell r="BB83" t="str">
            <v>Q391</v>
          </cell>
          <cell r="BE83" t="str">
            <v>615</v>
          </cell>
          <cell r="BF83" t="str">
            <v>Q391</v>
          </cell>
        </row>
        <row r="84">
          <cell r="A84" t="str">
            <v>A1144626</v>
          </cell>
          <cell r="B84" t="str">
            <v>03</v>
          </cell>
          <cell r="C84" t="str">
            <v>2003</v>
          </cell>
          <cell r="D84">
            <v>2</v>
          </cell>
          <cell r="E84">
            <v>37691</v>
          </cell>
          <cell r="F84" t="str">
            <v>1</v>
          </cell>
          <cell r="G84" t="str">
            <v>17</v>
          </cell>
          <cell r="H84" t="str">
            <v>001</v>
          </cell>
          <cell r="K84" t="str">
            <v>1</v>
          </cell>
          <cell r="L84" t="str">
            <v>1</v>
          </cell>
          <cell r="M84" t="str">
            <v>1700100060</v>
          </cell>
          <cell r="N84" t="str">
            <v>H INFANTIL</v>
          </cell>
          <cell r="P84" t="str">
            <v>3</v>
          </cell>
          <cell r="Q84">
            <v>306</v>
          </cell>
          <cell r="S84" t="str">
            <v>1</v>
          </cell>
          <cell r="U84" t="str">
            <v>17</v>
          </cell>
          <cell r="V84" t="str">
            <v>777</v>
          </cell>
          <cell r="W84" t="str">
            <v>3</v>
          </cell>
          <cell r="AA84" t="str">
            <v>1</v>
          </cell>
          <cell r="AB84" t="str">
            <v>1</v>
          </cell>
          <cell r="AC84" t="str">
            <v>3</v>
          </cell>
          <cell r="AD84" t="str">
            <v>1</v>
          </cell>
          <cell r="AE84" t="str">
            <v>1</v>
          </cell>
          <cell r="AG84" t="str">
            <v>3</v>
          </cell>
          <cell r="AH84">
            <v>1500</v>
          </cell>
          <cell r="AI84">
            <v>29</v>
          </cell>
          <cell r="AJ84" t="str">
            <v>9</v>
          </cell>
          <cell r="AK84">
            <v>99999999999</v>
          </cell>
          <cell r="AL84">
            <v>8</v>
          </cell>
          <cell r="AM84">
            <v>0</v>
          </cell>
          <cell r="AN84" t="str">
            <v>2</v>
          </cell>
          <cell r="AO84" t="str">
            <v>8</v>
          </cell>
          <cell r="AW84" t="str">
            <v>2</v>
          </cell>
          <cell r="AX84" t="str">
            <v>1</v>
          </cell>
          <cell r="AY84" t="str">
            <v>1</v>
          </cell>
          <cell r="AZ84" t="str">
            <v>A419</v>
          </cell>
          <cell r="BA84" t="str">
            <v>J189</v>
          </cell>
          <cell r="BD84" t="str">
            <v>Q039</v>
          </cell>
          <cell r="BE84" t="str">
            <v>615</v>
          </cell>
          <cell r="BF84" t="str">
            <v>Q039</v>
          </cell>
        </row>
        <row r="85">
          <cell r="A85" t="str">
            <v>A1144628</v>
          </cell>
          <cell r="B85" t="str">
            <v>03</v>
          </cell>
          <cell r="C85" t="str">
            <v>2003</v>
          </cell>
          <cell r="D85">
            <v>2</v>
          </cell>
          <cell r="E85">
            <v>37701</v>
          </cell>
          <cell r="F85" t="str">
            <v>1</v>
          </cell>
          <cell r="G85" t="str">
            <v>17</v>
          </cell>
          <cell r="H85" t="str">
            <v>001</v>
          </cell>
          <cell r="K85" t="str">
            <v>1</v>
          </cell>
          <cell r="L85" t="str">
            <v>1</v>
          </cell>
          <cell r="M85" t="str">
            <v>1700100060</v>
          </cell>
          <cell r="N85" t="str">
            <v>H INFANTIL</v>
          </cell>
          <cell r="P85" t="str">
            <v>1</v>
          </cell>
          <cell r="Q85">
            <v>307</v>
          </cell>
          <cell r="S85" t="str">
            <v>1</v>
          </cell>
          <cell r="U85" t="str">
            <v>17</v>
          </cell>
          <cell r="V85" t="str">
            <v>001</v>
          </cell>
          <cell r="W85" t="str">
            <v>1</v>
          </cell>
          <cell r="Y85" t="str">
            <v>0</v>
          </cell>
          <cell r="Z85" t="str">
            <v>0104</v>
          </cell>
          <cell r="AA85" t="str">
            <v>1</v>
          </cell>
          <cell r="AB85" t="str">
            <v>1</v>
          </cell>
          <cell r="AC85" t="str">
            <v>3</v>
          </cell>
          <cell r="AD85" t="str">
            <v>1</v>
          </cell>
          <cell r="AE85" t="str">
            <v>1</v>
          </cell>
          <cell r="AG85" t="str">
            <v>3</v>
          </cell>
          <cell r="AH85">
            <v>2400</v>
          </cell>
          <cell r="AI85">
            <v>99</v>
          </cell>
          <cell r="AJ85" t="str">
            <v>9</v>
          </cell>
          <cell r="AK85">
            <v>99999999999</v>
          </cell>
          <cell r="AL85">
            <v>3</v>
          </cell>
          <cell r="AM85">
            <v>0</v>
          </cell>
          <cell r="AN85" t="str">
            <v>4</v>
          </cell>
          <cell r="AO85" t="str">
            <v>2</v>
          </cell>
          <cell r="AW85" t="str">
            <v>2</v>
          </cell>
          <cell r="AX85" t="str">
            <v>1</v>
          </cell>
          <cell r="AY85" t="str">
            <v>1</v>
          </cell>
          <cell r="AZ85" t="str">
            <v>A419</v>
          </cell>
          <cell r="BA85" t="str">
            <v>K659</v>
          </cell>
          <cell r="BB85" t="str">
            <v>T813</v>
          </cell>
          <cell r="BC85" t="str">
            <v>K561</v>
          </cell>
          <cell r="BE85" t="str">
            <v>609</v>
          </cell>
          <cell r="BF85" t="str">
            <v>K561</v>
          </cell>
        </row>
        <row r="86">
          <cell r="A86" t="str">
            <v>A1623467</v>
          </cell>
          <cell r="B86" t="str">
            <v>03</v>
          </cell>
          <cell r="C86" t="str">
            <v>2003</v>
          </cell>
          <cell r="D86">
            <v>2</v>
          </cell>
          <cell r="E86">
            <v>37696</v>
          </cell>
          <cell r="F86" t="str">
            <v>1</v>
          </cell>
          <cell r="G86" t="str">
            <v>17</v>
          </cell>
          <cell r="H86" t="str">
            <v>001</v>
          </cell>
          <cell r="K86" t="str">
            <v>1</v>
          </cell>
          <cell r="L86" t="str">
            <v>1</v>
          </cell>
          <cell r="M86" t="str">
            <v>1700100086</v>
          </cell>
          <cell r="N86" t="str">
            <v>H UNIVERSITARIO</v>
          </cell>
          <cell r="O86">
            <v>37696</v>
          </cell>
          <cell r="P86" t="str">
            <v>1</v>
          </cell>
          <cell r="Q86">
            <v>101</v>
          </cell>
          <cell r="S86" t="str">
            <v>1</v>
          </cell>
          <cell r="U86" t="str">
            <v>17</v>
          </cell>
          <cell r="V86" t="str">
            <v>001</v>
          </cell>
          <cell r="W86" t="str">
            <v>1</v>
          </cell>
          <cell r="Y86" t="str">
            <v>0</v>
          </cell>
          <cell r="Z86" t="str">
            <v>1103</v>
          </cell>
          <cell r="AA86" t="str">
            <v>1</v>
          </cell>
          <cell r="AB86" t="str">
            <v>1</v>
          </cell>
          <cell r="AC86" t="str">
            <v>3</v>
          </cell>
          <cell r="AD86" t="str">
            <v>1</v>
          </cell>
          <cell r="AE86" t="str">
            <v>1</v>
          </cell>
          <cell r="AF86" t="str">
            <v>25</v>
          </cell>
          <cell r="AG86" t="str">
            <v>2</v>
          </cell>
          <cell r="AH86">
            <v>750</v>
          </cell>
          <cell r="AI86">
            <v>30</v>
          </cell>
          <cell r="AJ86" t="str">
            <v>2</v>
          </cell>
          <cell r="AK86">
            <v>30322242</v>
          </cell>
          <cell r="AL86">
            <v>4</v>
          </cell>
          <cell r="AM86">
            <v>99</v>
          </cell>
          <cell r="AN86" t="str">
            <v>4</v>
          </cell>
          <cell r="AO86" t="str">
            <v>4</v>
          </cell>
          <cell r="AW86" t="str">
            <v>2</v>
          </cell>
          <cell r="AX86" t="str">
            <v>1</v>
          </cell>
          <cell r="AY86" t="str">
            <v>2</v>
          </cell>
          <cell r="AZ86" t="str">
            <v>P070</v>
          </cell>
          <cell r="BE86" t="str">
            <v>403</v>
          </cell>
          <cell r="BF86" t="str">
            <v>P070</v>
          </cell>
          <cell r="BH86">
            <v>37696</v>
          </cell>
        </row>
        <row r="87">
          <cell r="A87" t="str">
            <v>A1623513</v>
          </cell>
          <cell r="B87" t="str">
            <v>03</v>
          </cell>
          <cell r="C87" t="str">
            <v>2003</v>
          </cell>
          <cell r="D87">
            <v>2</v>
          </cell>
          <cell r="E87">
            <v>37681</v>
          </cell>
          <cell r="F87" t="str">
            <v>2</v>
          </cell>
          <cell r="G87" t="str">
            <v>17</v>
          </cell>
          <cell r="H87" t="str">
            <v>001</v>
          </cell>
          <cell r="K87" t="str">
            <v>1</v>
          </cell>
          <cell r="L87" t="str">
            <v>1</v>
          </cell>
          <cell r="M87" t="str">
            <v>1700100086</v>
          </cell>
          <cell r="N87" t="str">
            <v>H UNIVERSITARIO</v>
          </cell>
          <cell r="O87">
            <v>37680</v>
          </cell>
          <cell r="P87" t="str">
            <v>3</v>
          </cell>
          <cell r="Q87">
            <v>203</v>
          </cell>
          <cell r="S87" t="str">
            <v>1</v>
          </cell>
          <cell r="U87" t="str">
            <v>17</v>
          </cell>
          <cell r="V87" t="str">
            <v>486</v>
          </cell>
          <cell r="W87" t="str">
            <v>1</v>
          </cell>
          <cell r="AA87" t="str">
            <v>1</v>
          </cell>
          <cell r="AB87" t="str">
            <v>1</v>
          </cell>
          <cell r="AC87" t="str">
            <v>3</v>
          </cell>
          <cell r="AD87" t="str">
            <v>1</v>
          </cell>
          <cell r="AE87" t="str">
            <v>1</v>
          </cell>
          <cell r="AF87" t="str">
            <v>25</v>
          </cell>
          <cell r="AG87" t="str">
            <v>2</v>
          </cell>
          <cell r="AH87">
            <v>780</v>
          </cell>
          <cell r="AI87">
            <v>15</v>
          </cell>
          <cell r="AJ87" t="str">
            <v>1</v>
          </cell>
          <cell r="AK87">
            <v>87030768939</v>
          </cell>
          <cell r="AL87">
            <v>1</v>
          </cell>
          <cell r="AM87">
            <v>99</v>
          </cell>
          <cell r="AN87" t="str">
            <v>4</v>
          </cell>
          <cell r="AO87" t="str">
            <v>5</v>
          </cell>
          <cell r="AW87" t="str">
            <v>2</v>
          </cell>
          <cell r="AX87" t="str">
            <v>1</v>
          </cell>
          <cell r="AY87" t="str">
            <v>2</v>
          </cell>
          <cell r="AZ87" t="str">
            <v>P220</v>
          </cell>
          <cell r="BA87" t="str">
            <v>P071</v>
          </cell>
          <cell r="BD87" t="str">
            <v>P369</v>
          </cell>
          <cell r="BE87" t="str">
            <v>404</v>
          </cell>
          <cell r="BF87" t="str">
            <v>P220</v>
          </cell>
          <cell r="BH87">
            <v>37681</v>
          </cell>
        </row>
        <row r="88">
          <cell r="A88" t="str">
            <v>A1623527</v>
          </cell>
          <cell r="B88" t="str">
            <v>03</v>
          </cell>
          <cell r="C88" t="str">
            <v>2003</v>
          </cell>
          <cell r="D88">
            <v>2</v>
          </cell>
          <cell r="E88">
            <v>37702</v>
          </cell>
          <cell r="F88" t="str">
            <v>1</v>
          </cell>
          <cell r="G88" t="str">
            <v>17</v>
          </cell>
          <cell r="H88" t="str">
            <v>001</v>
          </cell>
          <cell r="K88" t="str">
            <v>1</v>
          </cell>
          <cell r="L88" t="str">
            <v>1</v>
          </cell>
          <cell r="M88" t="str">
            <v>1700100086</v>
          </cell>
          <cell r="N88" t="str">
            <v>H UNIVERSITARIO</v>
          </cell>
          <cell r="O88">
            <v>37701</v>
          </cell>
          <cell r="P88" t="str">
            <v>3</v>
          </cell>
          <cell r="Q88">
            <v>110</v>
          </cell>
          <cell r="S88" t="str">
            <v>1</v>
          </cell>
          <cell r="U88" t="str">
            <v>17</v>
          </cell>
          <cell r="V88" t="str">
            <v>001</v>
          </cell>
          <cell r="W88" t="str">
            <v>3</v>
          </cell>
          <cell r="AA88" t="str">
            <v>1</v>
          </cell>
          <cell r="AB88" t="str">
            <v>1</v>
          </cell>
          <cell r="AC88" t="str">
            <v>3</v>
          </cell>
          <cell r="AD88" t="str">
            <v>1</v>
          </cell>
          <cell r="AE88" t="str">
            <v>1</v>
          </cell>
          <cell r="AF88" t="str">
            <v>23</v>
          </cell>
          <cell r="AG88" t="str">
            <v>2</v>
          </cell>
          <cell r="AH88">
            <v>720</v>
          </cell>
          <cell r="AI88">
            <v>99</v>
          </cell>
          <cell r="AJ88" t="str">
            <v>9</v>
          </cell>
          <cell r="AK88">
            <v>99999999999</v>
          </cell>
          <cell r="AL88">
            <v>1</v>
          </cell>
          <cell r="AM88">
            <v>0</v>
          </cell>
          <cell r="AN88" t="str">
            <v>2</v>
          </cell>
          <cell r="AO88" t="str">
            <v>4</v>
          </cell>
          <cell r="AW88" t="str">
            <v>2</v>
          </cell>
          <cell r="AX88" t="str">
            <v>1</v>
          </cell>
          <cell r="AY88" t="str">
            <v>2</v>
          </cell>
          <cell r="AZ88" t="str">
            <v>P070</v>
          </cell>
          <cell r="BE88" t="str">
            <v>403</v>
          </cell>
          <cell r="BF88" t="str">
            <v>P070</v>
          </cell>
          <cell r="BH88">
            <v>37702</v>
          </cell>
        </row>
        <row r="89">
          <cell r="A89" t="str">
            <v>A1623535</v>
          </cell>
          <cell r="B89" t="str">
            <v>03</v>
          </cell>
          <cell r="C89" t="str">
            <v>2003</v>
          </cell>
          <cell r="D89">
            <v>2</v>
          </cell>
          <cell r="E89">
            <v>37688</v>
          </cell>
          <cell r="F89" t="str">
            <v>1</v>
          </cell>
          <cell r="G89" t="str">
            <v>17</v>
          </cell>
          <cell r="H89" t="str">
            <v>001</v>
          </cell>
          <cell r="K89" t="str">
            <v>1</v>
          </cell>
          <cell r="L89" t="str">
            <v>1</v>
          </cell>
          <cell r="M89" t="str">
            <v>1700100086</v>
          </cell>
          <cell r="N89" t="str">
            <v>H UNIVERSITARIO</v>
          </cell>
          <cell r="O89">
            <v>37687</v>
          </cell>
          <cell r="P89" t="str">
            <v>3</v>
          </cell>
          <cell r="Q89">
            <v>117</v>
          </cell>
          <cell r="S89" t="str">
            <v>1</v>
          </cell>
          <cell r="U89" t="str">
            <v>17</v>
          </cell>
          <cell r="V89" t="str">
            <v>001</v>
          </cell>
          <cell r="W89" t="str">
            <v>1</v>
          </cell>
          <cell r="Y89" t="str">
            <v>0</v>
          </cell>
          <cell r="Z89" t="str">
            <v>0513</v>
          </cell>
          <cell r="AA89" t="str">
            <v>1</v>
          </cell>
          <cell r="AB89" t="str">
            <v>2</v>
          </cell>
          <cell r="AC89" t="str">
            <v>3</v>
          </cell>
          <cell r="AD89" t="str">
            <v>1</v>
          </cell>
          <cell r="AE89" t="str">
            <v>1</v>
          </cell>
          <cell r="AF89" t="str">
            <v>25</v>
          </cell>
          <cell r="AG89" t="str">
            <v>2</v>
          </cell>
          <cell r="AH89">
            <v>900</v>
          </cell>
          <cell r="AI89">
            <v>20</v>
          </cell>
          <cell r="AJ89" t="str">
            <v>2</v>
          </cell>
          <cell r="AK89">
            <v>30232934</v>
          </cell>
          <cell r="AL89">
            <v>2</v>
          </cell>
          <cell r="AM89">
            <v>0</v>
          </cell>
          <cell r="AN89" t="str">
            <v>4</v>
          </cell>
          <cell r="AO89" t="str">
            <v>7</v>
          </cell>
          <cell r="AW89" t="str">
            <v>2</v>
          </cell>
          <cell r="AX89" t="str">
            <v>1</v>
          </cell>
          <cell r="AY89" t="str">
            <v>2</v>
          </cell>
          <cell r="AZ89" t="str">
            <v>P220</v>
          </cell>
          <cell r="BD89" t="str">
            <v>P070</v>
          </cell>
          <cell r="BE89" t="str">
            <v>404</v>
          </cell>
          <cell r="BF89" t="str">
            <v>P220</v>
          </cell>
          <cell r="BH89">
            <v>37688</v>
          </cell>
        </row>
        <row r="90">
          <cell r="A90" t="str">
            <v>A1623543</v>
          </cell>
          <cell r="B90" t="str">
            <v>03</v>
          </cell>
          <cell r="C90" t="str">
            <v>2003</v>
          </cell>
          <cell r="D90">
            <v>2</v>
          </cell>
          <cell r="E90">
            <v>37689</v>
          </cell>
          <cell r="F90" t="str">
            <v>1</v>
          </cell>
          <cell r="G90" t="str">
            <v>17</v>
          </cell>
          <cell r="H90" t="str">
            <v>001</v>
          </cell>
          <cell r="K90" t="str">
            <v>1</v>
          </cell>
          <cell r="L90" t="str">
            <v>1</v>
          </cell>
          <cell r="M90" t="str">
            <v>1700100086</v>
          </cell>
          <cell r="N90" t="str">
            <v>H UNIVERSITARIO</v>
          </cell>
          <cell r="O90">
            <v>37687</v>
          </cell>
          <cell r="P90" t="str">
            <v>3</v>
          </cell>
          <cell r="Q90">
            <v>202</v>
          </cell>
          <cell r="S90" t="str">
            <v>1</v>
          </cell>
          <cell r="U90" t="str">
            <v>17</v>
          </cell>
          <cell r="V90" t="str">
            <v>042</v>
          </cell>
          <cell r="W90" t="str">
            <v>3</v>
          </cell>
          <cell r="AA90" t="str">
            <v>1</v>
          </cell>
          <cell r="AB90" t="str">
            <v>2</v>
          </cell>
          <cell r="AC90" t="str">
            <v>3</v>
          </cell>
          <cell r="AD90" t="str">
            <v>1</v>
          </cell>
          <cell r="AE90" t="str">
            <v>1</v>
          </cell>
          <cell r="AF90" t="str">
            <v>36</v>
          </cell>
          <cell r="AG90" t="str">
            <v>3</v>
          </cell>
          <cell r="AH90">
            <v>3360</v>
          </cell>
          <cell r="AI90">
            <v>43</v>
          </cell>
          <cell r="AJ90" t="str">
            <v>2</v>
          </cell>
          <cell r="AK90">
            <v>24387996</v>
          </cell>
          <cell r="AL90">
            <v>11</v>
          </cell>
          <cell r="AM90">
            <v>0</v>
          </cell>
          <cell r="AN90" t="str">
            <v>5</v>
          </cell>
          <cell r="AO90" t="str">
            <v>2</v>
          </cell>
          <cell r="AW90" t="str">
            <v>2</v>
          </cell>
          <cell r="AX90" t="str">
            <v>1</v>
          </cell>
          <cell r="AY90" t="str">
            <v>2</v>
          </cell>
          <cell r="AZ90" t="str">
            <v>Q249</v>
          </cell>
          <cell r="BA90" t="str">
            <v>P289</v>
          </cell>
          <cell r="BB90" t="str">
            <v>Q909</v>
          </cell>
          <cell r="BD90" t="str">
            <v>P369</v>
          </cell>
          <cell r="BE90" t="str">
            <v>615</v>
          </cell>
          <cell r="BF90" t="str">
            <v>Q249</v>
          </cell>
          <cell r="BH90">
            <v>37689</v>
          </cell>
        </row>
        <row r="91">
          <cell r="A91" t="str">
            <v>A1623557</v>
          </cell>
          <cell r="B91" t="str">
            <v>03</v>
          </cell>
          <cell r="C91" t="str">
            <v>2003</v>
          </cell>
          <cell r="D91">
            <v>2</v>
          </cell>
          <cell r="E91">
            <v>37692</v>
          </cell>
          <cell r="F91" t="str">
            <v>1</v>
          </cell>
          <cell r="G91" t="str">
            <v>17</v>
          </cell>
          <cell r="H91" t="str">
            <v>001</v>
          </cell>
          <cell r="K91" t="str">
            <v>1</v>
          </cell>
          <cell r="L91" t="str">
            <v>1</v>
          </cell>
          <cell r="M91" t="str">
            <v>1700100086</v>
          </cell>
          <cell r="N91" t="str">
            <v>H UNIVERSITARIO</v>
          </cell>
          <cell r="P91" t="str">
            <v>3</v>
          </cell>
          <cell r="Q91">
            <v>101</v>
          </cell>
          <cell r="S91" t="str">
            <v>1</v>
          </cell>
          <cell r="U91" t="str">
            <v>17</v>
          </cell>
          <cell r="V91" t="str">
            <v>873</v>
          </cell>
          <cell r="W91" t="str">
            <v>1</v>
          </cell>
          <cell r="AA91" t="str">
            <v>1</v>
          </cell>
          <cell r="AB91" t="str">
            <v>2</v>
          </cell>
          <cell r="AC91" t="str">
            <v>3</v>
          </cell>
          <cell r="AD91" t="str">
            <v>1</v>
          </cell>
          <cell r="AE91" t="str">
            <v>1</v>
          </cell>
          <cell r="AF91" t="str">
            <v>25</v>
          </cell>
          <cell r="AG91" t="str">
            <v>2</v>
          </cell>
          <cell r="AH91">
            <v>580</v>
          </cell>
          <cell r="AI91">
            <v>32</v>
          </cell>
          <cell r="AJ91" t="str">
            <v>2</v>
          </cell>
          <cell r="AK91">
            <v>30315350</v>
          </cell>
          <cell r="AL91">
            <v>4</v>
          </cell>
          <cell r="AM91">
            <v>0</v>
          </cell>
          <cell r="AN91" t="str">
            <v>5</v>
          </cell>
          <cell r="AO91" t="str">
            <v>5</v>
          </cell>
          <cell r="AW91" t="str">
            <v>2</v>
          </cell>
          <cell r="AX91" t="str">
            <v>1</v>
          </cell>
          <cell r="AY91" t="str">
            <v>2</v>
          </cell>
          <cell r="AZ91" t="str">
            <v>P070</v>
          </cell>
          <cell r="BE91" t="str">
            <v>403</v>
          </cell>
          <cell r="BF91" t="str">
            <v>P070</v>
          </cell>
          <cell r="BH91">
            <v>37692</v>
          </cell>
        </row>
        <row r="92">
          <cell r="A92" t="str">
            <v>A1623562</v>
          </cell>
          <cell r="B92" t="str">
            <v>03</v>
          </cell>
          <cell r="C92" t="str">
            <v>2003</v>
          </cell>
          <cell r="D92">
            <v>2</v>
          </cell>
          <cell r="E92">
            <v>37697</v>
          </cell>
          <cell r="F92" t="str">
            <v>1</v>
          </cell>
          <cell r="G92" t="str">
            <v>17</v>
          </cell>
          <cell r="H92" t="str">
            <v>001</v>
          </cell>
          <cell r="K92" t="str">
            <v>1</v>
          </cell>
          <cell r="L92" t="str">
            <v>1</v>
          </cell>
          <cell r="M92" t="str">
            <v>1700100086</v>
          </cell>
          <cell r="N92" t="str">
            <v>H UNIVERSITARIO</v>
          </cell>
          <cell r="O92">
            <v>37693</v>
          </cell>
          <cell r="P92" t="str">
            <v>2</v>
          </cell>
          <cell r="Q92">
            <v>204</v>
          </cell>
          <cell r="S92" t="str">
            <v>1</v>
          </cell>
          <cell r="U92" t="str">
            <v>17</v>
          </cell>
          <cell r="V92" t="str">
            <v>050</v>
          </cell>
          <cell r="W92" t="str">
            <v>3</v>
          </cell>
          <cell r="AA92" t="str">
            <v>1</v>
          </cell>
          <cell r="AB92" t="str">
            <v>1</v>
          </cell>
          <cell r="AC92" t="str">
            <v>3</v>
          </cell>
          <cell r="AD92" t="str">
            <v>1</v>
          </cell>
          <cell r="AE92" t="str">
            <v>1</v>
          </cell>
          <cell r="AF92" t="str">
            <v>39</v>
          </cell>
          <cell r="AG92" t="str">
            <v>3</v>
          </cell>
          <cell r="AH92">
            <v>3150</v>
          </cell>
          <cell r="AI92">
            <v>20</v>
          </cell>
          <cell r="AJ92" t="str">
            <v>9</v>
          </cell>
          <cell r="AK92">
            <v>99999999999</v>
          </cell>
          <cell r="AL92">
            <v>1</v>
          </cell>
          <cell r="AM92">
            <v>0</v>
          </cell>
          <cell r="AN92" t="str">
            <v>3</v>
          </cell>
          <cell r="AO92" t="str">
            <v>2</v>
          </cell>
          <cell r="AW92" t="str">
            <v>2</v>
          </cell>
          <cell r="AX92" t="str">
            <v>1</v>
          </cell>
          <cell r="AY92" t="str">
            <v>2</v>
          </cell>
          <cell r="AZ92" t="str">
            <v>P219</v>
          </cell>
          <cell r="BA92" t="str">
            <v>P90X</v>
          </cell>
          <cell r="BB92" t="str">
            <v>P210</v>
          </cell>
          <cell r="BE92" t="str">
            <v>404</v>
          </cell>
          <cell r="BF92" t="str">
            <v>P210</v>
          </cell>
          <cell r="BH92">
            <v>37697</v>
          </cell>
        </row>
        <row r="93">
          <cell r="A93" t="str">
            <v>A1623565</v>
          </cell>
          <cell r="B93" t="str">
            <v>03</v>
          </cell>
          <cell r="C93" t="str">
            <v>2003</v>
          </cell>
          <cell r="D93">
            <v>2</v>
          </cell>
          <cell r="E93">
            <v>37698</v>
          </cell>
          <cell r="F93" t="str">
            <v>2</v>
          </cell>
          <cell r="G93" t="str">
            <v>17</v>
          </cell>
          <cell r="H93" t="str">
            <v>001</v>
          </cell>
          <cell r="K93" t="str">
            <v>1</v>
          </cell>
          <cell r="L93" t="str">
            <v>1</v>
          </cell>
          <cell r="M93" t="str">
            <v>1700100086</v>
          </cell>
          <cell r="N93" t="str">
            <v>H UNIVERSITARIO</v>
          </cell>
          <cell r="O93">
            <v>37668</v>
          </cell>
          <cell r="P93" t="str">
            <v>5</v>
          </cell>
          <cell r="Q93">
            <v>301</v>
          </cell>
          <cell r="S93" t="str">
            <v>1</v>
          </cell>
          <cell r="U93" t="str">
            <v>17</v>
          </cell>
          <cell r="V93" t="str">
            <v>174</v>
          </cell>
          <cell r="W93" t="str">
            <v>1</v>
          </cell>
          <cell r="AA93" t="str">
            <v>1</v>
          </cell>
          <cell r="AB93" t="str">
            <v>1</v>
          </cell>
          <cell r="AC93" t="str">
            <v>3</v>
          </cell>
          <cell r="AD93" t="str">
            <v>2</v>
          </cell>
          <cell r="AE93" t="str">
            <v>1</v>
          </cell>
          <cell r="AF93" t="str">
            <v>28</v>
          </cell>
          <cell r="AG93" t="str">
            <v>3</v>
          </cell>
          <cell r="AH93">
            <v>1010</v>
          </cell>
          <cell r="AI93">
            <v>28</v>
          </cell>
          <cell r="AJ93" t="str">
            <v>2</v>
          </cell>
          <cell r="AK93">
            <v>24826848</v>
          </cell>
          <cell r="AL93">
            <v>2</v>
          </cell>
          <cell r="AM93">
            <v>99</v>
          </cell>
          <cell r="AN93" t="str">
            <v>1</v>
          </cell>
          <cell r="AO93" t="str">
            <v>4</v>
          </cell>
          <cell r="AW93" t="str">
            <v>2</v>
          </cell>
          <cell r="AX93" t="str">
            <v>1</v>
          </cell>
          <cell r="AY93" t="str">
            <v>2</v>
          </cell>
          <cell r="AZ93" t="str">
            <v>P271</v>
          </cell>
          <cell r="BA93" t="str">
            <v>J189</v>
          </cell>
          <cell r="BB93" t="str">
            <v>P220</v>
          </cell>
          <cell r="BC93" t="str">
            <v>P071</v>
          </cell>
          <cell r="BD93" t="str">
            <v>Y95X</v>
          </cell>
          <cell r="BE93" t="str">
            <v>404</v>
          </cell>
          <cell r="BF93" t="str">
            <v>P220</v>
          </cell>
          <cell r="BH93">
            <v>37698</v>
          </cell>
        </row>
        <row r="94">
          <cell r="A94" t="str">
            <v>A1623566</v>
          </cell>
          <cell r="B94" t="str">
            <v>03</v>
          </cell>
          <cell r="C94" t="str">
            <v>2003</v>
          </cell>
          <cell r="D94">
            <v>2</v>
          </cell>
          <cell r="E94">
            <v>37699</v>
          </cell>
          <cell r="F94" t="str">
            <v>1</v>
          </cell>
          <cell r="G94" t="str">
            <v>17</v>
          </cell>
          <cell r="H94" t="str">
            <v>001</v>
          </cell>
          <cell r="K94" t="str">
            <v>1</v>
          </cell>
          <cell r="L94" t="str">
            <v>1</v>
          </cell>
          <cell r="M94" t="str">
            <v>1700100086</v>
          </cell>
          <cell r="N94" t="str">
            <v>H UNIVERSITARIO</v>
          </cell>
          <cell r="O94">
            <v>37699</v>
          </cell>
          <cell r="P94" t="str">
            <v>3</v>
          </cell>
          <cell r="Q94">
            <v>102</v>
          </cell>
          <cell r="S94" t="str">
            <v>1</v>
          </cell>
          <cell r="U94" t="str">
            <v>17</v>
          </cell>
          <cell r="V94" t="str">
            <v>088</v>
          </cell>
          <cell r="W94" t="str">
            <v>3</v>
          </cell>
          <cell r="AA94" t="str">
            <v>1</v>
          </cell>
          <cell r="AB94" t="str">
            <v>1</v>
          </cell>
          <cell r="AC94" t="str">
            <v>3</v>
          </cell>
          <cell r="AD94" t="str">
            <v>1</v>
          </cell>
          <cell r="AE94" t="str">
            <v>1</v>
          </cell>
          <cell r="AF94" t="str">
            <v>25</v>
          </cell>
          <cell r="AG94" t="str">
            <v>2</v>
          </cell>
          <cell r="AH94">
            <v>700</v>
          </cell>
          <cell r="AI94">
            <v>40</v>
          </cell>
          <cell r="AJ94" t="str">
            <v>2</v>
          </cell>
          <cell r="AK94">
            <v>24527280</v>
          </cell>
          <cell r="AL94">
            <v>13</v>
          </cell>
          <cell r="AM94">
            <v>0</v>
          </cell>
          <cell r="AN94" t="str">
            <v>4</v>
          </cell>
          <cell r="AO94" t="str">
            <v>3</v>
          </cell>
          <cell r="AW94" t="str">
            <v>2</v>
          </cell>
          <cell r="AX94" t="str">
            <v>1</v>
          </cell>
          <cell r="AY94" t="str">
            <v>1</v>
          </cell>
          <cell r="AZ94" t="str">
            <v>P070</v>
          </cell>
          <cell r="BE94" t="str">
            <v>403</v>
          </cell>
          <cell r="BF94" t="str">
            <v>P070</v>
          </cell>
          <cell r="BH94">
            <v>37700</v>
          </cell>
        </row>
        <row r="95">
          <cell r="A95" t="str">
            <v>A1623869</v>
          </cell>
          <cell r="B95" t="str">
            <v>03</v>
          </cell>
          <cell r="C95" t="str">
            <v>2003</v>
          </cell>
          <cell r="D95">
            <v>2</v>
          </cell>
          <cell r="E95">
            <v>37702</v>
          </cell>
          <cell r="F95" t="str">
            <v>1</v>
          </cell>
          <cell r="G95" t="str">
            <v>17</v>
          </cell>
          <cell r="H95" t="str">
            <v>001</v>
          </cell>
          <cell r="K95" t="str">
            <v>1</v>
          </cell>
          <cell r="L95" t="str">
            <v>1</v>
          </cell>
          <cell r="M95" t="str">
            <v>1700100086</v>
          </cell>
          <cell r="N95" t="str">
            <v>H UNIVERSITARIO</v>
          </cell>
          <cell r="O95">
            <v>37701</v>
          </cell>
          <cell r="P95" t="str">
            <v>2</v>
          </cell>
          <cell r="Q95">
            <v>115</v>
          </cell>
          <cell r="S95" t="str">
            <v>1</v>
          </cell>
          <cell r="U95" t="str">
            <v>17</v>
          </cell>
          <cell r="V95" t="str">
            <v>777</v>
          </cell>
          <cell r="W95" t="str">
            <v>1</v>
          </cell>
          <cell r="AA95" t="str">
            <v>1</v>
          </cell>
          <cell r="AB95" t="str">
            <v>1</v>
          </cell>
          <cell r="AC95" t="str">
            <v>3</v>
          </cell>
          <cell r="AD95" t="str">
            <v>2</v>
          </cell>
          <cell r="AE95" t="str">
            <v>1</v>
          </cell>
          <cell r="AF95" t="str">
            <v>41</v>
          </cell>
          <cell r="AG95" t="str">
            <v>3</v>
          </cell>
          <cell r="AH95">
            <v>3640</v>
          </cell>
          <cell r="AI95">
            <v>22</v>
          </cell>
          <cell r="AJ95" t="str">
            <v>2</v>
          </cell>
          <cell r="AK95">
            <v>25215303</v>
          </cell>
          <cell r="AL95">
            <v>2</v>
          </cell>
          <cell r="AM95">
            <v>0</v>
          </cell>
          <cell r="AN95" t="str">
            <v>4</v>
          </cell>
          <cell r="AO95" t="str">
            <v>5</v>
          </cell>
          <cell r="AW95" t="str">
            <v>2</v>
          </cell>
          <cell r="AX95" t="str">
            <v>1</v>
          </cell>
          <cell r="AY95" t="str">
            <v>1</v>
          </cell>
          <cell r="AZ95" t="str">
            <v>P219</v>
          </cell>
          <cell r="BE95" t="str">
            <v>404</v>
          </cell>
          <cell r="BF95" t="str">
            <v>P219</v>
          </cell>
          <cell r="BH95">
            <v>37702</v>
          </cell>
        </row>
        <row r="96">
          <cell r="A96" t="str">
            <v>A1623905</v>
          </cell>
          <cell r="B96" t="str">
            <v>03</v>
          </cell>
          <cell r="C96" t="str">
            <v>2003</v>
          </cell>
          <cell r="D96">
            <v>2</v>
          </cell>
          <cell r="E96">
            <v>37705</v>
          </cell>
          <cell r="F96" t="str">
            <v>2</v>
          </cell>
          <cell r="G96" t="str">
            <v>17</v>
          </cell>
          <cell r="H96" t="str">
            <v>001</v>
          </cell>
          <cell r="K96" t="str">
            <v>1</v>
          </cell>
          <cell r="L96" t="str">
            <v>1</v>
          </cell>
          <cell r="M96" t="str">
            <v>1700100086</v>
          </cell>
          <cell r="N96" t="str">
            <v>H UNIVERSITARIO</v>
          </cell>
          <cell r="O96">
            <v>37704</v>
          </cell>
          <cell r="P96" t="str">
            <v>2</v>
          </cell>
          <cell r="Q96">
            <v>106</v>
          </cell>
          <cell r="S96" t="str">
            <v>1</v>
          </cell>
          <cell r="U96" t="str">
            <v>17</v>
          </cell>
          <cell r="V96" t="str">
            <v>662</v>
          </cell>
          <cell r="W96" t="str">
            <v>3</v>
          </cell>
          <cell r="AA96" t="str">
            <v>1</v>
          </cell>
          <cell r="AB96" t="str">
            <v>1</v>
          </cell>
          <cell r="AC96" t="str">
            <v>3</v>
          </cell>
          <cell r="AD96" t="str">
            <v>1</v>
          </cell>
          <cell r="AE96" t="str">
            <v>1</v>
          </cell>
          <cell r="AF96" t="str">
            <v>26</v>
          </cell>
          <cell r="AG96" t="str">
            <v>2</v>
          </cell>
          <cell r="AH96">
            <v>720</v>
          </cell>
          <cell r="AI96">
            <v>16</v>
          </cell>
          <cell r="AJ96" t="str">
            <v>9</v>
          </cell>
          <cell r="AK96">
            <v>99999999999</v>
          </cell>
          <cell r="AL96">
            <v>1</v>
          </cell>
          <cell r="AM96">
            <v>0</v>
          </cell>
          <cell r="AN96" t="str">
            <v>4</v>
          </cell>
          <cell r="AO96" t="str">
            <v>2</v>
          </cell>
          <cell r="AW96" t="str">
            <v>2</v>
          </cell>
          <cell r="AX96" t="str">
            <v>1</v>
          </cell>
          <cell r="AY96" t="str">
            <v>1</v>
          </cell>
          <cell r="AZ96" t="str">
            <v>P070</v>
          </cell>
          <cell r="BE96" t="str">
            <v>403</v>
          </cell>
          <cell r="BF96" t="str">
            <v>P070</v>
          </cell>
          <cell r="BH96">
            <v>37705</v>
          </cell>
        </row>
        <row r="97">
          <cell r="A97" t="str">
            <v>A1623906</v>
          </cell>
          <cell r="B97" t="str">
            <v>03</v>
          </cell>
          <cell r="C97" t="str">
            <v>2003</v>
          </cell>
          <cell r="D97">
            <v>2</v>
          </cell>
          <cell r="E97">
            <v>37707</v>
          </cell>
          <cell r="F97" t="str">
            <v>1</v>
          </cell>
          <cell r="G97" t="str">
            <v>17</v>
          </cell>
          <cell r="H97" t="str">
            <v>001</v>
          </cell>
          <cell r="K97" t="str">
            <v>1</v>
          </cell>
          <cell r="L97" t="str">
            <v>1</v>
          </cell>
          <cell r="M97" t="str">
            <v>1700100086</v>
          </cell>
          <cell r="N97" t="str">
            <v>H UNIVERSITARIO</v>
          </cell>
          <cell r="O97">
            <v>37695</v>
          </cell>
          <cell r="P97" t="str">
            <v>3</v>
          </cell>
          <cell r="Q97">
            <v>212</v>
          </cell>
          <cell r="S97" t="str">
            <v>1</v>
          </cell>
          <cell r="U97" t="str">
            <v>17</v>
          </cell>
          <cell r="V97" t="str">
            <v>495</v>
          </cell>
          <cell r="W97" t="str">
            <v>3</v>
          </cell>
          <cell r="AA97" t="str">
            <v>1</v>
          </cell>
          <cell r="AB97" t="str">
            <v>1</v>
          </cell>
          <cell r="AC97" t="str">
            <v>3</v>
          </cell>
          <cell r="AD97" t="str">
            <v>1</v>
          </cell>
          <cell r="AE97" t="str">
            <v>1</v>
          </cell>
          <cell r="AF97" t="str">
            <v>33</v>
          </cell>
          <cell r="AG97" t="str">
            <v>3</v>
          </cell>
          <cell r="AH97">
            <v>2610</v>
          </cell>
          <cell r="AI97">
            <v>18</v>
          </cell>
          <cell r="AJ97" t="str">
            <v>9</v>
          </cell>
          <cell r="AK97">
            <v>99999999999</v>
          </cell>
          <cell r="AL97">
            <v>2</v>
          </cell>
          <cell r="AM97">
            <v>0</v>
          </cell>
          <cell r="AN97" t="str">
            <v>9</v>
          </cell>
          <cell r="AO97" t="str">
            <v>5</v>
          </cell>
          <cell r="AW97" t="str">
            <v>2</v>
          </cell>
          <cell r="AX97" t="str">
            <v>1</v>
          </cell>
          <cell r="AY97" t="str">
            <v>2</v>
          </cell>
          <cell r="AZ97" t="str">
            <v>P523</v>
          </cell>
          <cell r="BA97" t="str">
            <v>P073</v>
          </cell>
          <cell r="BE97" t="str">
            <v>407</v>
          </cell>
          <cell r="BF97" t="str">
            <v>P523</v>
          </cell>
          <cell r="BH97">
            <v>37707</v>
          </cell>
        </row>
        <row r="98">
          <cell r="A98" t="str">
            <v>A1623719</v>
          </cell>
          <cell r="B98" t="str">
            <v>03</v>
          </cell>
          <cell r="C98" t="str">
            <v>2003</v>
          </cell>
          <cell r="D98">
            <v>2</v>
          </cell>
          <cell r="E98">
            <v>37706</v>
          </cell>
          <cell r="F98" t="str">
            <v>2</v>
          </cell>
          <cell r="G98" t="str">
            <v>17</v>
          </cell>
          <cell r="H98" t="str">
            <v>001</v>
          </cell>
          <cell r="K98" t="str">
            <v>1</v>
          </cell>
          <cell r="L98" t="str">
            <v>2</v>
          </cell>
          <cell r="M98" t="str">
            <v>1700100582</v>
          </cell>
          <cell r="N98" t="str">
            <v>CS LA ENEA</v>
          </cell>
          <cell r="O98">
            <v>37530</v>
          </cell>
          <cell r="P98" t="str">
            <v>2</v>
          </cell>
          <cell r="Q98">
            <v>305</v>
          </cell>
          <cell r="S98" t="str">
            <v>1</v>
          </cell>
          <cell r="U98" t="str">
            <v>17</v>
          </cell>
          <cell r="V98" t="str">
            <v>001</v>
          </cell>
          <cell r="W98" t="str">
            <v>1</v>
          </cell>
          <cell r="Y98" t="str">
            <v>0</v>
          </cell>
          <cell r="Z98" t="str">
            <v>0708</v>
          </cell>
          <cell r="AA98" t="str">
            <v>1</v>
          </cell>
          <cell r="AB98" t="str">
            <v>3</v>
          </cell>
          <cell r="AC98" t="str">
            <v>3</v>
          </cell>
          <cell r="AD98" t="str">
            <v>9</v>
          </cell>
          <cell r="AE98" t="str">
            <v>9</v>
          </cell>
          <cell r="AF98" t="str">
            <v>99</v>
          </cell>
          <cell r="AG98" t="str">
            <v>9</v>
          </cell>
          <cell r="AH98">
            <v>9999</v>
          </cell>
          <cell r="AI98">
            <v>99</v>
          </cell>
          <cell r="AJ98" t="str">
            <v>9</v>
          </cell>
          <cell r="AK98">
            <v>99999999999</v>
          </cell>
          <cell r="AL98">
            <v>99</v>
          </cell>
          <cell r="AM98">
            <v>99</v>
          </cell>
          <cell r="AN98" t="str">
            <v>9</v>
          </cell>
          <cell r="AO98" t="str">
            <v>9</v>
          </cell>
          <cell r="AW98" t="str">
            <v>1</v>
          </cell>
          <cell r="AX98" t="str">
            <v>1</v>
          </cell>
          <cell r="AY98" t="str">
            <v>2</v>
          </cell>
          <cell r="AZ98" t="str">
            <v>J969</v>
          </cell>
          <cell r="BA98" t="str">
            <v>J189</v>
          </cell>
          <cell r="BE98" t="str">
            <v>109</v>
          </cell>
          <cell r="BF98" t="str">
            <v>J189</v>
          </cell>
          <cell r="BH98">
            <v>37707</v>
          </cell>
        </row>
        <row r="99">
          <cell r="A99" t="str">
            <v>A1623691</v>
          </cell>
          <cell r="B99" t="str">
            <v>03</v>
          </cell>
          <cell r="C99" t="str">
            <v>2003</v>
          </cell>
          <cell r="D99">
            <v>2</v>
          </cell>
          <cell r="E99">
            <v>37685</v>
          </cell>
          <cell r="F99" t="str">
            <v>2</v>
          </cell>
          <cell r="G99" t="str">
            <v>17</v>
          </cell>
          <cell r="H99" t="str">
            <v>001</v>
          </cell>
          <cell r="K99" t="str">
            <v>1</v>
          </cell>
          <cell r="L99" t="str">
            <v>9</v>
          </cell>
          <cell r="O99">
            <v>37685</v>
          </cell>
          <cell r="P99" t="str">
            <v>4</v>
          </cell>
          <cell r="Q99">
            <v>101</v>
          </cell>
          <cell r="S99" t="str">
            <v>1</v>
          </cell>
          <cell r="U99" t="str">
            <v>17</v>
          </cell>
          <cell r="V99" t="str">
            <v>001</v>
          </cell>
          <cell r="W99" t="str">
            <v>1</v>
          </cell>
          <cell r="AA99" t="str">
            <v>2</v>
          </cell>
          <cell r="AB99" t="str">
            <v>3</v>
          </cell>
          <cell r="AC99" t="str">
            <v>3</v>
          </cell>
          <cell r="AD99" t="str">
            <v>4</v>
          </cell>
          <cell r="AE99" t="str">
            <v>1</v>
          </cell>
          <cell r="AF99" t="str">
            <v>37</v>
          </cell>
          <cell r="AG99" t="str">
            <v>3</v>
          </cell>
          <cell r="AH99">
            <v>2500</v>
          </cell>
          <cell r="AI99">
            <v>99</v>
          </cell>
          <cell r="AJ99" t="str">
            <v>9</v>
          </cell>
          <cell r="AK99">
            <v>99999999999</v>
          </cell>
          <cell r="AL99">
            <v>99</v>
          </cell>
          <cell r="AM99">
            <v>99</v>
          </cell>
          <cell r="AN99" t="str">
            <v>9</v>
          </cell>
          <cell r="AO99" t="str">
            <v>9</v>
          </cell>
          <cell r="AS99" t="str">
            <v>2</v>
          </cell>
          <cell r="AT99" t="str">
            <v>17</v>
          </cell>
          <cell r="AU99" t="str">
            <v>001</v>
          </cell>
          <cell r="AV99" t="str">
            <v>00079</v>
          </cell>
          <cell r="AW99" t="str">
            <v>1</v>
          </cell>
          <cell r="AX99" t="str">
            <v>2</v>
          </cell>
          <cell r="AY99" t="str">
            <v>2</v>
          </cell>
          <cell r="AZ99" t="str">
            <v>T71X</v>
          </cell>
          <cell r="BD99" t="str">
            <v>S018</v>
          </cell>
          <cell r="BE99" t="str">
            <v>512</v>
          </cell>
          <cell r="BF99" t="str">
            <v>X918</v>
          </cell>
          <cell r="BH99">
            <v>37686</v>
          </cell>
        </row>
        <row r="100">
          <cell r="A100" t="str">
            <v>A1144633</v>
          </cell>
          <cell r="B100" t="str">
            <v>03</v>
          </cell>
          <cell r="C100" t="str">
            <v>2003</v>
          </cell>
          <cell r="D100">
            <v>2</v>
          </cell>
          <cell r="E100">
            <v>37683</v>
          </cell>
          <cell r="F100" t="str">
            <v>1</v>
          </cell>
          <cell r="G100" t="str">
            <v>17</v>
          </cell>
          <cell r="H100" t="str">
            <v>001</v>
          </cell>
          <cell r="K100" t="str">
            <v>1</v>
          </cell>
          <cell r="L100" t="str">
            <v>1</v>
          </cell>
          <cell r="M100" t="str">
            <v>1700100060</v>
          </cell>
          <cell r="N100" t="str">
            <v>H INFANTIL</v>
          </cell>
          <cell r="P100" t="str">
            <v>1</v>
          </cell>
          <cell r="Q100">
            <v>301</v>
          </cell>
          <cell r="S100" t="str">
            <v>1</v>
          </cell>
          <cell r="U100" t="str">
            <v>17</v>
          </cell>
          <cell r="V100" t="str">
            <v>524</v>
          </cell>
          <cell r="W100" t="str">
            <v>1</v>
          </cell>
          <cell r="AA100" t="str">
            <v>1</v>
          </cell>
          <cell r="AB100" t="str">
            <v>1</v>
          </cell>
          <cell r="AC100" t="str">
            <v>3</v>
          </cell>
          <cell r="AD100" t="str">
            <v>1</v>
          </cell>
          <cell r="AE100" t="str">
            <v>1</v>
          </cell>
          <cell r="AG100" t="str">
            <v>3</v>
          </cell>
          <cell r="AH100">
            <v>3250</v>
          </cell>
          <cell r="AI100">
            <v>22</v>
          </cell>
          <cell r="AJ100" t="str">
            <v>9</v>
          </cell>
          <cell r="AK100">
            <v>99999999999</v>
          </cell>
          <cell r="AL100">
            <v>2</v>
          </cell>
          <cell r="AM100">
            <v>0</v>
          </cell>
          <cell r="AN100" t="str">
            <v>2</v>
          </cell>
          <cell r="AO100" t="str">
            <v>5</v>
          </cell>
          <cell r="AW100" t="str">
            <v>2</v>
          </cell>
          <cell r="AX100" t="str">
            <v>1</v>
          </cell>
          <cell r="AY100" t="str">
            <v>1</v>
          </cell>
          <cell r="AZ100" t="str">
            <v>P369</v>
          </cell>
          <cell r="BA100" t="str">
            <v>P239</v>
          </cell>
          <cell r="BD100" t="str">
            <v>J80X</v>
          </cell>
          <cell r="BE100" t="str">
            <v>404</v>
          </cell>
          <cell r="BF100" t="str">
            <v>P239</v>
          </cell>
        </row>
        <row r="101">
          <cell r="A101" t="str">
            <v>A1623893</v>
          </cell>
          <cell r="B101" t="str">
            <v>03</v>
          </cell>
          <cell r="C101" t="str">
            <v>2003</v>
          </cell>
          <cell r="D101">
            <v>2</v>
          </cell>
          <cell r="E101">
            <v>37710</v>
          </cell>
          <cell r="F101" t="str">
            <v>2</v>
          </cell>
          <cell r="G101" t="str">
            <v>17</v>
          </cell>
          <cell r="H101" t="str">
            <v>001</v>
          </cell>
          <cell r="K101" t="str">
            <v>1</v>
          </cell>
          <cell r="L101" t="str">
            <v>1</v>
          </cell>
          <cell r="M101" t="str">
            <v>1700100086</v>
          </cell>
          <cell r="N101" t="str">
            <v>H UNIVERSITARIO</v>
          </cell>
          <cell r="O101">
            <v>37705</v>
          </cell>
          <cell r="P101" t="str">
            <v>4</v>
          </cell>
          <cell r="Q101">
            <v>205</v>
          </cell>
          <cell r="S101" t="str">
            <v>1</v>
          </cell>
          <cell r="U101" t="str">
            <v>17</v>
          </cell>
          <cell r="V101" t="str">
            <v>001</v>
          </cell>
          <cell r="W101" t="str">
            <v>1</v>
          </cell>
          <cell r="Y101" t="str">
            <v>1</v>
          </cell>
          <cell r="Z101" t="str">
            <v>0103</v>
          </cell>
          <cell r="AA101" t="str">
            <v>1</v>
          </cell>
          <cell r="AB101" t="str">
            <v>1</v>
          </cell>
          <cell r="AC101" t="str">
            <v>3</v>
          </cell>
          <cell r="AD101" t="str">
            <v>2</v>
          </cell>
          <cell r="AE101" t="str">
            <v>1</v>
          </cell>
          <cell r="AF101" t="str">
            <v>31</v>
          </cell>
          <cell r="AG101" t="str">
            <v>3</v>
          </cell>
          <cell r="AH101">
            <v>860</v>
          </cell>
          <cell r="AI101">
            <v>24</v>
          </cell>
          <cell r="AJ101" t="str">
            <v>9</v>
          </cell>
          <cell r="AK101">
            <v>99999999999</v>
          </cell>
          <cell r="AL101">
            <v>1</v>
          </cell>
          <cell r="AM101">
            <v>99</v>
          </cell>
          <cell r="AN101" t="str">
            <v>2</v>
          </cell>
          <cell r="AO101" t="str">
            <v>4</v>
          </cell>
          <cell r="AW101" t="str">
            <v>2</v>
          </cell>
          <cell r="AX101" t="str">
            <v>1</v>
          </cell>
          <cell r="AY101" t="str">
            <v>1</v>
          </cell>
          <cell r="AZ101" t="str">
            <v>P070</v>
          </cell>
          <cell r="BD101" t="str">
            <v>P543</v>
          </cell>
          <cell r="BE101" t="str">
            <v>403</v>
          </cell>
          <cell r="BF101" t="str">
            <v>P070</v>
          </cell>
          <cell r="BH101">
            <v>37710</v>
          </cell>
        </row>
        <row r="102">
          <cell r="A102" t="str">
            <v>A1623520</v>
          </cell>
          <cell r="B102" t="str">
            <v>03</v>
          </cell>
          <cell r="C102" t="str">
            <v>2003</v>
          </cell>
          <cell r="D102">
            <v>2</v>
          </cell>
          <cell r="E102">
            <v>37685</v>
          </cell>
          <cell r="F102" t="str">
            <v>1</v>
          </cell>
          <cell r="G102" t="str">
            <v>17</v>
          </cell>
          <cell r="H102" t="str">
            <v>001</v>
          </cell>
          <cell r="K102" t="str">
            <v>1</v>
          </cell>
          <cell r="L102" t="str">
            <v>1</v>
          </cell>
          <cell r="M102" t="str">
            <v>1700100086</v>
          </cell>
          <cell r="N102" t="str">
            <v>H UNIVERSITARIO</v>
          </cell>
          <cell r="O102">
            <v>37685</v>
          </cell>
          <cell r="P102" t="str">
            <v>2</v>
          </cell>
          <cell r="Q102">
            <v>105</v>
          </cell>
          <cell r="S102" t="str">
            <v>1</v>
          </cell>
          <cell r="U102" t="str">
            <v>17</v>
          </cell>
          <cell r="V102" t="str">
            <v>001</v>
          </cell>
          <cell r="W102" t="str">
            <v>1</v>
          </cell>
          <cell r="Y102" t="str">
            <v>0</v>
          </cell>
          <cell r="Z102" t="str">
            <v>1013</v>
          </cell>
          <cell r="AA102" t="str">
            <v>1</v>
          </cell>
          <cell r="AB102" t="str">
            <v>1</v>
          </cell>
          <cell r="AC102" t="str">
            <v>3</v>
          </cell>
          <cell r="AD102" t="str">
            <v>9</v>
          </cell>
          <cell r="AE102" t="str">
            <v>2</v>
          </cell>
          <cell r="AF102" t="str">
            <v>23</v>
          </cell>
          <cell r="AG102" t="str">
            <v>2</v>
          </cell>
          <cell r="AH102">
            <v>580</v>
          </cell>
          <cell r="AI102">
            <v>22</v>
          </cell>
          <cell r="AJ102" t="str">
            <v>2</v>
          </cell>
          <cell r="AK102">
            <v>52845219</v>
          </cell>
          <cell r="AL102">
            <v>2</v>
          </cell>
          <cell r="AM102">
            <v>0</v>
          </cell>
          <cell r="AN102" t="str">
            <v>4</v>
          </cell>
          <cell r="AO102" t="str">
            <v>4</v>
          </cell>
          <cell r="AW102" t="str">
            <v>2</v>
          </cell>
          <cell r="AX102" t="str">
            <v>1</v>
          </cell>
          <cell r="AY102" t="str">
            <v>2</v>
          </cell>
          <cell r="AZ102" t="str">
            <v>P220</v>
          </cell>
          <cell r="BD102" t="str">
            <v>P070</v>
          </cell>
          <cell r="BE102" t="str">
            <v>404</v>
          </cell>
          <cell r="BF102" t="str">
            <v>P220</v>
          </cell>
          <cell r="BH102">
            <v>37685</v>
          </cell>
        </row>
        <row r="103">
          <cell r="A103" t="str">
            <v>A1623751</v>
          </cell>
          <cell r="B103" t="str">
            <v>03</v>
          </cell>
          <cell r="C103" t="str">
            <v>2003</v>
          </cell>
          <cell r="D103">
            <v>2</v>
          </cell>
          <cell r="E103">
            <v>37698</v>
          </cell>
          <cell r="F103" t="str">
            <v>1</v>
          </cell>
          <cell r="G103" t="str">
            <v>17</v>
          </cell>
          <cell r="H103" t="str">
            <v>001</v>
          </cell>
          <cell r="K103" t="str">
            <v>1</v>
          </cell>
          <cell r="L103" t="str">
            <v>1</v>
          </cell>
          <cell r="M103" t="str">
            <v>1700100051</v>
          </cell>
          <cell r="N103" t="str">
            <v>CL ISS</v>
          </cell>
          <cell r="P103" t="str">
            <v>1</v>
          </cell>
          <cell r="Q103">
            <v>104</v>
          </cell>
          <cell r="S103" t="str">
            <v>1</v>
          </cell>
          <cell r="U103" t="str">
            <v>17</v>
          </cell>
          <cell r="V103" t="str">
            <v>001</v>
          </cell>
          <cell r="W103" t="str">
            <v>1</v>
          </cell>
          <cell r="Y103" t="str">
            <v>0</v>
          </cell>
          <cell r="Z103" t="str">
            <v>1012</v>
          </cell>
          <cell r="AA103" t="str">
            <v>1</v>
          </cell>
          <cell r="AB103" t="str">
            <v>1</v>
          </cell>
          <cell r="AC103" t="str">
            <v>3</v>
          </cell>
          <cell r="AD103" t="str">
            <v>2</v>
          </cell>
          <cell r="AE103" t="str">
            <v>1</v>
          </cell>
          <cell r="AF103" t="str">
            <v>36</v>
          </cell>
          <cell r="AG103" t="str">
            <v>3</v>
          </cell>
          <cell r="AH103">
            <v>1610</v>
          </cell>
          <cell r="AI103">
            <v>42</v>
          </cell>
          <cell r="AJ103" t="str">
            <v>2</v>
          </cell>
          <cell r="AK103">
            <v>24823347</v>
          </cell>
          <cell r="AL103">
            <v>1</v>
          </cell>
          <cell r="AM103">
            <v>0</v>
          </cell>
          <cell r="AN103" t="str">
            <v>2</v>
          </cell>
          <cell r="AO103" t="str">
            <v>3</v>
          </cell>
          <cell r="AW103" t="str">
            <v>2</v>
          </cell>
          <cell r="AX103" t="str">
            <v>1</v>
          </cell>
          <cell r="AY103" t="str">
            <v>2</v>
          </cell>
          <cell r="AZ103" t="str">
            <v>P290</v>
          </cell>
          <cell r="BA103" t="str">
            <v>Q249</v>
          </cell>
          <cell r="BB103" t="str">
            <v>Q913</v>
          </cell>
          <cell r="BE103" t="str">
            <v>615</v>
          </cell>
          <cell r="BF103" t="str">
            <v>Q923</v>
          </cell>
          <cell r="BH103">
            <v>37698</v>
          </cell>
        </row>
        <row r="104">
          <cell r="A104" t="str">
            <v>A1623822</v>
          </cell>
          <cell r="B104" t="str">
            <v>05</v>
          </cell>
          <cell r="C104" t="str">
            <v>2003</v>
          </cell>
          <cell r="D104">
            <v>2</v>
          </cell>
          <cell r="E104">
            <v>37750</v>
          </cell>
          <cell r="F104" t="str">
            <v>2</v>
          </cell>
          <cell r="G104" t="str">
            <v>17</v>
          </cell>
          <cell r="H104" t="str">
            <v>001</v>
          </cell>
          <cell r="K104" t="str">
            <v>1</v>
          </cell>
          <cell r="L104" t="str">
            <v>1</v>
          </cell>
          <cell r="M104" t="str">
            <v>1700100051</v>
          </cell>
          <cell r="N104" t="str">
            <v>CL ISS</v>
          </cell>
          <cell r="O104">
            <v>37744</v>
          </cell>
          <cell r="P104" t="str">
            <v>2</v>
          </cell>
          <cell r="Q104">
            <v>206</v>
          </cell>
          <cell r="S104" t="str">
            <v>1</v>
          </cell>
          <cell r="U104" t="str">
            <v>17</v>
          </cell>
          <cell r="V104" t="str">
            <v>001</v>
          </cell>
          <cell r="W104" t="str">
            <v>9</v>
          </cell>
          <cell r="AA104" t="str">
            <v>1</v>
          </cell>
          <cell r="AB104" t="str">
            <v>2</v>
          </cell>
          <cell r="AC104" t="str">
            <v>3</v>
          </cell>
          <cell r="AD104" t="str">
            <v>2</v>
          </cell>
          <cell r="AE104" t="str">
            <v>1</v>
          </cell>
          <cell r="AF104" t="str">
            <v>40</v>
          </cell>
          <cell r="AG104" t="str">
            <v>3</v>
          </cell>
          <cell r="AH104">
            <v>3600</v>
          </cell>
          <cell r="AI104">
            <v>15</v>
          </cell>
          <cell r="AJ104" t="str">
            <v>9</v>
          </cell>
          <cell r="AK104">
            <v>99999999999</v>
          </cell>
          <cell r="AL104">
            <v>99</v>
          </cell>
          <cell r="AM104">
            <v>99</v>
          </cell>
          <cell r="AN104" t="str">
            <v>1</v>
          </cell>
          <cell r="AO104" t="str">
            <v>2</v>
          </cell>
          <cell r="AW104" t="str">
            <v>2</v>
          </cell>
          <cell r="AX104" t="str">
            <v>1</v>
          </cell>
          <cell r="AY104" t="str">
            <v>2</v>
          </cell>
          <cell r="AZ104" t="str">
            <v>A419</v>
          </cell>
          <cell r="BE104" t="str">
            <v>106</v>
          </cell>
          <cell r="BF104" t="str">
            <v>A419</v>
          </cell>
          <cell r="BH104">
            <v>37750</v>
          </cell>
        </row>
        <row r="105">
          <cell r="A105" t="str">
            <v>A1623832</v>
          </cell>
          <cell r="B105" t="str">
            <v>05</v>
          </cell>
          <cell r="C105" t="str">
            <v>2003</v>
          </cell>
          <cell r="D105">
            <v>2</v>
          </cell>
          <cell r="E105">
            <v>37755</v>
          </cell>
          <cell r="F105" t="str">
            <v>2</v>
          </cell>
          <cell r="G105" t="str">
            <v>17</v>
          </cell>
          <cell r="H105" t="str">
            <v>001</v>
          </cell>
          <cell r="K105" t="str">
            <v>1</v>
          </cell>
          <cell r="L105" t="str">
            <v>1</v>
          </cell>
          <cell r="M105" t="str">
            <v>1700100051</v>
          </cell>
          <cell r="N105" t="str">
            <v>CL ISS</v>
          </cell>
          <cell r="O105">
            <v>37724</v>
          </cell>
          <cell r="P105" t="str">
            <v>1</v>
          </cell>
          <cell r="Q105">
            <v>301</v>
          </cell>
          <cell r="S105" t="str">
            <v>1</v>
          </cell>
          <cell r="U105" t="str">
            <v>17</v>
          </cell>
          <cell r="V105" t="str">
            <v>001</v>
          </cell>
          <cell r="W105" t="str">
            <v>2</v>
          </cell>
          <cell r="X105" t="str">
            <v>005</v>
          </cell>
          <cell r="AA105" t="str">
            <v>1</v>
          </cell>
          <cell r="AB105" t="str">
            <v>1</v>
          </cell>
          <cell r="AC105" t="str">
            <v>3</v>
          </cell>
          <cell r="AD105" t="str">
            <v>1</v>
          </cell>
          <cell r="AE105" t="str">
            <v>1</v>
          </cell>
          <cell r="AF105" t="str">
            <v>38</v>
          </cell>
          <cell r="AG105" t="str">
            <v>3</v>
          </cell>
          <cell r="AH105">
            <v>3200</v>
          </cell>
          <cell r="AI105">
            <v>30</v>
          </cell>
          <cell r="AJ105" t="str">
            <v>9</v>
          </cell>
          <cell r="AK105">
            <v>99999999999</v>
          </cell>
          <cell r="AL105">
            <v>1</v>
          </cell>
          <cell r="AM105">
            <v>99</v>
          </cell>
          <cell r="AN105" t="str">
            <v>2</v>
          </cell>
          <cell r="AO105" t="str">
            <v>4</v>
          </cell>
          <cell r="AW105" t="str">
            <v>2</v>
          </cell>
          <cell r="AX105" t="str">
            <v>1</v>
          </cell>
          <cell r="AY105" t="str">
            <v>1</v>
          </cell>
          <cell r="AZ105" t="str">
            <v>A483</v>
          </cell>
          <cell r="BE105" t="str">
            <v>110</v>
          </cell>
          <cell r="BF105" t="str">
            <v>A483</v>
          </cell>
          <cell r="BH105">
            <v>37755</v>
          </cell>
        </row>
        <row r="106">
          <cell r="A106" t="str">
            <v>A1623839</v>
          </cell>
          <cell r="B106" t="str">
            <v>05</v>
          </cell>
          <cell r="C106" t="str">
            <v>2003</v>
          </cell>
          <cell r="D106">
            <v>2</v>
          </cell>
          <cell r="E106">
            <v>37761</v>
          </cell>
          <cell r="F106" t="str">
            <v>2</v>
          </cell>
          <cell r="G106" t="str">
            <v>17</v>
          </cell>
          <cell r="H106" t="str">
            <v>001</v>
          </cell>
          <cell r="K106" t="str">
            <v>1</v>
          </cell>
          <cell r="L106" t="str">
            <v>1</v>
          </cell>
          <cell r="M106" t="str">
            <v>1700100051</v>
          </cell>
          <cell r="N106" t="str">
            <v>CL ISS</v>
          </cell>
          <cell r="O106">
            <v>37760</v>
          </cell>
          <cell r="P106" t="str">
            <v>2</v>
          </cell>
          <cell r="Q106">
            <v>121</v>
          </cell>
          <cell r="S106" t="str">
            <v>1</v>
          </cell>
          <cell r="U106" t="str">
            <v>17</v>
          </cell>
          <cell r="V106" t="str">
            <v>524</v>
          </cell>
          <cell r="W106" t="str">
            <v>1</v>
          </cell>
          <cell r="AA106" t="str">
            <v>1</v>
          </cell>
          <cell r="AB106" t="str">
            <v>1</v>
          </cell>
          <cell r="AC106" t="str">
            <v>3</v>
          </cell>
          <cell r="AD106" t="str">
            <v>1</v>
          </cell>
          <cell r="AE106" t="str">
            <v>1</v>
          </cell>
          <cell r="AF106" t="str">
            <v>36</v>
          </cell>
          <cell r="AG106" t="str">
            <v>3</v>
          </cell>
          <cell r="AH106">
            <v>2400</v>
          </cell>
          <cell r="AI106">
            <v>19</v>
          </cell>
          <cell r="AJ106" t="str">
            <v>2</v>
          </cell>
          <cell r="AK106">
            <v>42155103</v>
          </cell>
          <cell r="AL106">
            <v>3</v>
          </cell>
          <cell r="AM106">
            <v>99</v>
          </cell>
          <cell r="AN106" t="str">
            <v>4</v>
          </cell>
          <cell r="AO106" t="str">
            <v>9</v>
          </cell>
          <cell r="AW106" t="str">
            <v>2</v>
          </cell>
          <cell r="AX106" t="str">
            <v>1</v>
          </cell>
          <cell r="AY106" t="str">
            <v>2</v>
          </cell>
          <cell r="AZ106" t="str">
            <v>P285</v>
          </cell>
          <cell r="BA106" t="str">
            <v>P239</v>
          </cell>
          <cell r="BE106" t="str">
            <v>404</v>
          </cell>
          <cell r="BF106" t="str">
            <v>P239</v>
          </cell>
          <cell r="BH106">
            <v>37761</v>
          </cell>
        </row>
        <row r="107">
          <cell r="A107" t="str">
            <v>A1144640</v>
          </cell>
          <cell r="B107" t="str">
            <v>05</v>
          </cell>
          <cell r="C107" t="str">
            <v>2003</v>
          </cell>
          <cell r="D107">
            <v>2</v>
          </cell>
          <cell r="E107">
            <v>37742</v>
          </cell>
          <cell r="F107" t="str">
            <v>2</v>
          </cell>
          <cell r="G107" t="str">
            <v>17</v>
          </cell>
          <cell r="H107" t="str">
            <v>001</v>
          </cell>
          <cell r="K107" t="str">
            <v>1</v>
          </cell>
          <cell r="L107" t="str">
            <v>1</v>
          </cell>
          <cell r="M107" t="str">
            <v>1700100060</v>
          </cell>
          <cell r="N107" t="str">
            <v>H INFANTIL</v>
          </cell>
          <cell r="P107" t="str">
            <v>2</v>
          </cell>
          <cell r="Q107">
            <v>304</v>
          </cell>
          <cell r="S107" t="str">
            <v>1</v>
          </cell>
          <cell r="U107" t="str">
            <v>17</v>
          </cell>
          <cell r="V107" t="str">
            <v>174</v>
          </cell>
          <cell r="W107" t="str">
            <v>1</v>
          </cell>
          <cell r="AA107" t="str">
            <v>1</v>
          </cell>
          <cell r="AB107" t="str">
            <v>1</v>
          </cell>
          <cell r="AC107" t="str">
            <v>3</v>
          </cell>
          <cell r="AD107" t="str">
            <v>1</v>
          </cell>
          <cell r="AE107" t="str">
            <v>1</v>
          </cell>
          <cell r="AF107" t="str">
            <v>99</v>
          </cell>
          <cell r="AG107" t="str">
            <v>9</v>
          </cell>
          <cell r="AH107">
            <v>3200</v>
          </cell>
          <cell r="AI107">
            <v>24</v>
          </cell>
          <cell r="AJ107" t="str">
            <v>9</v>
          </cell>
          <cell r="AK107">
            <v>99999999999</v>
          </cell>
          <cell r="AL107">
            <v>3</v>
          </cell>
          <cell r="AM107">
            <v>99</v>
          </cell>
          <cell r="AN107" t="str">
            <v>4</v>
          </cell>
          <cell r="AO107" t="str">
            <v>2</v>
          </cell>
          <cell r="AW107" t="str">
            <v>2</v>
          </cell>
          <cell r="AX107" t="str">
            <v>1</v>
          </cell>
          <cell r="AY107" t="str">
            <v>1</v>
          </cell>
          <cell r="AZ107" t="str">
            <v>I509</v>
          </cell>
          <cell r="BA107" t="str">
            <v>Q249</v>
          </cell>
          <cell r="BD107" t="str">
            <v>J81X</v>
          </cell>
          <cell r="BE107" t="str">
            <v>615</v>
          </cell>
          <cell r="BF107" t="str">
            <v>Q249</v>
          </cell>
        </row>
        <row r="108">
          <cell r="A108" t="str">
            <v>A1144656</v>
          </cell>
          <cell r="B108" t="str">
            <v>05</v>
          </cell>
          <cell r="C108" t="str">
            <v>2003</v>
          </cell>
          <cell r="D108">
            <v>2</v>
          </cell>
          <cell r="E108">
            <v>37743</v>
          </cell>
          <cell r="F108" t="str">
            <v>2</v>
          </cell>
          <cell r="G108" t="str">
            <v>17</v>
          </cell>
          <cell r="H108" t="str">
            <v>001</v>
          </cell>
          <cell r="K108" t="str">
            <v>1</v>
          </cell>
          <cell r="L108" t="str">
            <v>1</v>
          </cell>
          <cell r="M108" t="str">
            <v>1700100060</v>
          </cell>
          <cell r="N108" t="str">
            <v>H INFANTIL</v>
          </cell>
          <cell r="P108" t="str">
            <v>2</v>
          </cell>
          <cell r="Q108">
            <v>302</v>
          </cell>
          <cell r="S108" t="str">
            <v>1</v>
          </cell>
          <cell r="U108" t="str">
            <v>17</v>
          </cell>
          <cell r="V108" t="str">
            <v>001</v>
          </cell>
          <cell r="W108" t="str">
            <v>1</v>
          </cell>
          <cell r="Y108" t="str">
            <v>0</v>
          </cell>
          <cell r="Z108" t="str">
            <v>0508</v>
          </cell>
          <cell r="AA108" t="str">
            <v>1</v>
          </cell>
          <cell r="AB108" t="str">
            <v>1</v>
          </cell>
          <cell r="AC108" t="str">
            <v>3</v>
          </cell>
          <cell r="AD108" t="str">
            <v>1</v>
          </cell>
          <cell r="AE108" t="str">
            <v>9</v>
          </cell>
          <cell r="AG108" t="str">
            <v>3</v>
          </cell>
          <cell r="AH108">
            <v>2800</v>
          </cell>
          <cell r="AI108">
            <v>33</v>
          </cell>
          <cell r="AJ108" t="str">
            <v>9</v>
          </cell>
          <cell r="AK108">
            <v>99999999999</v>
          </cell>
          <cell r="AL108">
            <v>5</v>
          </cell>
          <cell r="AM108">
            <v>0</v>
          </cell>
          <cell r="AN108" t="str">
            <v>1</v>
          </cell>
          <cell r="AO108" t="str">
            <v>9</v>
          </cell>
          <cell r="AW108" t="str">
            <v>2</v>
          </cell>
          <cell r="AX108" t="str">
            <v>1</v>
          </cell>
          <cell r="AY108" t="str">
            <v>1</v>
          </cell>
          <cell r="AZ108" t="str">
            <v>K650</v>
          </cell>
          <cell r="BA108" t="str">
            <v>Q442</v>
          </cell>
          <cell r="BD108" t="str">
            <v>K746</v>
          </cell>
          <cell r="BE108" t="str">
            <v>615</v>
          </cell>
          <cell r="BF108" t="str">
            <v>Q442</v>
          </cell>
        </row>
        <row r="109">
          <cell r="A109" t="str">
            <v>A1144660</v>
          </cell>
          <cell r="B109" t="str">
            <v>05</v>
          </cell>
          <cell r="C109" t="str">
            <v>2003</v>
          </cell>
          <cell r="D109">
            <v>2</v>
          </cell>
          <cell r="E109">
            <v>37757</v>
          </cell>
          <cell r="F109" t="str">
            <v>1</v>
          </cell>
          <cell r="G109" t="str">
            <v>17</v>
          </cell>
          <cell r="H109" t="str">
            <v>001</v>
          </cell>
          <cell r="K109" t="str">
            <v>1</v>
          </cell>
          <cell r="L109" t="str">
            <v>1</v>
          </cell>
          <cell r="M109" t="str">
            <v>1700100060</v>
          </cell>
          <cell r="N109" t="str">
            <v>H INFANTIL</v>
          </cell>
          <cell r="P109" t="str">
            <v>2</v>
          </cell>
          <cell r="Q109">
            <v>309</v>
          </cell>
          <cell r="S109" t="str">
            <v>1</v>
          </cell>
          <cell r="U109" t="str">
            <v>17</v>
          </cell>
          <cell r="V109" t="str">
            <v>042</v>
          </cell>
          <cell r="W109" t="str">
            <v>3</v>
          </cell>
          <cell r="AA109" t="str">
            <v>1</v>
          </cell>
          <cell r="AB109" t="str">
            <v>1</v>
          </cell>
          <cell r="AC109" t="str">
            <v>3</v>
          </cell>
          <cell r="AD109" t="str">
            <v>1</v>
          </cell>
          <cell r="AE109" t="str">
            <v>1</v>
          </cell>
          <cell r="AG109" t="str">
            <v>3</v>
          </cell>
          <cell r="AH109">
            <v>9999</v>
          </cell>
          <cell r="AI109">
            <v>24</v>
          </cell>
          <cell r="AJ109" t="str">
            <v>9</v>
          </cell>
          <cell r="AK109">
            <v>99999999999</v>
          </cell>
          <cell r="AL109">
            <v>3</v>
          </cell>
          <cell r="AM109">
            <v>0</v>
          </cell>
          <cell r="AN109" t="str">
            <v>4</v>
          </cell>
          <cell r="AO109" t="str">
            <v>9</v>
          </cell>
          <cell r="AW109" t="str">
            <v>2</v>
          </cell>
          <cell r="AX109" t="str">
            <v>1</v>
          </cell>
          <cell r="AY109" t="str">
            <v>1</v>
          </cell>
          <cell r="AZ109" t="str">
            <v>A419</v>
          </cell>
          <cell r="BD109" t="str">
            <v>E760</v>
          </cell>
          <cell r="BE109" t="str">
            <v>106</v>
          </cell>
          <cell r="BF109" t="str">
            <v>A419</v>
          </cell>
        </row>
        <row r="110">
          <cell r="A110" t="str">
            <v>A1144661</v>
          </cell>
          <cell r="B110" t="str">
            <v>05</v>
          </cell>
          <cell r="C110" t="str">
            <v>2003</v>
          </cell>
          <cell r="D110">
            <v>2</v>
          </cell>
          <cell r="E110">
            <v>37762</v>
          </cell>
          <cell r="F110" t="str">
            <v>1</v>
          </cell>
          <cell r="G110" t="str">
            <v>17</v>
          </cell>
          <cell r="H110" t="str">
            <v>001</v>
          </cell>
          <cell r="K110" t="str">
            <v>1</v>
          </cell>
          <cell r="L110" t="str">
            <v>1</v>
          </cell>
          <cell r="M110" t="str">
            <v>1700100060</v>
          </cell>
          <cell r="N110" t="str">
            <v>H INFANTIL</v>
          </cell>
          <cell r="P110" t="str">
            <v>3</v>
          </cell>
          <cell r="Q110">
            <v>302</v>
          </cell>
          <cell r="S110" t="str">
            <v>1</v>
          </cell>
          <cell r="U110" t="str">
            <v>17</v>
          </cell>
          <cell r="V110" t="str">
            <v>999</v>
          </cell>
          <cell r="W110" t="str">
            <v>9</v>
          </cell>
          <cell r="AA110" t="str">
            <v>1</v>
          </cell>
          <cell r="AB110" t="str">
            <v>1</v>
          </cell>
          <cell r="AC110" t="str">
            <v>3</v>
          </cell>
          <cell r="AD110" t="str">
            <v>1</v>
          </cell>
          <cell r="AE110" t="str">
            <v>1</v>
          </cell>
          <cell r="AG110" t="str">
            <v>3</v>
          </cell>
          <cell r="AH110">
            <v>2160</v>
          </cell>
          <cell r="AI110">
            <v>24</v>
          </cell>
          <cell r="AJ110" t="str">
            <v>9</v>
          </cell>
          <cell r="AK110">
            <v>99999999999</v>
          </cell>
          <cell r="AL110">
            <v>3</v>
          </cell>
          <cell r="AM110">
            <v>99</v>
          </cell>
          <cell r="AN110" t="str">
            <v>9</v>
          </cell>
          <cell r="AO110" t="str">
            <v>9</v>
          </cell>
          <cell r="AW110" t="str">
            <v>2</v>
          </cell>
          <cell r="AX110" t="str">
            <v>1</v>
          </cell>
          <cell r="AY110" t="str">
            <v>1</v>
          </cell>
          <cell r="AZ110" t="str">
            <v>J81X</v>
          </cell>
          <cell r="BA110" t="str">
            <v>J189</v>
          </cell>
          <cell r="BD110" t="str">
            <v>Q913</v>
          </cell>
          <cell r="BE110" t="str">
            <v>615</v>
          </cell>
          <cell r="BF110" t="str">
            <v>Q913</v>
          </cell>
        </row>
        <row r="111">
          <cell r="A111" t="str">
            <v>A1147096</v>
          </cell>
          <cell r="B111" t="str">
            <v>05</v>
          </cell>
          <cell r="C111" t="str">
            <v>2003</v>
          </cell>
          <cell r="D111">
            <v>2</v>
          </cell>
          <cell r="E111">
            <v>37747</v>
          </cell>
          <cell r="F111" t="str">
            <v>2</v>
          </cell>
          <cell r="G111" t="str">
            <v>17</v>
          </cell>
          <cell r="H111" t="str">
            <v>001</v>
          </cell>
          <cell r="K111" t="str">
            <v>1</v>
          </cell>
          <cell r="L111" t="str">
            <v>1</v>
          </cell>
          <cell r="M111" t="str">
            <v>1700100086</v>
          </cell>
          <cell r="N111" t="str">
            <v>H UNIVERSITARIO</v>
          </cell>
          <cell r="P111" t="str">
            <v>3</v>
          </cell>
          <cell r="Q111">
            <v>201</v>
          </cell>
          <cell r="S111" t="str">
            <v>1</v>
          </cell>
          <cell r="U111" t="str">
            <v>17</v>
          </cell>
          <cell r="V111" t="str">
            <v>873</v>
          </cell>
          <cell r="W111" t="str">
            <v>1</v>
          </cell>
          <cell r="AA111" t="str">
            <v>1</v>
          </cell>
          <cell r="AB111" t="str">
            <v>1</v>
          </cell>
          <cell r="AC111" t="str">
            <v>3</v>
          </cell>
          <cell r="AD111" t="str">
            <v>1</v>
          </cell>
          <cell r="AE111" t="str">
            <v>1</v>
          </cell>
          <cell r="AG111" t="str">
            <v>3</v>
          </cell>
          <cell r="AH111">
            <v>3050</v>
          </cell>
          <cell r="AI111">
            <v>40</v>
          </cell>
          <cell r="AJ111" t="str">
            <v>9</v>
          </cell>
          <cell r="AK111">
            <v>99999999999</v>
          </cell>
          <cell r="AL111">
            <v>1</v>
          </cell>
          <cell r="AM111">
            <v>0</v>
          </cell>
          <cell r="AN111" t="str">
            <v>9</v>
          </cell>
          <cell r="AO111" t="str">
            <v>5</v>
          </cell>
          <cell r="AW111" t="str">
            <v>2</v>
          </cell>
          <cell r="AX111" t="str">
            <v>1</v>
          </cell>
          <cell r="AY111" t="str">
            <v>2</v>
          </cell>
          <cell r="AZ111" t="str">
            <v>P525</v>
          </cell>
          <cell r="BA111" t="str">
            <v>P528</v>
          </cell>
          <cell r="BB111" t="str">
            <v>P704</v>
          </cell>
          <cell r="BC111" t="str">
            <v>P036</v>
          </cell>
          <cell r="BD111" t="str">
            <v>P073</v>
          </cell>
          <cell r="BE111" t="str">
            <v>402</v>
          </cell>
          <cell r="BF111" t="str">
            <v>P036</v>
          </cell>
        </row>
        <row r="112">
          <cell r="A112" t="str">
            <v>A1147098</v>
          </cell>
          <cell r="B112" t="str">
            <v>05</v>
          </cell>
          <cell r="C112" t="str">
            <v>2003</v>
          </cell>
          <cell r="D112">
            <v>2</v>
          </cell>
          <cell r="E112">
            <v>37747</v>
          </cell>
          <cell r="F112" t="str">
            <v>1</v>
          </cell>
          <cell r="G112" t="str">
            <v>17</v>
          </cell>
          <cell r="H112" t="str">
            <v>001</v>
          </cell>
          <cell r="K112" t="str">
            <v>1</v>
          </cell>
          <cell r="L112" t="str">
            <v>1</v>
          </cell>
          <cell r="M112" t="str">
            <v>1700100086</v>
          </cell>
          <cell r="N112" t="str">
            <v>H UNIVERSITARIO</v>
          </cell>
          <cell r="P112" t="str">
            <v>3</v>
          </cell>
          <cell r="Q112">
            <v>220</v>
          </cell>
          <cell r="S112" t="str">
            <v>1</v>
          </cell>
          <cell r="U112" t="str">
            <v>17</v>
          </cell>
          <cell r="V112" t="str">
            <v>001</v>
          </cell>
          <cell r="W112" t="str">
            <v>1</v>
          </cell>
          <cell r="Y112" t="str">
            <v>0</v>
          </cell>
          <cell r="Z112" t="str">
            <v>1011</v>
          </cell>
          <cell r="AA112" t="str">
            <v>1</v>
          </cell>
          <cell r="AB112" t="str">
            <v>1</v>
          </cell>
          <cell r="AC112" t="str">
            <v>3</v>
          </cell>
          <cell r="AD112" t="str">
            <v>1</v>
          </cell>
          <cell r="AE112" t="str">
            <v>1</v>
          </cell>
          <cell r="AG112" t="str">
            <v>3</v>
          </cell>
          <cell r="AH112">
            <v>2180</v>
          </cell>
          <cell r="AI112">
            <v>21</v>
          </cell>
          <cell r="AJ112" t="str">
            <v>9</v>
          </cell>
          <cell r="AK112">
            <v>99999999999</v>
          </cell>
          <cell r="AL112">
            <v>1</v>
          </cell>
          <cell r="AM112">
            <v>0</v>
          </cell>
          <cell r="AN112" t="str">
            <v>4</v>
          </cell>
          <cell r="AO112" t="str">
            <v>4</v>
          </cell>
          <cell r="AW112" t="str">
            <v>2</v>
          </cell>
          <cell r="AX112" t="str">
            <v>1</v>
          </cell>
          <cell r="AY112" t="str">
            <v>2</v>
          </cell>
          <cell r="AZ112" t="str">
            <v>P369</v>
          </cell>
          <cell r="BA112" t="str">
            <v>P221</v>
          </cell>
          <cell r="BE112" t="str">
            <v>404</v>
          </cell>
          <cell r="BF112" t="str">
            <v>P221</v>
          </cell>
        </row>
        <row r="113">
          <cell r="A113" t="str">
            <v>A1147100</v>
          </cell>
          <cell r="B113" t="str">
            <v>05</v>
          </cell>
          <cell r="C113" t="str">
            <v>2003</v>
          </cell>
          <cell r="D113">
            <v>2</v>
          </cell>
          <cell r="E113">
            <v>37747</v>
          </cell>
          <cell r="F113" t="str">
            <v>2</v>
          </cell>
          <cell r="G113" t="str">
            <v>17</v>
          </cell>
          <cell r="H113" t="str">
            <v>001</v>
          </cell>
          <cell r="K113" t="str">
            <v>1</v>
          </cell>
          <cell r="L113" t="str">
            <v>1</v>
          </cell>
          <cell r="M113" t="str">
            <v>1700100086</v>
          </cell>
          <cell r="N113" t="str">
            <v>H UNIVERSITARIO</v>
          </cell>
          <cell r="P113" t="str">
            <v>3</v>
          </cell>
          <cell r="Q113">
            <v>118</v>
          </cell>
          <cell r="S113" t="str">
            <v>1</v>
          </cell>
          <cell r="U113" t="str">
            <v>17</v>
          </cell>
          <cell r="V113" t="str">
            <v>042</v>
          </cell>
          <cell r="W113" t="str">
            <v>1</v>
          </cell>
          <cell r="AA113" t="str">
            <v>1</v>
          </cell>
          <cell r="AB113" t="str">
            <v>1</v>
          </cell>
          <cell r="AC113" t="str">
            <v>3</v>
          </cell>
          <cell r="AD113" t="str">
            <v>1</v>
          </cell>
          <cell r="AE113" t="str">
            <v>1</v>
          </cell>
          <cell r="AG113" t="str">
            <v>3</v>
          </cell>
          <cell r="AH113">
            <v>2670</v>
          </cell>
          <cell r="AI113">
            <v>42</v>
          </cell>
          <cell r="AJ113" t="str">
            <v>9</v>
          </cell>
          <cell r="AK113">
            <v>99999999999</v>
          </cell>
          <cell r="AL113">
            <v>7</v>
          </cell>
          <cell r="AM113">
            <v>99</v>
          </cell>
          <cell r="AN113" t="str">
            <v>1</v>
          </cell>
          <cell r="AO113" t="str">
            <v>3</v>
          </cell>
          <cell r="AW113" t="str">
            <v>2</v>
          </cell>
          <cell r="AX113" t="str">
            <v>1</v>
          </cell>
          <cell r="AY113" t="str">
            <v>2</v>
          </cell>
          <cell r="AZ113" t="str">
            <v>P210</v>
          </cell>
          <cell r="BE113" t="str">
            <v>404</v>
          </cell>
          <cell r="BF113" t="str">
            <v>P210</v>
          </cell>
        </row>
        <row r="114">
          <cell r="A114" t="str">
            <v>A1147357</v>
          </cell>
          <cell r="B114" t="str">
            <v>05</v>
          </cell>
          <cell r="C114" t="str">
            <v>2003</v>
          </cell>
          <cell r="D114">
            <v>2</v>
          </cell>
          <cell r="E114">
            <v>37759</v>
          </cell>
          <cell r="F114" t="str">
            <v>1</v>
          </cell>
          <cell r="G114" t="str">
            <v>17</v>
          </cell>
          <cell r="H114" t="str">
            <v>001</v>
          </cell>
          <cell r="K114" t="str">
            <v>1</v>
          </cell>
          <cell r="L114" t="str">
            <v>1</v>
          </cell>
          <cell r="M114" t="str">
            <v>1700100086</v>
          </cell>
          <cell r="N114" t="str">
            <v>H UNIVERSITARIO</v>
          </cell>
          <cell r="P114" t="str">
            <v>3</v>
          </cell>
          <cell r="Q114">
            <v>201</v>
          </cell>
          <cell r="S114" t="str">
            <v>1</v>
          </cell>
          <cell r="U114" t="str">
            <v>17</v>
          </cell>
          <cell r="V114" t="str">
            <v>380</v>
          </cell>
          <cell r="W114" t="str">
            <v>9</v>
          </cell>
          <cell r="AA114" t="str">
            <v>1</v>
          </cell>
          <cell r="AB114" t="str">
            <v>1</v>
          </cell>
          <cell r="AC114" t="str">
            <v>3</v>
          </cell>
          <cell r="AD114" t="str">
            <v>1</v>
          </cell>
          <cell r="AE114" t="str">
            <v>1</v>
          </cell>
          <cell r="AG114" t="str">
            <v>3</v>
          </cell>
          <cell r="AH114">
            <v>3900</v>
          </cell>
          <cell r="AI114">
            <v>99</v>
          </cell>
          <cell r="AJ114" t="str">
            <v>9</v>
          </cell>
          <cell r="AK114">
            <v>99999999999</v>
          </cell>
          <cell r="AL114">
            <v>2</v>
          </cell>
          <cell r="AM114">
            <v>99</v>
          </cell>
          <cell r="AN114" t="str">
            <v>9</v>
          </cell>
          <cell r="AO114" t="str">
            <v>9</v>
          </cell>
          <cell r="AW114" t="str">
            <v>2</v>
          </cell>
          <cell r="AX114" t="str">
            <v>1</v>
          </cell>
          <cell r="AY114" t="str">
            <v>2</v>
          </cell>
          <cell r="AZ114" t="str">
            <v>P293</v>
          </cell>
          <cell r="BA114" t="str">
            <v>P240</v>
          </cell>
          <cell r="BB114" t="str">
            <v>P210</v>
          </cell>
          <cell r="BE114" t="str">
            <v>404</v>
          </cell>
          <cell r="BF114" t="str">
            <v>P240</v>
          </cell>
        </row>
        <row r="115">
          <cell r="A115" t="str">
            <v>A1147360</v>
          </cell>
          <cell r="B115" t="str">
            <v>05</v>
          </cell>
          <cell r="C115" t="str">
            <v>2003</v>
          </cell>
          <cell r="D115">
            <v>2</v>
          </cell>
          <cell r="E115">
            <v>37756</v>
          </cell>
          <cell r="F115" t="str">
            <v>2</v>
          </cell>
          <cell r="G115" t="str">
            <v>17</v>
          </cell>
          <cell r="H115" t="str">
            <v>001</v>
          </cell>
          <cell r="K115" t="str">
            <v>1</v>
          </cell>
          <cell r="L115" t="str">
            <v>1</v>
          </cell>
          <cell r="M115" t="str">
            <v>1700100086</v>
          </cell>
          <cell r="N115" t="str">
            <v>H UNIVERSITARIO</v>
          </cell>
          <cell r="P115" t="str">
            <v>3</v>
          </cell>
          <cell r="Q115">
            <v>203</v>
          </cell>
          <cell r="S115" t="str">
            <v>1</v>
          </cell>
          <cell r="U115" t="str">
            <v>17</v>
          </cell>
          <cell r="V115" t="str">
            <v>001</v>
          </cell>
          <cell r="W115" t="str">
            <v>1</v>
          </cell>
          <cell r="Y115" t="str">
            <v>0</v>
          </cell>
          <cell r="Z115" t="str">
            <v>0504</v>
          </cell>
          <cell r="AA115" t="str">
            <v>1</v>
          </cell>
          <cell r="AB115" t="str">
            <v>2</v>
          </cell>
          <cell r="AC115" t="str">
            <v>3</v>
          </cell>
          <cell r="AD115" t="str">
            <v>2</v>
          </cell>
          <cell r="AE115" t="str">
            <v>1</v>
          </cell>
          <cell r="AG115" t="str">
            <v>3</v>
          </cell>
          <cell r="AH115">
            <v>2120</v>
          </cell>
          <cell r="AI115">
            <v>29</v>
          </cell>
          <cell r="AJ115" t="str">
            <v>9</v>
          </cell>
          <cell r="AK115">
            <v>99999999999</v>
          </cell>
          <cell r="AL115">
            <v>6</v>
          </cell>
          <cell r="AM115">
            <v>0</v>
          </cell>
          <cell r="AN115" t="str">
            <v>9</v>
          </cell>
          <cell r="AO115" t="str">
            <v>9</v>
          </cell>
          <cell r="AW115" t="str">
            <v>2</v>
          </cell>
          <cell r="AX115" t="str">
            <v>1</v>
          </cell>
          <cell r="AY115" t="str">
            <v>2</v>
          </cell>
          <cell r="AZ115" t="str">
            <v>P560</v>
          </cell>
          <cell r="BA115" t="str">
            <v>P550</v>
          </cell>
          <cell r="BD115" t="str">
            <v>P071</v>
          </cell>
          <cell r="BE115" t="str">
            <v>406</v>
          </cell>
          <cell r="BF115" t="str">
            <v>P550</v>
          </cell>
        </row>
        <row r="116">
          <cell r="A116" t="str">
            <v>A1147365</v>
          </cell>
          <cell r="B116" t="str">
            <v>05</v>
          </cell>
          <cell r="C116" t="str">
            <v>2003</v>
          </cell>
          <cell r="D116">
            <v>2</v>
          </cell>
          <cell r="E116">
            <v>37762</v>
          </cell>
          <cell r="F116" t="str">
            <v>1</v>
          </cell>
          <cell r="G116" t="str">
            <v>17</v>
          </cell>
          <cell r="H116" t="str">
            <v>001</v>
          </cell>
          <cell r="K116" t="str">
            <v>1</v>
          </cell>
          <cell r="L116" t="str">
            <v>1</v>
          </cell>
          <cell r="M116" t="str">
            <v>1700100086</v>
          </cell>
          <cell r="N116" t="str">
            <v>H UNIVERSITARIO</v>
          </cell>
          <cell r="P116" t="str">
            <v>3</v>
          </cell>
          <cell r="Q116">
            <v>209</v>
          </cell>
          <cell r="S116" t="str">
            <v>1</v>
          </cell>
          <cell r="U116" t="str">
            <v>17</v>
          </cell>
          <cell r="V116" t="str">
            <v>001</v>
          </cell>
          <cell r="W116" t="str">
            <v>2</v>
          </cell>
          <cell r="X116" t="str">
            <v>010</v>
          </cell>
          <cell r="AA116" t="str">
            <v>1</v>
          </cell>
          <cell r="AB116" t="str">
            <v>1</v>
          </cell>
          <cell r="AC116" t="str">
            <v>3</v>
          </cell>
          <cell r="AD116" t="str">
            <v>1</v>
          </cell>
          <cell r="AE116" t="str">
            <v>1</v>
          </cell>
          <cell r="AG116" t="str">
            <v>2</v>
          </cell>
          <cell r="AH116">
            <v>860</v>
          </cell>
          <cell r="AI116">
            <v>17</v>
          </cell>
          <cell r="AJ116" t="str">
            <v>9</v>
          </cell>
          <cell r="AK116">
            <v>99999999999</v>
          </cell>
          <cell r="AL116">
            <v>1</v>
          </cell>
          <cell r="AM116">
            <v>0</v>
          </cell>
          <cell r="AN116" t="str">
            <v>4</v>
          </cell>
          <cell r="AO116" t="str">
            <v>5</v>
          </cell>
          <cell r="AW116" t="str">
            <v>2</v>
          </cell>
          <cell r="AX116" t="str">
            <v>1</v>
          </cell>
          <cell r="AY116" t="str">
            <v>2</v>
          </cell>
          <cell r="AZ116" t="str">
            <v>P369</v>
          </cell>
          <cell r="BA116" t="str">
            <v>P220</v>
          </cell>
          <cell r="BB116" t="str">
            <v>P070</v>
          </cell>
          <cell r="BE116" t="str">
            <v>404</v>
          </cell>
          <cell r="BF116" t="str">
            <v>P220</v>
          </cell>
        </row>
        <row r="117">
          <cell r="A117" t="str">
            <v>A1147367</v>
          </cell>
          <cell r="B117" t="str">
            <v>05</v>
          </cell>
          <cell r="C117" t="str">
            <v>2003</v>
          </cell>
          <cell r="D117">
            <v>2</v>
          </cell>
          <cell r="E117">
            <v>37744</v>
          </cell>
          <cell r="F117" t="str">
            <v>1</v>
          </cell>
          <cell r="G117" t="str">
            <v>17</v>
          </cell>
          <cell r="H117" t="str">
            <v>001</v>
          </cell>
          <cell r="K117" t="str">
            <v>1</v>
          </cell>
          <cell r="L117" t="str">
            <v>1</v>
          </cell>
          <cell r="M117" t="str">
            <v>1700100086</v>
          </cell>
          <cell r="N117" t="str">
            <v>H UNIVERSITARIO</v>
          </cell>
          <cell r="P117" t="str">
            <v>3</v>
          </cell>
          <cell r="Q117">
            <v>214</v>
          </cell>
          <cell r="S117" t="str">
            <v>1</v>
          </cell>
          <cell r="U117" t="str">
            <v>17</v>
          </cell>
          <cell r="V117" t="str">
            <v>486</v>
          </cell>
          <cell r="W117" t="str">
            <v>2</v>
          </cell>
          <cell r="X117" t="str">
            <v>008</v>
          </cell>
          <cell r="AA117" t="str">
            <v>1</v>
          </cell>
          <cell r="AB117" t="str">
            <v>1</v>
          </cell>
          <cell r="AC117" t="str">
            <v>3</v>
          </cell>
          <cell r="AD117" t="str">
            <v>1</v>
          </cell>
          <cell r="AE117" t="str">
            <v>1</v>
          </cell>
          <cell r="AG117" t="str">
            <v>3</v>
          </cell>
          <cell r="AH117">
            <v>3130</v>
          </cell>
          <cell r="AI117">
            <v>22</v>
          </cell>
          <cell r="AJ117" t="str">
            <v>9</v>
          </cell>
          <cell r="AK117">
            <v>99999999999</v>
          </cell>
          <cell r="AL117">
            <v>2</v>
          </cell>
          <cell r="AM117">
            <v>0</v>
          </cell>
          <cell r="AN117" t="str">
            <v>9</v>
          </cell>
          <cell r="AO117" t="str">
            <v>9</v>
          </cell>
          <cell r="AW117" t="str">
            <v>2</v>
          </cell>
          <cell r="AX117" t="str">
            <v>1</v>
          </cell>
          <cell r="AY117" t="str">
            <v>2</v>
          </cell>
          <cell r="AZ117" t="str">
            <v>P290</v>
          </cell>
          <cell r="BA117" t="str">
            <v>Q249</v>
          </cell>
          <cell r="BB117" t="str">
            <v>P073</v>
          </cell>
          <cell r="BE117" t="str">
            <v>615</v>
          </cell>
          <cell r="BF117" t="str">
            <v>Q249</v>
          </cell>
        </row>
        <row r="118">
          <cell r="A118" t="str">
            <v>A1147368</v>
          </cell>
          <cell r="B118" t="str">
            <v>05</v>
          </cell>
          <cell r="C118" t="str">
            <v>2003</v>
          </cell>
          <cell r="D118">
            <v>2</v>
          </cell>
          <cell r="E118">
            <v>37745</v>
          </cell>
          <cell r="F118" t="str">
            <v>1</v>
          </cell>
          <cell r="G118" t="str">
            <v>17</v>
          </cell>
          <cell r="H118" t="str">
            <v>001</v>
          </cell>
          <cell r="K118" t="str">
            <v>1</v>
          </cell>
          <cell r="L118" t="str">
            <v>1</v>
          </cell>
          <cell r="M118" t="str">
            <v>1700100086</v>
          </cell>
          <cell r="N118" t="str">
            <v>H UNIVERSITARIO</v>
          </cell>
          <cell r="P118" t="str">
            <v>2</v>
          </cell>
          <cell r="Q118">
            <v>209</v>
          </cell>
          <cell r="S118" t="str">
            <v>1</v>
          </cell>
          <cell r="U118" t="str">
            <v>17</v>
          </cell>
          <cell r="V118" t="str">
            <v>380</v>
          </cell>
          <cell r="W118" t="str">
            <v>2</v>
          </cell>
          <cell r="X118" t="str">
            <v>002</v>
          </cell>
          <cell r="AA118" t="str">
            <v>1</v>
          </cell>
          <cell r="AB118" t="str">
            <v>1</v>
          </cell>
          <cell r="AC118" t="str">
            <v>3</v>
          </cell>
          <cell r="AD118" t="str">
            <v>1</v>
          </cell>
          <cell r="AE118" t="str">
            <v>1</v>
          </cell>
          <cell r="AG118" t="str">
            <v>3</v>
          </cell>
          <cell r="AH118">
            <v>1250</v>
          </cell>
          <cell r="AI118">
            <v>19</v>
          </cell>
          <cell r="AJ118" t="str">
            <v>9</v>
          </cell>
          <cell r="AK118">
            <v>99999999999</v>
          </cell>
          <cell r="AL118">
            <v>1</v>
          </cell>
          <cell r="AM118">
            <v>99</v>
          </cell>
          <cell r="AN118" t="str">
            <v>4</v>
          </cell>
          <cell r="AO118" t="str">
            <v>4</v>
          </cell>
          <cell r="AW118" t="str">
            <v>2</v>
          </cell>
          <cell r="AX118" t="str">
            <v>1</v>
          </cell>
          <cell r="AY118" t="str">
            <v>2</v>
          </cell>
          <cell r="AZ118" t="str">
            <v>P369</v>
          </cell>
          <cell r="BA118" t="str">
            <v>P071</v>
          </cell>
          <cell r="BD118" t="str">
            <v>Q250</v>
          </cell>
          <cell r="BE118" t="str">
            <v>405</v>
          </cell>
          <cell r="BF118" t="str">
            <v>P369</v>
          </cell>
        </row>
        <row r="119">
          <cell r="A119" t="str">
            <v>A1147369</v>
          </cell>
          <cell r="B119" t="str">
            <v>05</v>
          </cell>
          <cell r="C119" t="str">
            <v>2003</v>
          </cell>
          <cell r="D119">
            <v>2</v>
          </cell>
          <cell r="E119">
            <v>37745</v>
          </cell>
          <cell r="F119" t="str">
            <v>1</v>
          </cell>
          <cell r="G119" t="str">
            <v>17</v>
          </cell>
          <cell r="H119" t="str">
            <v>001</v>
          </cell>
          <cell r="K119" t="str">
            <v>1</v>
          </cell>
          <cell r="L119" t="str">
            <v>1</v>
          </cell>
          <cell r="M119" t="str">
            <v>1700100086</v>
          </cell>
          <cell r="N119" t="str">
            <v>H UNIVERSITARIO</v>
          </cell>
          <cell r="P119" t="str">
            <v>3</v>
          </cell>
          <cell r="Q119">
            <v>201</v>
          </cell>
          <cell r="S119" t="str">
            <v>1</v>
          </cell>
          <cell r="U119" t="str">
            <v>17</v>
          </cell>
          <cell r="V119" t="str">
            <v>088</v>
          </cell>
          <cell r="W119" t="str">
            <v>1</v>
          </cell>
          <cell r="AA119" t="str">
            <v>1</v>
          </cell>
          <cell r="AB119" t="str">
            <v>1</v>
          </cell>
          <cell r="AC119" t="str">
            <v>3</v>
          </cell>
          <cell r="AD119" t="str">
            <v>1</v>
          </cell>
          <cell r="AE119" t="str">
            <v>1</v>
          </cell>
          <cell r="AG119" t="str">
            <v>3</v>
          </cell>
          <cell r="AH119">
            <v>2060</v>
          </cell>
          <cell r="AI119">
            <v>99</v>
          </cell>
          <cell r="AJ119" t="str">
            <v>9</v>
          </cell>
          <cell r="AK119">
            <v>99999999999</v>
          </cell>
          <cell r="AL119">
            <v>3</v>
          </cell>
          <cell r="AM119">
            <v>99</v>
          </cell>
          <cell r="AN119" t="str">
            <v>4</v>
          </cell>
          <cell r="AO119" t="str">
            <v>9</v>
          </cell>
          <cell r="AW119" t="str">
            <v>2</v>
          </cell>
          <cell r="AX119" t="str">
            <v>1</v>
          </cell>
          <cell r="AY119" t="str">
            <v>2</v>
          </cell>
          <cell r="AZ119" t="str">
            <v>P543</v>
          </cell>
          <cell r="BA119" t="str">
            <v>P071</v>
          </cell>
          <cell r="BD119" t="str">
            <v>P369</v>
          </cell>
          <cell r="BE119" t="str">
            <v>407</v>
          </cell>
          <cell r="BF119" t="str">
            <v>P543</v>
          </cell>
        </row>
        <row r="120">
          <cell r="A120" t="str">
            <v>A1147391</v>
          </cell>
          <cell r="B120" t="str">
            <v>05</v>
          </cell>
          <cell r="C120" t="str">
            <v>2003</v>
          </cell>
          <cell r="D120">
            <v>2</v>
          </cell>
          <cell r="E120">
            <v>37751</v>
          </cell>
          <cell r="F120" t="str">
            <v>1</v>
          </cell>
          <cell r="G120" t="str">
            <v>17</v>
          </cell>
          <cell r="H120" t="str">
            <v>001</v>
          </cell>
          <cell r="K120" t="str">
            <v>1</v>
          </cell>
          <cell r="L120" t="str">
            <v>1</v>
          </cell>
          <cell r="M120" t="str">
            <v>1700100086</v>
          </cell>
          <cell r="N120" t="str">
            <v>H UNIVERSITARIO</v>
          </cell>
          <cell r="P120" t="str">
            <v>1</v>
          </cell>
          <cell r="Q120">
            <v>206</v>
          </cell>
          <cell r="S120" t="str">
            <v>1</v>
          </cell>
          <cell r="U120" t="str">
            <v>17</v>
          </cell>
          <cell r="V120" t="str">
            <v>174</v>
          </cell>
          <cell r="W120" t="str">
            <v>1</v>
          </cell>
          <cell r="AA120" t="str">
            <v>1</v>
          </cell>
          <cell r="AB120" t="str">
            <v>1</v>
          </cell>
          <cell r="AC120" t="str">
            <v>3</v>
          </cell>
          <cell r="AD120" t="str">
            <v>1</v>
          </cell>
          <cell r="AE120" t="str">
            <v>1</v>
          </cell>
          <cell r="AG120" t="str">
            <v>3</v>
          </cell>
          <cell r="AH120">
            <v>1100</v>
          </cell>
          <cell r="AI120">
            <v>18</v>
          </cell>
          <cell r="AJ120" t="str">
            <v>9</v>
          </cell>
          <cell r="AK120">
            <v>99999999999</v>
          </cell>
          <cell r="AL120">
            <v>1</v>
          </cell>
          <cell r="AM120">
            <v>0</v>
          </cell>
          <cell r="AN120" t="str">
            <v>2</v>
          </cell>
          <cell r="AO120" t="str">
            <v>4</v>
          </cell>
          <cell r="AW120" t="str">
            <v>2</v>
          </cell>
          <cell r="AX120" t="str">
            <v>1</v>
          </cell>
          <cell r="AY120" t="str">
            <v>2</v>
          </cell>
          <cell r="AZ120" t="str">
            <v>P369</v>
          </cell>
          <cell r="BA120" t="str">
            <v>P220</v>
          </cell>
          <cell r="BB120" t="str">
            <v>P071</v>
          </cell>
          <cell r="BC120" t="str">
            <v>P001</v>
          </cell>
          <cell r="BD120" t="str">
            <v>Q250</v>
          </cell>
          <cell r="BE120" t="str">
            <v>401</v>
          </cell>
          <cell r="BF120" t="str">
            <v>P001</v>
          </cell>
        </row>
        <row r="121">
          <cell r="A121" t="str">
            <v>A1147396</v>
          </cell>
          <cell r="B121" t="str">
            <v>05</v>
          </cell>
          <cell r="C121" t="str">
            <v>2003</v>
          </cell>
          <cell r="D121">
            <v>2</v>
          </cell>
          <cell r="E121">
            <v>37752</v>
          </cell>
          <cell r="F121" t="str">
            <v>1</v>
          </cell>
          <cell r="G121" t="str">
            <v>17</v>
          </cell>
          <cell r="H121" t="str">
            <v>001</v>
          </cell>
          <cell r="K121" t="str">
            <v>1</v>
          </cell>
          <cell r="L121" t="str">
            <v>1</v>
          </cell>
          <cell r="M121" t="str">
            <v>1700100086</v>
          </cell>
          <cell r="N121" t="str">
            <v>H UNIVERSITARIO</v>
          </cell>
          <cell r="P121" t="str">
            <v>3</v>
          </cell>
          <cell r="Q121">
            <v>120</v>
          </cell>
          <cell r="S121" t="str">
            <v>1</v>
          </cell>
          <cell r="U121" t="str">
            <v>17</v>
          </cell>
          <cell r="V121" t="str">
            <v>042</v>
          </cell>
          <cell r="W121" t="str">
            <v>3</v>
          </cell>
          <cell r="AA121" t="str">
            <v>1</v>
          </cell>
          <cell r="AB121" t="str">
            <v>1</v>
          </cell>
          <cell r="AC121" t="str">
            <v>3</v>
          </cell>
          <cell r="AD121" t="str">
            <v>2</v>
          </cell>
          <cell r="AE121" t="str">
            <v>1</v>
          </cell>
          <cell r="AG121" t="str">
            <v>3</v>
          </cell>
          <cell r="AH121">
            <v>2380</v>
          </cell>
          <cell r="AI121">
            <v>21</v>
          </cell>
          <cell r="AJ121" t="str">
            <v>9</v>
          </cell>
          <cell r="AK121">
            <v>99999999999</v>
          </cell>
          <cell r="AL121">
            <v>2</v>
          </cell>
          <cell r="AM121">
            <v>0</v>
          </cell>
          <cell r="AN121" t="str">
            <v>9</v>
          </cell>
          <cell r="AO121" t="str">
            <v>2</v>
          </cell>
          <cell r="AW121" t="str">
            <v>2</v>
          </cell>
          <cell r="AX121" t="str">
            <v>1</v>
          </cell>
          <cell r="AY121" t="str">
            <v>1</v>
          </cell>
          <cell r="AZ121" t="str">
            <v>Q913</v>
          </cell>
          <cell r="BE121" t="str">
            <v>615</v>
          </cell>
          <cell r="BF121" t="str">
            <v>Q913</v>
          </cell>
        </row>
        <row r="122">
          <cell r="A122" t="str">
            <v>A1142611</v>
          </cell>
          <cell r="B122" t="str">
            <v>05</v>
          </cell>
          <cell r="C122" t="str">
            <v>2003</v>
          </cell>
          <cell r="D122">
            <v>2</v>
          </cell>
          <cell r="E122">
            <v>37768</v>
          </cell>
          <cell r="F122" t="str">
            <v>1</v>
          </cell>
          <cell r="G122" t="str">
            <v>17</v>
          </cell>
          <cell r="H122" t="str">
            <v>013</v>
          </cell>
          <cell r="I122" t="str">
            <v>004</v>
          </cell>
          <cell r="K122" t="str">
            <v>2</v>
          </cell>
          <cell r="L122" t="str">
            <v>3</v>
          </cell>
          <cell r="P122" t="str">
            <v>5</v>
          </cell>
          <cell r="Q122">
            <v>302</v>
          </cell>
          <cell r="S122" t="str">
            <v>1</v>
          </cell>
          <cell r="U122" t="str">
            <v>17</v>
          </cell>
          <cell r="V122" t="str">
            <v>013</v>
          </cell>
          <cell r="W122" t="str">
            <v>2</v>
          </cell>
          <cell r="X122" t="str">
            <v>004</v>
          </cell>
          <cell r="AA122" t="str">
            <v>1</v>
          </cell>
          <cell r="AB122" t="str">
            <v>2</v>
          </cell>
          <cell r="AC122" t="str">
            <v>3</v>
          </cell>
          <cell r="AD122" t="str">
            <v>1</v>
          </cell>
          <cell r="AE122" t="str">
            <v>1</v>
          </cell>
          <cell r="AG122" t="str">
            <v>2</v>
          </cell>
          <cell r="AH122">
            <v>9999</v>
          </cell>
          <cell r="AI122">
            <v>21</v>
          </cell>
          <cell r="AJ122" t="str">
            <v>9</v>
          </cell>
          <cell r="AK122">
            <v>99999999999</v>
          </cell>
          <cell r="AL122">
            <v>2</v>
          </cell>
          <cell r="AM122">
            <v>99</v>
          </cell>
          <cell r="AN122" t="str">
            <v>1</v>
          </cell>
          <cell r="AO122" t="str">
            <v>3</v>
          </cell>
          <cell r="AW122" t="str">
            <v>2</v>
          </cell>
          <cell r="AX122" t="str">
            <v>2</v>
          </cell>
          <cell r="AY122" t="str">
            <v>2</v>
          </cell>
          <cell r="AZ122" t="str">
            <v>I469</v>
          </cell>
          <cell r="BA122" t="str">
            <v>Q248</v>
          </cell>
          <cell r="BE122" t="str">
            <v>615</v>
          </cell>
          <cell r="BF122" t="str">
            <v>Q248</v>
          </cell>
        </row>
        <row r="123">
          <cell r="A123" t="str">
            <v>A1140386</v>
          </cell>
          <cell r="B123" t="str">
            <v>05</v>
          </cell>
          <cell r="C123" t="str">
            <v>2003</v>
          </cell>
          <cell r="D123">
            <v>2</v>
          </cell>
          <cell r="E123">
            <v>37753</v>
          </cell>
          <cell r="F123" t="str">
            <v>1</v>
          </cell>
          <cell r="G123" t="str">
            <v>17</v>
          </cell>
          <cell r="H123" t="str">
            <v>088</v>
          </cell>
          <cell r="I123" t="str">
            <v>007</v>
          </cell>
          <cell r="K123" t="str">
            <v>2</v>
          </cell>
          <cell r="L123" t="str">
            <v>3</v>
          </cell>
          <cell r="P123" t="str">
            <v>3</v>
          </cell>
          <cell r="Q123">
            <v>111</v>
          </cell>
          <cell r="S123" t="str">
            <v>1</v>
          </cell>
          <cell r="U123" t="str">
            <v>17</v>
          </cell>
          <cell r="V123" t="str">
            <v>088</v>
          </cell>
          <cell r="W123" t="str">
            <v>2</v>
          </cell>
          <cell r="X123" t="str">
            <v>007</v>
          </cell>
          <cell r="AA123" t="str">
            <v>1</v>
          </cell>
          <cell r="AB123" t="str">
            <v>2</v>
          </cell>
          <cell r="AC123" t="str">
            <v>3</v>
          </cell>
          <cell r="AD123" t="str">
            <v>9</v>
          </cell>
          <cell r="AE123" t="str">
            <v>9</v>
          </cell>
          <cell r="AF123" t="str">
            <v>99</v>
          </cell>
          <cell r="AG123" t="str">
            <v>9</v>
          </cell>
          <cell r="AH123">
            <v>9999</v>
          </cell>
          <cell r="AI123">
            <v>43</v>
          </cell>
          <cell r="AJ123" t="str">
            <v>9</v>
          </cell>
          <cell r="AK123">
            <v>99999999999</v>
          </cell>
          <cell r="AL123">
            <v>8</v>
          </cell>
          <cell r="AM123">
            <v>6</v>
          </cell>
          <cell r="AN123" t="str">
            <v>2</v>
          </cell>
          <cell r="AO123" t="str">
            <v>8</v>
          </cell>
          <cell r="AW123" t="str">
            <v>4</v>
          </cell>
          <cell r="AX123" t="str">
            <v>2</v>
          </cell>
          <cell r="AY123" t="str">
            <v>1</v>
          </cell>
          <cell r="AZ123" t="str">
            <v>J80X</v>
          </cell>
          <cell r="BA123" t="str">
            <v>J189</v>
          </cell>
          <cell r="BE123" t="str">
            <v>109</v>
          </cell>
          <cell r="BF123" t="str">
            <v>J189</v>
          </cell>
        </row>
        <row r="124">
          <cell r="A124" t="str">
            <v>A1142154</v>
          </cell>
          <cell r="B124" t="str">
            <v>05</v>
          </cell>
          <cell r="C124" t="str">
            <v>2003</v>
          </cell>
          <cell r="D124">
            <v>2</v>
          </cell>
          <cell r="E124">
            <v>37749</v>
          </cell>
          <cell r="F124" t="str">
            <v>2</v>
          </cell>
          <cell r="G124" t="str">
            <v>17</v>
          </cell>
          <cell r="H124" t="str">
            <v>174</v>
          </cell>
          <cell r="K124" t="str">
            <v>1</v>
          </cell>
          <cell r="L124" t="str">
            <v>1</v>
          </cell>
          <cell r="M124" t="str">
            <v>1717400011</v>
          </cell>
          <cell r="N124" t="str">
            <v>HOSP. SAN MARCOS</v>
          </cell>
          <cell r="P124" t="str">
            <v>3</v>
          </cell>
          <cell r="Q124">
            <v>118</v>
          </cell>
          <cell r="S124" t="str">
            <v>1</v>
          </cell>
          <cell r="U124" t="str">
            <v>17</v>
          </cell>
          <cell r="V124" t="str">
            <v>174</v>
          </cell>
          <cell r="W124" t="str">
            <v>3</v>
          </cell>
          <cell r="AA124" t="str">
            <v>1</v>
          </cell>
          <cell r="AB124" t="str">
            <v>1</v>
          </cell>
          <cell r="AC124" t="str">
            <v>3</v>
          </cell>
          <cell r="AD124" t="str">
            <v>1</v>
          </cell>
          <cell r="AE124" t="str">
            <v>1</v>
          </cell>
          <cell r="AG124" t="str">
            <v>3</v>
          </cell>
          <cell r="AH124">
            <v>2500</v>
          </cell>
          <cell r="AI124">
            <v>29</v>
          </cell>
          <cell r="AJ124" t="str">
            <v>9</v>
          </cell>
          <cell r="AK124">
            <v>99999999999</v>
          </cell>
          <cell r="AL124">
            <v>8</v>
          </cell>
          <cell r="AM124">
            <v>0</v>
          </cell>
          <cell r="AN124" t="str">
            <v>4</v>
          </cell>
          <cell r="AO124" t="str">
            <v>3</v>
          </cell>
          <cell r="AW124" t="str">
            <v>2</v>
          </cell>
          <cell r="AX124" t="str">
            <v>1</v>
          </cell>
          <cell r="AY124" t="str">
            <v>2</v>
          </cell>
          <cell r="AZ124" t="str">
            <v>P291</v>
          </cell>
          <cell r="BA124" t="str">
            <v>P219</v>
          </cell>
          <cell r="BE124" t="str">
            <v>404</v>
          </cell>
          <cell r="BF124" t="str">
            <v>P219</v>
          </cell>
        </row>
        <row r="125">
          <cell r="A125" t="str">
            <v>A1142172</v>
          </cell>
          <cell r="B125" t="str">
            <v>05</v>
          </cell>
          <cell r="C125" t="str">
            <v>2003</v>
          </cell>
          <cell r="D125">
            <v>2</v>
          </cell>
          <cell r="E125">
            <v>37764</v>
          </cell>
          <cell r="F125" t="str">
            <v>1</v>
          </cell>
          <cell r="G125" t="str">
            <v>17</v>
          </cell>
          <cell r="H125" t="str">
            <v>174</v>
          </cell>
          <cell r="K125" t="str">
            <v>3</v>
          </cell>
          <cell r="L125" t="str">
            <v>3</v>
          </cell>
          <cell r="P125" t="str">
            <v>2</v>
          </cell>
          <cell r="Q125">
            <v>308</v>
          </cell>
          <cell r="S125" t="str">
            <v>1</v>
          </cell>
          <cell r="U125" t="str">
            <v>17</v>
          </cell>
          <cell r="V125" t="str">
            <v>174</v>
          </cell>
          <cell r="W125" t="str">
            <v>2</v>
          </cell>
          <cell r="X125" t="str">
            <v>014</v>
          </cell>
          <cell r="AA125" t="str">
            <v>1</v>
          </cell>
          <cell r="AB125" t="str">
            <v>2</v>
          </cell>
          <cell r="AC125" t="str">
            <v>3</v>
          </cell>
          <cell r="AD125" t="str">
            <v>9</v>
          </cell>
          <cell r="AE125" t="str">
            <v>9</v>
          </cell>
          <cell r="AF125" t="str">
            <v>99</v>
          </cell>
          <cell r="AG125" t="str">
            <v>9</v>
          </cell>
          <cell r="AH125">
            <v>9999</v>
          </cell>
          <cell r="AI125">
            <v>99</v>
          </cell>
          <cell r="AJ125" t="str">
            <v>9</v>
          </cell>
          <cell r="AK125">
            <v>99999999999</v>
          </cell>
          <cell r="AL125">
            <v>99</v>
          </cell>
          <cell r="AM125">
            <v>99</v>
          </cell>
          <cell r="AN125" t="str">
            <v>9</v>
          </cell>
          <cell r="AO125" t="str">
            <v>9</v>
          </cell>
          <cell r="AW125" t="str">
            <v>2</v>
          </cell>
          <cell r="AX125" t="str">
            <v>1</v>
          </cell>
          <cell r="AY125" t="str">
            <v>2</v>
          </cell>
          <cell r="AZ125" t="str">
            <v>I469</v>
          </cell>
          <cell r="BA125" t="str">
            <v>G919</v>
          </cell>
          <cell r="BE125" t="str">
            <v>604</v>
          </cell>
          <cell r="BF125" t="str">
            <v>G919</v>
          </cell>
        </row>
        <row r="126">
          <cell r="A126" t="str">
            <v>A1141876</v>
          </cell>
          <cell r="B126" t="str">
            <v>05</v>
          </cell>
          <cell r="C126" t="str">
            <v>2003</v>
          </cell>
          <cell r="D126">
            <v>2</v>
          </cell>
          <cell r="E126">
            <v>37764</v>
          </cell>
          <cell r="F126" t="str">
            <v>1</v>
          </cell>
          <cell r="G126" t="str">
            <v>17</v>
          </cell>
          <cell r="H126" t="str">
            <v>380</v>
          </cell>
          <cell r="K126" t="str">
            <v>3</v>
          </cell>
          <cell r="L126" t="str">
            <v>5</v>
          </cell>
          <cell r="P126" t="str">
            <v>4</v>
          </cell>
          <cell r="Q126">
            <v>309</v>
          </cell>
          <cell r="S126" t="str">
            <v>1</v>
          </cell>
          <cell r="U126" t="str">
            <v>17</v>
          </cell>
          <cell r="V126" t="str">
            <v>380</v>
          </cell>
          <cell r="W126" t="str">
            <v>3</v>
          </cell>
          <cell r="AA126" t="str">
            <v>1</v>
          </cell>
          <cell r="AB126" t="str">
            <v>2</v>
          </cell>
          <cell r="AC126" t="str">
            <v>3</v>
          </cell>
          <cell r="AD126" t="str">
            <v>4</v>
          </cell>
          <cell r="AE126" t="str">
            <v>9</v>
          </cell>
          <cell r="AF126" t="str">
            <v>98</v>
          </cell>
          <cell r="AG126" t="str">
            <v>4</v>
          </cell>
          <cell r="AH126">
            <v>9999</v>
          </cell>
          <cell r="AI126">
            <v>99</v>
          </cell>
          <cell r="AJ126" t="str">
            <v>9</v>
          </cell>
          <cell r="AK126">
            <v>99999999999</v>
          </cell>
          <cell r="AL126">
            <v>99</v>
          </cell>
          <cell r="AM126">
            <v>99</v>
          </cell>
          <cell r="AN126" t="str">
            <v>9</v>
          </cell>
          <cell r="AO126" t="str">
            <v>9</v>
          </cell>
          <cell r="AW126" t="str">
            <v>4</v>
          </cell>
          <cell r="AX126" t="str">
            <v>2</v>
          </cell>
          <cell r="AY126" t="str">
            <v>1</v>
          </cell>
          <cell r="AZ126" t="str">
            <v>R571</v>
          </cell>
          <cell r="BA126" t="str">
            <v>A09X</v>
          </cell>
          <cell r="BE126" t="str">
            <v>101</v>
          </cell>
          <cell r="BF126" t="str">
            <v>A09X</v>
          </cell>
        </row>
        <row r="127">
          <cell r="A127" t="str">
            <v>A1137091</v>
          </cell>
          <cell r="B127" t="str">
            <v>05</v>
          </cell>
          <cell r="C127" t="str">
            <v>2003</v>
          </cell>
          <cell r="D127">
            <v>2</v>
          </cell>
          <cell r="E127">
            <v>37772</v>
          </cell>
          <cell r="F127" t="str">
            <v>1</v>
          </cell>
          <cell r="G127" t="str">
            <v>17</v>
          </cell>
          <cell r="H127" t="str">
            <v>433</v>
          </cell>
          <cell r="K127" t="str">
            <v>1</v>
          </cell>
          <cell r="L127" t="str">
            <v>1</v>
          </cell>
          <cell r="M127" t="str">
            <v>1743300018</v>
          </cell>
          <cell r="N127" t="str">
            <v>HOSP. SAN ANTONIO</v>
          </cell>
          <cell r="P127" t="str">
            <v>2</v>
          </cell>
          <cell r="Q127">
            <v>203</v>
          </cell>
          <cell r="S127" t="str">
            <v>1</v>
          </cell>
          <cell r="U127" t="str">
            <v>17</v>
          </cell>
          <cell r="V127" t="str">
            <v>433</v>
          </cell>
          <cell r="W127" t="str">
            <v>1</v>
          </cell>
          <cell r="AA127" t="str">
            <v>1</v>
          </cell>
          <cell r="AB127" t="str">
            <v>1</v>
          </cell>
          <cell r="AC127" t="str">
            <v>3</v>
          </cell>
          <cell r="AD127" t="str">
            <v>1</v>
          </cell>
          <cell r="AE127" t="str">
            <v>1</v>
          </cell>
          <cell r="AG127" t="str">
            <v>3</v>
          </cell>
          <cell r="AH127">
            <v>2100</v>
          </cell>
          <cell r="AI127">
            <v>20</v>
          </cell>
          <cell r="AJ127" t="str">
            <v>9</v>
          </cell>
          <cell r="AK127">
            <v>99999999999</v>
          </cell>
          <cell r="AL127">
            <v>1</v>
          </cell>
          <cell r="AM127">
            <v>0</v>
          </cell>
          <cell r="AN127" t="str">
            <v>1</v>
          </cell>
          <cell r="AO127" t="str">
            <v>4</v>
          </cell>
          <cell r="AW127" t="str">
            <v>2</v>
          </cell>
          <cell r="AX127" t="str">
            <v>1</v>
          </cell>
          <cell r="AY127" t="str">
            <v>2</v>
          </cell>
          <cell r="AZ127" t="str">
            <v>P285</v>
          </cell>
          <cell r="BE127" t="str">
            <v>404</v>
          </cell>
          <cell r="BF127" t="str">
            <v>P285</v>
          </cell>
        </row>
        <row r="128">
          <cell r="A128" t="str">
            <v>A1142370</v>
          </cell>
          <cell r="B128" t="str">
            <v>05</v>
          </cell>
          <cell r="C128" t="str">
            <v>2003</v>
          </cell>
          <cell r="D128">
            <v>2</v>
          </cell>
          <cell r="E128">
            <v>37760</v>
          </cell>
          <cell r="F128" t="str">
            <v>1</v>
          </cell>
          <cell r="G128" t="str">
            <v>17</v>
          </cell>
          <cell r="H128" t="str">
            <v>614</v>
          </cell>
          <cell r="K128" t="str">
            <v>3</v>
          </cell>
          <cell r="L128" t="str">
            <v>3</v>
          </cell>
          <cell r="P128" t="str">
            <v>3</v>
          </cell>
          <cell r="Q128">
            <v>102</v>
          </cell>
          <cell r="S128" t="str">
            <v>1</v>
          </cell>
          <cell r="U128" t="str">
            <v>17</v>
          </cell>
          <cell r="V128" t="str">
            <v>614</v>
          </cell>
          <cell r="W128" t="str">
            <v>3</v>
          </cell>
          <cell r="AA128" t="str">
            <v>1</v>
          </cell>
          <cell r="AB128" t="str">
            <v>3</v>
          </cell>
          <cell r="AC128" t="str">
            <v>3</v>
          </cell>
          <cell r="AD128" t="str">
            <v>1</v>
          </cell>
          <cell r="AE128" t="str">
            <v>1</v>
          </cell>
          <cell r="AG128" t="str">
            <v>3</v>
          </cell>
          <cell r="AH128">
            <v>2000</v>
          </cell>
          <cell r="AI128">
            <v>19</v>
          </cell>
          <cell r="AJ128" t="str">
            <v>9</v>
          </cell>
          <cell r="AK128">
            <v>99999999999</v>
          </cell>
          <cell r="AL128">
            <v>2</v>
          </cell>
          <cell r="AM128">
            <v>99</v>
          </cell>
          <cell r="AN128" t="str">
            <v>4</v>
          </cell>
          <cell r="AO128" t="str">
            <v>3</v>
          </cell>
          <cell r="AW128" t="str">
            <v>1</v>
          </cell>
          <cell r="AX128" t="str">
            <v>2</v>
          </cell>
          <cell r="AY128" t="str">
            <v>2</v>
          </cell>
          <cell r="AZ128" t="str">
            <v>P285</v>
          </cell>
          <cell r="BA128" t="str">
            <v>P071</v>
          </cell>
          <cell r="BE128" t="str">
            <v>404</v>
          </cell>
          <cell r="BF128" t="str">
            <v>P285</v>
          </cell>
        </row>
        <row r="129">
          <cell r="A129" t="str">
            <v>A1147510</v>
          </cell>
          <cell r="B129" t="str">
            <v>07</v>
          </cell>
          <cell r="C129" t="str">
            <v>2003</v>
          </cell>
          <cell r="D129">
            <v>2</v>
          </cell>
          <cell r="E129">
            <v>37811</v>
          </cell>
          <cell r="F129" t="str">
            <v>1</v>
          </cell>
          <cell r="G129" t="str">
            <v>17</v>
          </cell>
          <cell r="H129" t="str">
            <v>001</v>
          </cell>
          <cell r="K129" t="str">
            <v>1</v>
          </cell>
          <cell r="L129" t="str">
            <v>1</v>
          </cell>
          <cell r="M129" t="str">
            <v>1700100051</v>
          </cell>
          <cell r="N129" t="str">
            <v>CL ISS</v>
          </cell>
          <cell r="P129" t="str">
            <v>1</v>
          </cell>
          <cell r="Q129">
            <v>205</v>
          </cell>
          <cell r="S129" t="str">
            <v>1</v>
          </cell>
          <cell r="U129" t="str">
            <v>17</v>
          </cell>
          <cell r="V129" t="str">
            <v>380</v>
          </cell>
          <cell r="W129" t="str">
            <v>1</v>
          </cell>
          <cell r="AA129" t="str">
            <v>1</v>
          </cell>
          <cell r="AB129" t="str">
            <v>1</v>
          </cell>
          <cell r="AC129" t="str">
            <v>3</v>
          </cell>
          <cell r="AD129" t="str">
            <v>1</v>
          </cell>
          <cell r="AE129" t="str">
            <v>1</v>
          </cell>
          <cell r="AG129" t="str">
            <v>3</v>
          </cell>
          <cell r="AH129">
            <v>1300</v>
          </cell>
          <cell r="AI129">
            <v>16</v>
          </cell>
          <cell r="AJ129" t="str">
            <v>9</v>
          </cell>
          <cell r="AK129">
            <v>99999999999</v>
          </cell>
          <cell r="AL129">
            <v>1</v>
          </cell>
          <cell r="AM129">
            <v>99</v>
          </cell>
          <cell r="AN129" t="str">
            <v>1</v>
          </cell>
          <cell r="AO129" t="str">
            <v>5</v>
          </cell>
          <cell r="AW129" t="str">
            <v>2</v>
          </cell>
          <cell r="AX129" t="str">
            <v>1</v>
          </cell>
          <cell r="AY129" t="str">
            <v>2</v>
          </cell>
          <cell r="AZ129" t="str">
            <v>P219</v>
          </cell>
          <cell r="BA129" t="str">
            <v>P071</v>
          </cell>
          <cell r="BE129" t="str">
            <v>404</v>
          </cell>
          <cell r="BF129" t="str">
            <v>P219</v>
          </cell>
        </row>
        <row r="130">
          <cell r="A130" t="str">
            <v>A1133061</v>
          </cell>
          <cell r="B130" t="str">
            <v>07</v>
          </cell>
          <cell r="C130" t="str">
            <v>2003</v>
          </cell>
          <cell r="D130">
            <v>2</v>
          </cell>
          <cell r="E130">
            <v>37824</v>
          </cell>
          <cell r="F130" t="str">
            <v>1</v>
          </cell>
          <cell r="G130" t="str">
            <v>17</v>
          </cell>
          <cell r="H130" t="str">
            <v>001</v>
          </cell>
          <cell r="K130" t="str">
            <v>1</v>
          </cell>
          <cell r="L130" t="str">
            <v>1</v>
          </cell>
          <cell r="M130" t="str">
            <v>1700100086</v>
          </cell>
          <cell r="N130" t="str">
            <v>H UNIVERSITARIO</v>
          </cell>
          <cell r="P130" t="str">
            <v>3</v>
          </cell>
          <cell r="Q130">
            <v>206</v>
          </cell>
          <cell r="S130" t="str">
            <v>1</v>
          </cell>
          <cell r="U130" t="str">
            <v>17</v>
          </cell>
          <cell r="V130" t="str">
            <v>662</v>
          </cell>
          <cell r="W130" t="str">
            <v>2</v>
          </cell>
          <cell r="X130" t="str">
            <v>007</v>
          </cell>
          <cell r="AA130" t="str">
            <v>1</v>
          </cell>
          <cell r="AB130" t="str">
            <v>1</v>
          </cell>
          <cell r="AC130" t="str">
            <v>3</v>
          </cell>
          <cell r="AD130" t="str">
            <v>1</v>
          </cell>
          <cell r="AE130" t="str">
            <v>1</v>
          </cell>
          <cell r="AG130" t="str">
            <v>3</v>
          </cell>
          <cell r="AH130">
            <v>1400</v>
          </cell>
          <cell r="AI130">
            <v>16</v>
          </cell>
          <cell r="AJ130" t="str">
            <v>9</v>
          </cell>
          <cell r="AK130">
            <v>99999999999</v>
          </cell>
          <cell r="AL130">
            <v>1</v>
          </cell>
          <cell r="AM130">
            <v>0</v>
          </cell>
          <cell r="AN130" t="str">
            <v>9</v>
          </cell>
          <cell r="AO130" t="str">
            <v>3</v>
          </cell>
          <cell r="AW130" t="str">
            <v>2</v>
          </cell>
          <cell r="AX130" t="str">
            <v>1</v>
          </cell>
          <cell r="AY130" t="str">
            <v>2</v>
          </cell>
          <cell r="AZ130" t="str">
            <v>P369</v>
          </cell>
          <cell r="BA130" t="str">
            <v>P220</v>
          </cell>
          <cell r="BB130" t="str">
            <v>P071</v>
          </cell>
          <cell r="BE130" t="str">
            <v>404</v>
          </cell>
          <cell r="BF130" t="str">
            <v>P220</v>
          </cell>
        </row>
        <row r="131">
          <cell r="A131" t="str">
            <v>A1133063</v>
          </cell>
          <cell r="B131" t="str">
            <v>07</v>
          </cell>
          <cell r="C131" t="str">
            <v>2003</v>
          </cell>
          <cell r="D131">
            <v>2</v>
          </cell>
          <cell r="E131">
            <v>37827</v>
          </cell>
          <cell r="F131" t="str">
            <v>1</v>
          </cell>
          <cell r="G131" t="str">
            <v>17</v>
          </cell>
          <cell r="H131" t="str">
            <v>001</v>
          </cell>
          <cell r="K131" t="str">
            <v>1</v>
          </cell>
          <cell r="L131" t="str">
            <v>1</v>
          </cell>
          <cell r="M131" t="str">
            <v>1700100086</v>
          </cell>
          <cell r="N131" t="str">
            <v>H UNIVERSITARIO</v>
          </cell>
          <cell r="P131" t="str">
            <v>4</v>
          </cell>
          <cell r="Q131">
            <v>201</v>
          </cell>
          <cell r="S131" t="str">
            <v>1</v>
          </cell>
          <cell r="U131" t="str">
            <v>17</v>
          </cell>
          <cell r="V131" t="str">
            <v>653</v>
          </cell>
          <cell r="W131" t="str">
            <v>1</v>
          </cell>
          <cell r="AA131" t="str">
            <v>1</v>
          </cell>
          <cell r="AB131" t="str">
            <v>2</v>
          </cell>
          <cell r="AC131" t="str">
            <v>3</v>
          </cell>
          <cell r="AD131" t="str">
            <v>2</v>
          </cell>
          <cell r="AE131" t="str">
            <v>1</v>
          </cell>
          <cell r="AG131" t="str">
            <v>3</v>
          </cell>
          <cell r="AH131">
            <v>3690</v>
          </cell>
          <cell r="AI131">
            <v>99</v>
          </cell>
          <cell r="AJ131" t="str">
            <v>9</v>
          </cell>
          <cell r="AK131">
            <v>99999999999</v>
          </cell>
          <cell r="AL131">
            <v>1</v>
          </cell>
          <cell r="AM131">
            <v>0</v>
          </cell>
          <cell r="AN131" t="str">
            <v>9</v>
          </cell>
          <cell r="AO131" t="str">
            <v>9</v>
          </cell>
          <cell r="AW131" t="str">
            <v>2</v>
          </cell>
          <cell r="AX131" t="str">
            <v>1</v>
          </cell>
          <cell r="AY131" t="str">
            <v>2</v>
          </cell>
          <cell r="AZ131" t="str">
            <v>P219</v>
          </cell>
          <cell r="BE131" t="str">
            <v>404</v>
          </cell>
          <cell r="BF131" t="str">
            <v>P219</v>
          </cell>
        </row>
        <row r="132">
          <cell r="A132" t="str">
            <v>A1147900</v>
          </cell>
          <cell r="B132" t="str">
            <v>07</v>
          </cell>
          <cell r="C132" t="str">
            <v>2003</v>
          </cell>
          <cell r="D132">
            <v>2</v>
          </cell>
          <cell r="E132">
            <v>37811</v>
          </cell>
          <cell r="F132" t="str">
            <v>1</v>
          </cell>
          <cell r="G132" t="str">
            <v>17</v>
          </cell>
          <cell r="H132" t="str">
            <v>001</v>
          </cell>
          <cell r="K132" t="str">
            <v>1</v>
          </cell>
          <cell r="L132" t="str">
            <v>1</v>
          </cell>
          <cell r="M132" t="str">
            <v>1700100086</v>
          </cell>
          <cell r="N132" t="str">
            <v>H UNIVERSITARIO</v>
          </cell>
          <cell r="P132" t="str">
            <v>2</v>
          </cell>
          <cell r="Q132">
            <v>209</v>
          </cell>
          <cell r="S132" t="str">
            <v>1</v>
          </cell>
          <cell r="U132" t="str">
            <v>17</v>
          </cell>
          <cell r="V132" t="str">
            <v>616</v>
          </cell>
          <cell r="W132" t="str">
            <v>1</v>
          </cell>
          <cell r="AA132" t="str">
            <v>1</v>
          </cell>
          <cell r="AB132" t="str">
            <v>1</v>
          </cell>
          <cell r="AC132" t="str">
            <v>3</v>
          </cell>
          <cell r="AD132" t="str">
            <v>2</v>
          </cell>
          <cell r="AE132" t="str">
            <v>1</v>
          </cell>
          <cell r="AG132" t="str">
            <v>3</v>
          </cell>
          <cell r="AH132">
            <v>930</v>
          </cell>
          <cell r="AI132">
            <v>22</v>
          </cell>
          <cell r="AJ132" t="str">
            <v>9</v>
          </cell>
          <cell r="AK132">
            <v>99999999999</v>
          </cell>
          <cell r="AL132">
            <v>1</v>
          </cell>
          <cell r="AM132">
            <v>99</v>
          </cell>
          <cell r="AN132" t="str">
            <v>4</v>
          </cell>
          <cell r="AO132" t="str">
            <v>4</v>
          </cell>
          <cell r="AW132" t="str">
            <v>2</v>
          </cell>
          <cell r="AX132" t="str">
            <v>1</v>
          </cell>
          <cell r="AY132" t="str">
            <v>1</v>
          </cell>
          <cell r="AZ132" t="str">
            <v>P369</v>
          </cell>
          <cell r="BD132" t="str">
            <v>P070</v>
          </cell>
          <cell r="BE132" t="str">
            <v>405</v>
          </cell>
          <cell r="BF132" t="str">
            <v>P369</v>
          </cell>
        </row>
        <row r="133">
          <cell r="A133" t="str">
            <v>A1629066</v>
          </cell>
          <cell r="B133" t="str">
            <v>07</v>
          </cell>
          <cell r="C133" t="str">
            <v>2003</v>
          </cell>
          <cell r="D133">
            <v>2</v>
          </cell>
          <cell r="E133">
            <v>37830</v>
          </cell>
          <cell r="F133" t="str">
            <v>2</v>
          </cell>
          <cell r="G133" t="str">
            <v>17</v>
          </cell>
          <cell r="H133" t="str">
            <v>042</v>
          </cell>
          <cell r="K133" t="str">
            <v>1</v>
          </cell>
          <cell r="L133" t="str">
            <v>1</v>
          </cell>
          <cell r="M133" t="str">
            <v>1704200012</v>
          </cell>
          <cell r="N133" t="str">
            <v>H. SAN VICENTE DE PAUL</v>
          </cell>
          <cell r="O133">
            <v>37783</v>
          </cell>
          <cell r="P133" t="str">
            <v>3</v>
          </cell>
          <cell r="Q133">
            <v>301</v>
          </cell>
          <cell r="S133" t="str">
            <v>1</v>
          </cell>
          <cell r="U133" t="str">
            <v>17</v>
          </cell>
          <cell r="V133" t="str">
            <v>042</v>
          </cell>
          <cell r="W133" t="str">
            <v>1</v>
          </cell>
          <cell r="AA133" t="str">
            <v>2</v>
          </cell>
          <cell r="AB133" t="str">
            <v>1</v>
          </cell>
          <cell r="AC133" t="str">
            <v>3</v>
          </cell>
          <cell r="AD133" t="str">
            <v>9</v>
          </cell>
          <cell r="AE133" t="str">
            <v>9</v>
          </cell>
          <cell r="AF133" t="str">
            <v>98</v>
          </cell>
          <cell r="AG133" t="str">
            <v>4</v>
          </cell>
          <cell r="AH133">
            <v>9999</v>
          </cell>
          <cell r="AI133">
            <v>99</v>
          </cell>
          <cell r="AJ133" t="str">
            <v>9</v>
          </cell>
          <cell r="AK133">
            <v>99999999999</v>
          </cell>
          <cell r="AL133">
            <v>99</v>
          </cell>
          <cell r="AM133">
            <v>99</v>
          </cell>
          <cell r="AN133" t="str">
            <v>9</v>
          </cell>
          <cell r="AO133" t="str">
            <v>9</v>
          </cell>
          <cell r="AS133" t="str">
            <v>4</v>
          </cell>
          <cell r="AT133" t="str">
            <v>01</v>
          </cell>
          <cell r="AU133" t="str">
            <v>999</v>
          </cell>
          <cell r="AV133" t="str">
            <v>999999</v>
          </cell>
          <cell r="AW133" t="str">
            <v>2</v>
          </cell>
          <cell r="AX133" t="str">
            <v>1</v>
          </cell>
          <cell r="AY133" t="str">
            <v>2</v>
          </cell>
          <cell r="AZ133" t="str">
            <v>R092</v>
          </cell>
          <cell r="BA133" t="str">
            <v>J960</v>
          </cell>
          <cell r="BB133" t="str">
            <v>T175</v>
          </cell>
          <cell r="BE133" t="str">
            <v>510</v>
          </cell>
          <cell r="BF133" t="str">
            <v>W849</v>
          </cell>
          <cell r="BH133">
            <v>37830</v>
          </cell>
        </row>
        <row r="134">
          <cell r="A134" t="str">
            <v>A1142518</v>
          </cell>
          <cell r="B134" t="str">
            <v>07</v>
          </cell>
          <cell r="C134" t="str">
            <v>2003</v>
          </cell>
          <cell r="D134">
            <v>2</v>
          </cell>
          <cell r="E134">
            <v>37822</v>
          </cell>
          <cell r="F134" t="str">
            <v>2</v>
          </cell>
          <cell r="G134" t="str">
            <v>17</v>
          </cell>
          <cell r="H134" t="str">
            <v>050</v>
          </cell>
          <cell r="K134" t="str">
            <v>1</v>
          </cell>
          <cell r="L134" t="str">
            <v>3</v>
          </cell>
          <cell r="P134" t="str">
            <v>1</v>
          </cell>
          <cell r="Q134">
            <v>303</v>
          </cell>
          <cell r="S134" t="str">
            <v>1</v>
          </cell>
          <cell r="U134" t="str">
            <v>17</v>
          </cell>
          <cell r="V134" t="str">
            <v>050</v>
          </cell>
          <cell r="W134" t="str">
            <v>1</v>
          </cell>
          <cell r="AA134" t="str">
            <v>2</v>
          </cell>
          <cell r="AB134" t="str">
            <v>2</v>
          </cell>
          <cell r="AC134" t="str">
            <v>3</v>
          </cell>
          <cell r="AD134" t="str">
            <v>1</v>
          </cell>
          <cell r="AE134" t="str">
            <v>1</v>
          </cell>
          <cell r="AG134" t="str">
            <v>3</v>
          </cell>
          <cell r="AH134">
            <v>3100</v>
          </cell>
          <cell r="AI134">
            <v>26</v>
          </cell>
          <cell r="AJ134" t="str">
            <v>9</v>
          </cell>
          <cell r="AK134">
            <v>99999999999</v>
          </cell>
          <cell r="AL134">
            <v>2</v>
          </cell>
          <cell r="AM134">
            <v>0</v>
          </cell>
          <cell r="AN134" t="str">
            <v>2</v>
          </cell>
          <cell r="AO134" t="str">
            <v>4</v>
          </cell>
          <cell r="AS134" t="str">
            <v>4</v>
          </cell>
          <cell r="AT134" t="str">
            <v>01</v>
          </cell>
          <cell r="AU134" t="str">
            <v>999</v>
          </cell>
          <cell r="AV134" t="str">
            <v>999999</v>
          </cell>
          <cell r="AW134" t="str">
            <v>4</v>
          </cell>
          <cell r="AX134" t="str">
            <v>2</v>
          </cell>
          <cell r="AY134" t="str">
            <v>2</v>
          </cell>
          <cell r="AZ134" t="str">
            <v>J969</v>
          </cell>
          <cell r="BA134" t="str">
            <v>T178</v>
          </cell>
          <cell r="BB134" t="str">
            <v>W840</v>
          </cell>
          <cell r="BE134" t="str">
            <v>510</v>
          </cell>
          <cell r="BF134" t="str">
            <v>W840</v>
          </cell>
        </row>
        <row r="135">
          <cell r="A135" t="str">
            <v>A1142433</v>
          </cell>
          <cell r="B135" t="str">
            <v>07</v>
          </cell>
          <cell r="C135" t="str">
            <v>2003</v>
          </cell>
          <cell r="D135">
            <v>2</v>
          </cell>
          <cell r="E135">
            <v>37832</v>
          </cell>
          <cell r="F135" t="str">
            <v>1</v>
          </cell>
          <cell r="G135" t="str">
            <v>17</v>
          </cell>
          <cell r="H135" t="str">
            <v>614</v>
          </cell>
          <cell r="I135" t="str">
            <v>006</v>
          </cell>
          <cell r="K135" t="str">
            <v>2</v>
          </cell>
          <cell r="L135" t="str">
            <v>3</v>
          </cell>
          <cell r="P135" t="str">
            <v>2</v>
          </cell>
          <cell r="Q135">
            <v>304</v>
          </cell>
          <cell r="S135" t="str">
            <v>1</v>
          </cell>
          <cell r="U135" t="str">
            <v>17</v>
          </cell>
          <cell r="V135" t="str">
            <v>614</v>
          </cell>
          <cell r="W135" t="str">
            <v>3</v>
          </cell>
          <cell r="AA135" t="str">
            <v>1</v>
          </cell>
          <cell r="AB135" t="str">
            <v>2</v>
          </cell>
          <cell r="AC135" t="str">
            <v>3</v>
          </cell>
          <cell r="AD135" t="str">
            <v>1</v>
          </cell>
          <cell r="AE135" t="str">
            <v>1</v>
          </cell>
          <cell r="AG135" t="str">
            <v>3</v>
          </cell>
          <cell r="AH135">
            <v>9999</v>
          </cell>
          <cell r="AI135">
            <v>31</v>
          </cell>
          <cell r="AJ135" t="str">
            <v>9</v>
          </cell>
          <cell r="AK135">
            <v>99999999999</v>
          </cell>
          <cell r="AL135">
            <v>3</v>
          </cell>
          <cell r="AM135">
            <v>99</v>
          </cell>
          <cell r="AN135" t="str">
            <v>2</v>
          </cell>
          <cell r="AO135" t="str">
            <v>3</v>
          </cell>
          <cell r="AW135" t="str">
            <v>4</v>
          </cell>
          <cell r="AX135" t="str">
            <v>2</v>
          </cell>
          <cell r="AY135" t="str">
            <v>2</v>
          </cell>
          <cell r="AZ135" t="str">
            <v>R95X</v>
          </cell>
          <cell r="BE135" t="str">
            <v>700</v>
          </cell>
          <cell r="BF135" t="str">
            <v>R95X</v>
          </cell>
        </row>
        <row r="136">
          <cell r="A136" t="str">
            <v>A1140698</v>
          </cell>
          <cell r="B136" t="str">
            <v>07</v>
          </cell>
          <cell r="C136" t="str">
            <v>2003</v>
          </cell>
          <cell r="D136">
            <v>2</v>
          </cell>
          <cell r="E136">
            <v>37809</v>
          </cell>
          <cell r="F136" t="str">
            <v>1</v>
          </cell>
          <cell r="G136" t="str">
            <v>17</v>
          </cell>
          <cell r="H136" t="str">
            <v>653</v>
          </cell>
          <cell r="K136" t="str">
            <v>3</v>
          </cell>
          <cell r="L136" t="str">
            <v>5</v>
          </cell>
          <cell r="P136" t="str">
            <v>3</v>
          </cell>
          <cell r="Q136">
            <v>222</v>
          </cell>
          <cell r="S136" t="str">
            <v>1</v>
          </cell>
          <cell r="U136" t="str">
            <v>17</v>
          </cell>
          <cell r="V136" t="str">
            <v>653</v>
          </cell>
          <cell r="W136" t="str">
            <v>3</v>
          </cell>
          <cell r="AA136" t="str">
            <v>1</v>
          </cell>
          <cell r="AB136" t="str">
            <v>2</v>
          </cell>
          <cell r="AC136" t="str">
            <v>3</v>
          </cell>
          <cell r="AD136" t="str">
            <v>1</v>
          </cell>
          <cell r="AE136" t="str">
            <v>1</v>
          </cell>
          <cell r="AG136" t="str">
            <v>3</v>
          </cell>
          <cell r="AH136">
            <v>1500</v>
          </cell>
          <cell r="AI136">
            <v>20</v>
          </cell>
          <cell r="AJ136" t="str">
            <v>9</v>
          </cell>
          <cell r="AK136">
            <v>99999999999</v>
          </cell>
          <cell r="AL136">
            <v>2</v>
          </cell>
          <cell r="AM136">
            <v>99</v>
          </cell>
          <cell r="AN136" t="str">
            <v>4</v>
          </cell>
          <cell r="AO136" t="str">
            <v>5</v>
          </cell>
          <cell r="AW136" t="str">
            <v>2</v>
          </cell>
          <cell r="AX136" t="str">
            <v>1</v>
          </cell>
          <cell r="AY136" t="str">
            <v>1</v>
          </cell>
          <cell r="AZ136" t="str">
            <v>P910</v>
          </cell>
          <cell r="BA136" t="str">
            <v>P248</v>
          </cell>
          <cell r="BE136" t="str">
            <v>404</v>
          </cell>
          <cell r="BF136" t="str">
            <v>P248</v>
          </cell>
        </row>
        <row r="137">
          <cell r="A137" t="str">
            <v>A1623521</v>
          </cell>
          <cell r="B137" t="str">
            <v>03</v>
          </cell>
          <cell r="C137" t="str">
            <v>2003</v>
          </cell>
          <cell r="D137">
            <v>2</v>
          </cell>
          <cell r="E137">
            <v>37685</v>
          </cell>
          <cell r="F137" t="str">
            <v>2</v>
          </cell>
          <cell r="G137" t="str">
            <v>17</v>
          </cell>
          <cell r="H137" t="str">
            <v>001</v>
          </cell>
          <cell r="K137" t="str">
            <v>1</v>
          </cell>
          <cell r="L137" t="str">
            <v>1</v>
          </cell>
          <cell r="M137" t="str">
            <v>1700100086</v>
          </cell>
          <cell r="N137" t="str">
            <v>H UNIVERSITARIO</v>
          </cell>
          <cell r="P137" t="str">
            <v>2</v>
          </cell>
          <cell r="Q137">
            <v>101</v>
          </cell>
          <cell r="S137" t="str">
            <v>1</v>
          </cell>
          <cell r="U137" t="str">
            <v>17</v>
          </cell>
          <cell r="V137" t="str">
            <v>001</v>
          </cell>
          <cell r="W137" t="str">
            <v>1</v>
          </cell>
          <cell r="Y137" t="str">
            <v>0</v>
          </cell>
          <cell r="Z137" t="str">
            <v>1013</v>
          </cell>
          <cell r="AA137" t="str">
            <v>1</v>
          </cell>
          <cell r="AB137" t="str">
            <v>2</v>
          </cell>
          <cell r="AC137" t="str">
            <v>3</v>
          </cell>
          <cell r="AD137" t="str">
            <v>1</v>
          </cell>
          <cell r="AE137" t="str">
            <v>2</v>
          </cell>
          <cell r="AF137" t="str">
            <v>23</v>
          </cell>
          <cell r="AG137" t="str">
            <v>2</v>
          </cell>
          <cell r="AH137">
            <v>500</v>
          </cell>
          <cell r="AI137">
            <v>22</v>
          </cell>
          <cell r="AJ137" t="str">
            <v>2</v>
          </cell>
          <cell r="AK137">
            <v>52845219</v>
          </cell>
          <cell r="AL137">
            <v>2</v>
          </cell>
          <cell r="AM137">
            <v>99</v>
          </cell>
          <cell r="AN137" t="str">
            <v>4</v>
          </cell>
          <cell r="AO137" t="str">
            <v>2</v>
          </cell>
          <cell r="AW137" t="str">
            <v>2</v>
          </cell>
          <cell r="AX137" t="str">
            <v>1</v>
          </cell>
          <cell r="AY137" t="str">
            <v>2</v>
          </cell>
          <cell r="AZ137" t="str">
            <v>P220</v>
          </cell>
          <cell r="BE137" t="str">
            <v>404</v>
          </cell>
          <cell r="BF137" t="str">
            <v>P220</v>
          </cell>
          <cell r="BH137">
            <v>37685</v>
          </cell>
        </row>
        <row r="138">
          <cell r="A138" t="str">
            <v>A944269</v>
          </cell>
          <cell r="B138" t="str">
            <v>02</v>
          </cell>
          <cell r="C138" t="str">
            <v>2003</v>
          </cell>
          <cell r="D138">
            <v>2</v>
          </cell>
          <cell r="E138">
            <v>37668</v>
          </cell>
          <cell r="F138" t="str">
            <v>2</v>
          </cell>
          <cell r="G138" t="str">
            <v>66</v>
          </cell>
          <cell r="H138" t="str">
            <v>001</v>
          </cell>
          <cell r="K138" t="str">
            <v>1</v>
          </cell>
          <cell r="L138" t="str">
            <v>1</v>
          </cell>
          <cell r="M138" t="str">
            <v>6600102745</v>
          </cell>
          <cell r="N138" t="str">
            <v>CL MATERNO INFANTIL CONFAMILIARES</v>
          </cell>
          <cell r="P138" t="str">
            <v>1</v>
          </cell>
          <cell r="Q138">
            <v>202</v>
          </cell>
          <cell r="S138" t="str">
            <v>1</v>
          </cell>
          <cell r="U138" t="str">
            <v>17</v>
          </cell>
          <cell r="V138" t="str">
            <v>653</v>
          </cell>
          <cell r="W138" t="str">
            <v>1</v>
          </cell>
          <cell r="AA138" t="str">
            <v>1</v>
          </cell>
          <cell r="AB138" t="str">
            <v>2</v>
          </cell>
          <cell r="AC138" t="str">
            <v>3</v>
          </cell>
          <cell r="AD138" t="str">
            <v>1</v>
          </cell>
          <cell r="AE138" t="str">
            <v>1</v>
          </cell>
          <cell r="AG138" t="str">
            <v>3</v>
          </cell>
          <cell r="AH138">
            <v>1222</v>
          </cell>
          <cell r="AI138">
            <v>35</v>
          </cell>
          <cell r="AJ138" t="str">
            <v>9</v>
          </cell>
          <cell r="AK138">
            <v>99999999999</v>
          </cell>
          <cell r="AL138">
            <v>1</v>
          </cell>
          <cell r="AM138">
            <v>1</v>
          </cell>
          <cell r="AN138" t="str">
            <v>2</v>
          </cell>
          <cell r="AO138" t="str">
            <v>4</v>
          </cell>
          <cell r="AW138" t="str">
            <v>2</v>
          </cell>
          <cell r="AX138" t="str">
            <v>1</v>
          </cell>
          <cell r="AY138" t="str">
            <v>2</v>
          </cell>
          <cell r="AZ138" t="str">
            <v>Q897</v>
          </cell>
          <cell r="BA138" t="str">
            <v>Q915</v>
          </cell>
          <cell r="BE138" t="str">
            <v>615</v>
          </cell>
          <cell r="BF138" t="str">
            <v>Q915</v>
          </cell>
        </row>
        <row r="139">
          <cell r="A139" t="str">
            <v>A1139630</v>
          </cell>
          <cell r="B139" t="str">
            <v>06</v>
          </cell>
          <cell r="C139" t="str">
            <v>2003</v>
          </cell>
          <cell r="D139">
            <v>2</v>
          </cell>
          <cell r="E139">
            <v>37775</v>
          </cell>
          <cell r="F139" t="str">
            <v>1</v>
          </cell>
          <cell r="G139" t="str">
            <v>17</v>
          </cell>
          <cell r="H139" t="str">
            <v>524</v>
          </cell>
          <cell r="I139" t="str">
            <v>005</v>
          </cell>
          <cell r="K139" t="str">
            <v>2</v>
          </cell>
          <cell r="L139" t="str">
            <v>3</v>
          </cell>
          <cell r="P139" t="str">
            <v>3</v>
          </cell>
          <cell r="Q139">
            <v>101</v>
          </cell>
          <cell r="S139" t="str">
            <v>1</v>
          </cell>
          <cell r="U139" t="str">
            <v>17</v>
          </cell>
          <cell r="V139" t="str">
            <v>541</v>
          </cell>
          <cell r="W139" t="str">
            <v>2</v>
          </cell>
          <cell r="X139" t="str">
            <v>005</v>
          </cell>
          <cell r="AA139" t="str">
            <v>1</v>
          </cell>
          <cell r="AB139" t="str">
            <v>3</v>
          </cell>
          <cell r="AC139" t="str">
            <v>3</v>
          </cell>
          <cell r="AD139" t="str">
            <v>1</v>
          </cell>
          <cell r="AE139" t="str">
            <v>1</v>
          </cell>
          <cell r="AF139" t="str">
            <v>98</v>
          </cell>
          <cell r="AG139" t="str">
            <v>4</v>
          </cell>
          <cell r="AH139">
            <v>2100</v>
          </cell>
          <cell r="AI139">
            <v>30</v>
          </cell>
          <cell r="AJ139" t="str">
            <v>9</v>
          </cell>
          <cell r="AK139">
            <v>99999999999</v>
          </cell>
          <cell r="AL139">
            <v>2</v>
          </cell>
          <cell r="AM139">
            <v>1</v>
          </cell>
          <cell r="AN139" t="str">
            <v>4</v>
          </cell>
          <cell r="AO139" t="str">
            <v>2</v>
          </cell>
          <cell r="AW139" t="str">
            <v>4</v>
          </cell>
          <cell r="AX139" t="str">
            <v>2</v>
          </cell>
          <cell r="AY139" t="str">
            <v>2</v>
          </cell>
          <cell r="AZ139" t="str">
            <v>P291</v>
          </cell>
          <cell r="BA139" t="str">
            <v>P285</v>
          </cell>
          <cell r="BB139" t="str">
            <v>P280</v>
          </cell>
          <cell r="BE139" t="str">
            <v>404</v>
          </cell>
          <cell r="BF139" t="str">
            <v>P280</v>
          </cell>
        </row>
        <row r="140">
          <cell r="A140" t="str">
            <v>A1623275</v>
          </cell>
          <cell r="B140" t="str">
            <v>03</v>
          </cell>
          <cell r="C140" t="str">
            <v>2003</v>
          </cell>
          <cell r="D140">
            <v>2</v>
          </cell>
          <cell r="E140">
            <v>37710</v>
          </cell>
          <cell r="F140" t="str">
            <v>2</v>
          </cell>
          <cell r="G140" t="str">
            <v>17</v>
          </cell>
          <cell r="H140" t="str">
            <v>001</v>
          </cell>
          <cell r="K140" t="str">
            <v>1</v>
          </cell>
          <cell r="L140" t="str">
            <v>1</v>
          </cell>
          <cell r="M140" t="str">
            <v>1700106046</v>
          </cell>
          <cell r="N140" t="str">
            <v>CL VERSALLES</v>
          </cell>
          <cell r="P140" t="str">
            <v>1</v>
          </cell>
          <cell r="Q140">
            <v>100</v>
          </cell>
          <cell r="S140" t="str">
            <v>1</v>
          </cell>
          <cell r="U140" t="str">
            <v>17</v>
          </cell>
          <cell r="V140" t="str">
            <v>001</v>
          </cell>
          <cell r="W140" t="str">
            <v>1</v>
          </cell>
          <cell r="Y140" t="str">
            <v>0</v>
          </cell>
          <cell r="Z140" t="str">
            <v>0610</v>
          </cell>
          <cell r="AA140" t="str">
            <v>1</v>
          </cell>
          <cell r="AB140" t="str">
            <v>1</v>
          </cell>
          <cell r="AC140" t="str">
            <v>3</v>
          </cell>
          <cell r="AD140" t="str">
            <v>1</v>
          </cell>
          <cell r="AE140" t="str">
            <v>1</v>
          </cell>
          <cell r="AF140" t="str">
            <v>22</v>
          </cell>
          <cell r="AG140" t="str">
            <v>2</v>
          </cell>
          <cell r="AH140">
            <v>750</v>
          </cell>
          <cell r="AI140">
            <v>20</v>
          </cell>
          <cell r="AJ140" t="str">
            <v>2</v>
          </cell>
          <cell r="AK140">
            <v>30233415</v>
          </cell>
          <cell r="AL140">
            <v>2</v>
          </cell>
          <cell r="AM140">
            <v>0</v>
          </cell>
          <cell r="AN140" t="str">
            <v>4</v>
          </cell>
          <cell r="AO140" t="str">
            <v>4</v>
          </cell>
          <cell r="AW140" t="str">
            <v>2</v>
          </cell>
          <cell r="AX140" t="str">
            <v>1</v>
          </cell>
          <cell r="AY140" t="str">
            <v>2</v>
          </cell>
          <cell r="AZ140" t="str">
            <v>P209</v>
          </cell>
          <cell r="BA140" t="str">
            <v>P280</v>
          </cell>
          <cell r="BB140" t="str">
            <v>P038</v>
          </cell>
          <cell r="BC140" t="str">
            <v>Q042</v>
          </cell>
          <cell r="BE140" t="str">
            <v>615</v>
          </cell>
          <cell r="BF140" t="str">
            <v>Q042</v>
          </cell>
          <cell r="BH140">
            <v>37710</v>
          </cell>
        </row>
        <row r="141">
          <cell r="A141" t="str">
            <v>A1144679</v>
          </cell>
          <cell r="B141" t="str">
            <v>09</v>
          </cell>
          <cell r="C141" t="str">
            <v>2003</v>
          </cell>
          <cell r="D141">
            <v>2</v>
          </cell>
          <cell r="E141">
            <v>37879</v>
          </cell>
          <cell r="F141" t="str">
            <v>1</v>
          </cell>
          <cell r="G141" t="str">
            <v>17</v>
          </cell>
          <cell r="H141" t="str">
            <v>001</v>
          </cell>
          <cell r="K141" t="str">
            <v>1</v>
          </cell>
          <cell r="L141" t="str">
            <v>1</v>
          </cell>
          <cell r="M141" t="str">
            <v>1700100060</v>
          </cell>
          <cell r="N141" t="str">
            <v>H INFANTIL</v>
          </cell>
          <cell r="P141" t="str">
            <v>3</v>
          </cell>
          <cell r="Q141">
            <v>204</v>
          </cell>
          <cell r="S141" t="str">
            <v>1</v>
          </cell>
          <cell r="U141" t="str">
            <v>17</v>
          </cell>
          <cell r="V141" t="str">
            <v>174</v>
          </cell>
          <cell r="W141" t="str">
            <v>1</v>
          </cell>
          <cell r="AA141" t="str">
            <v>1</v>
          </cell>
          <cell r="AB141" t="str">
            <v>1</v>
          </cell>
          <cell r="AC141" t="str">
            <v>3</v>
          </cell>
          <cell r="AD141" t="str">
            <v>1</v>
          </cell>
          <cell r="AE141" t="str">
            <v>1</v>
          </cell>
          <cell r="AG141" t="str">
            <v>3</v>
          </cell>
          <cell r="AH141">
            <v>3900</v>
          </cell>
          <cell r="AI141">
            <v>25</v>
          </cell>
          <cell r="AJ141" t="str">
            <v>9</v>
          </cell>
          <cell r="AK141">
            <v>99999999999</v>
          </cell>
          <cell r="AL141">
            <v>3</v>
          </cell>
          <cell r="AM141">
            <v>0</v>
          </cell>
          <cell r="AN141" t="str">
            <v>1</v>
          </cell>
          <cell r="AO141" t="str">
            <v>9</v>
          </cell>
          <cell r="AW141" t="str">
            <v>2</v>
          </cell>
          <cell r="AX141" t="str">
            <v>1</v>
          </cell>
          <cell r="AY141" t="str">
            <v>1</v>
          </cell>
          <cell r="AZ141" t="str">
            <v>P369</v>
          </cell>
          <cell r="BA141" t="str">
            <v>P769</v>
          </cell>
          <cell r="BE141" t="str">
            <v>407</v>
          </cell>
          <cell r="BF141" t="str">
            <v>P769</v>
          </cell>
        </row>
        <row r="142">
          <cell r="A142" t="str">
            <v>A1624353</v>
          </cell>
          <cell r="B142" t="str">
            <v>09</v>
          </cell>
          <cell r="C142" t="str">
            <v>2003</v>
          </cell>
          <cell r="D142">
            <v>2</v>
          </cell>
          <cell r="E142">
            <v>37877</v>
          </cell>
          <cell r="F142" t="str">
            <v>1</v>
          </cell>
          <cell r="G142" t="str">
            <v>17</v>
          </cell>
          <cell r="H142" t="str">
            <v>001</v>
          </cell>
          <cell r="K142" t="str">
            <v>1</v>
          </cell>
          <cell r="L142" t="str">
            <v>1</v>
          </cell>
          <cell r="M142" t="str">
            <v>1700100060</v>
          </cell>
          <cell r="N142" t="str">
            <v>H INFANTIL</v>
          </cell>
          <cell r="P142" t="str">
            <v>3</v>
          </cell>
          <cell r="Q142">
            <v>301</v>
          </cell>
          <cell r="S142" t="str">
            <v>1</v>
          </cell>
          <cell r="U142" t="str">
            <v>17</v>
          </cell>
          <cell r="V142" t="str">
            <v>873</v>
          </cell>
          <cell r="W142" t="str">
            <v>1</v>
          </cell>
          <cell r="AA142" t="str">
            <v>1</v>
          </cell>
          <cell r="AB142" t="str">
            <v>3</v>
          </cell>
          <cell r="AC142" t="str">
            <v>3</v>
          </cell>
          <cell r="AD142" t="str">
            <v>9</v>
          </cell>
          <cell r="AE142" t="str">
            <v>9</v>
          </cell>
          <cell r="AG142" t="str">
            <v>9</v>
          </cell>
          <cell r="AH142">
            <v>9999</v>
          </cell>
          <cell r="AI142">
            <v>99</v>
          </cell>
          <cell r="AJ142" t="str">
            <v>9</v>
          </cell>
          <cell r="AK142">
            <v>99999999999</v>
          </cell>
          <cell r="AL142">
            <v>99</v>
          </cell>
          <cell r="AM142">
            <v>99</v>
          </cell>
          <cell r="AN142" t="str">
            <v>9</v>
          </cell>
          <cell r="AO142" t="str">
            <v>9</v>
          </cell>
          <cell r="AW142" t="str">
            <v>1</v>
          </cell>
          <cell r="AX142" t="str">
            <v>1</v>
          </cell>
          <cell r="AY142" t="str">
            <v>2</v>
          </cell>
          <cell r="AZ142" t="str">
            <v>R578</v>
          </cell>
          <cell r="BA142" t="str">
            <v>G039</v>
          </cell>
          <cell r="BE142" t="str">
            <v>105</v>
          </cell>
          <cell r="BF142" t="str">
            <v>G039</v>
          </cell>
          <cell r="BH142">
            <v>37878</v>
          </cell>
        </row>
        <row r="143">
          <cell r="A143" t="str">
            <v>A1624113</v>
          </cell>
          <cell r="B143" t="str">
            <v>08</v>
          </cell>
          <cell r="C143" t="str">
            <v>2003</v>
          </cell>
          <cell r="D143">
            <v>2</v>
          </cell>
          <cell r="E143">
            <v>37836</v>
          </cell>
          <cell r="F143" t="str">
            <v>2</v>
          </cell>
          <cell r="G143" t="str">
            <v>17</v>
          </cell>
          <cell r="H143" t="str">
            <v>001</v>
          </cell>
          <cell r="K143" t="str">
            <v>1</v>
          </cell>
          <cell r="L143" t="str">
            <v>1</v>
          </cell>
          <cell r="M143" t="str">
            <v>1700100086</v>
          </cell>
          <cell r="N143" t="str">
            <v>H UNIVERSITARIO</v>
          </cell>
          <cell r="P143" t="str">
            <v>3</v>
          </cell>
          <cell r="Q143">
            <v>204</v>
          </cell>
          <cell r="S143" t="str">
            <v>1</v>
          </cell>
          <cell r="U143" t="str">
            <v>17</v>
          </cell>
          <cell r="V143" t="str">
            <v>001</v>
          </cell>
          <cell r="W143" t="str">
            <v>1</v>
          </cell>
          <cell r="Y143" t="str">
            <v>0</v>
          </cell>
          <cell r="Z143" t="str">
            <v>0303</v>
          </cell>
          <cell r="AA143" t="str">
            <v>1</v>
          </cell>
          <cell r="AB143" t="str">
            <v>1</v>
          </cell>
          <cell r="AC143" t="str">
            <v>3</v>
          </cell>
          <cell r="AD143" t="str">
            <v>1</v>
          </cell>
          <cell r="AE143" t="str">
            <v>1</v>
          </cell>
          <cell r="AF143" t="str">
            <v>26</v>
          </cell>
          <cell r="AG143" t="str">
            <v>2</v>
          </cell>
          <cell r="AH143">
            <v>880</v>
          </cell>
          <cell r="AI143">
            <v>17</v>
          </cell>
          <cell r="AJ143" t="str">
            <v>1</v>
          </cell>
          <cell r="AK143">
            <v>86031683490</v>
          </cell>
          <cell r="AL143">
            <v>1</v>
          </cell>
          <cell r="AM143">
            <v>0</v>
          </cell>
          <cell r="AN143" t="str">
            <v>9</v>
          </cell>
          <cell r="AO143" t="str">
            <v>2</v>
          </cell>
          <cell r="AW143" t="str">
            <v>2</v>
          </cell>
          <cell r="AX143" t="str">
            <v>1</v>
          </cell>
          <cell r="AY143" t="str">
            <v>2</v>
          </cell>
          <cell r="AZ143" t="str">
            <v>P219</v>
          </cell>
          <cell r="BA143" t="str">
            <v>P285</v>
          </cell>
          <cell r="BB143" t="str">
            <v>P220</v>
          </cell>
          <cell r="BC143" t="str">
            <v>P059</v>
          </cell>
          <cell r="BE143" t="str">
            <v>404</v>
          </cell>
          <cell r="BF143" t="str">
            <v>P220</v>
          </cell>
          <cell r="BH143">
            <v>37836</v>
          </cell>
        </row>
        <row r="144">
          <cell r="A144" t="str">
            <v>A1624180</v>
          </cell>
          <cell r="B144" t="str">
            <v>09</v>
          </cell>
          <cell r="C144" t="str">
            <v>2003</v>
          </cell>
          <cell r="D144">
            <v>2</v>
          </cell>
          <cell r="E144">
            <v>37876</v>
          </cell>
          <cell r="F144" t="str">
            <v>2</v>
          </cell>
          <cell r="G144" t="str">
            <v>17</v>
          </cell>
          <cell r="H144" t="str">
            <v>001</v>
          </cell>
          <cell r="K144" t="str">
            <v>1</v>
          </cell>
          <cell r="L144" t="str">
            <v>1</v>
          </cell>
          <cell r="M144" t="str">
            <v>1700100086</v>
          </cell>
          <cell r="N144" t="str">
            <v>H UNIVERSITARIO</v>
          </cell>
          <cell r="O144">
            <v>37876</v>
          </cell>
          <cell r="P144" t="str">
            <v>1</v>
          </cell>
          <cell r="Q144">
            <v>101</v>
          </cell>
          <cell r="S144" t="str">
            <v>1</v>
          </cell>
          <cell r="U144" t="str">
            <v>17</v>
          </cell>
          <cell r="V144" t="str">
            <v>001</v>
          </cell>
          <cell r="W144" t="str">
            <v>2</v>
          </cell>
          <cell r="X144" t="str">
            <v>015</v>
          </cell>
          <cell r="AA144" t="str">
            <v>1</v>
          </cell>
          <cell r="AB144" t="str">
            <v>1</v>
          </cell>
          <cell r="AC144" t="str">
            <v>3</v>
          </cell>
          <cell r="AD144" t="str">
            <v>1</v>
          </cell>
          <cell r="AE144" t="str">
            <v>1</v>
          </cell>
          <cell r="AG144" t="str">
            <v>3</v>
          </cell>
          <cell r="AH144">
            <v>9999</v>
          </cell>
          <cell r="AI144">
            <v>20</v>
          </cell>
          <cell r="AJ144" t="str">
            <v>2</v>
          </cell>
          <cell r="AK144">
            <v>24336228</v>
          </cell>
          <cell r="AL144">
            <v>1</v>
          </cell>
          <cell r="AM144">
            <v>1</v>
          </cell>
          <cell r="AN144" t="str">
            <v>4</v>
          </cell>
          <cell r="AO144" t="str">
            <v>9</v>
          </cell>
          <cell r="AW144" t="str">
            <v>2</v>
          </cell>
          <cell r="AX144" t="str">
            <v>1</v>
          </cell>
          <cell r="AY144" t="str">
            <v>2</v>
          </cell>
          <cell r="AZ144" t="str">
            <v>P285</v>
          </cell>
          <cell r="BA144" t="str">
            <v>Q039</v>
          </cell>
          <cell r="BE144" t="str">
            <v>615</v>
          </cell>
          <cell r="BF144" t="str">
            <v>Q039</v>
          </cell>
          <cell r="BH144">
            <v>37876</v>
          </cell>
        </row>
        <row r="145">
          <cell r="A145" t="str">
            <v>A1624114</v>
          </cell>
          <cell r="B145" t="str">
            <v>08</v>
          </cell>
          <cell r="C145" t="str">
            <v>2003</v>
          </cell>
          <cell r="D145">
            <v>2</v>
          </cell>
          <cell r="E145">
            <v>37852</v>
          </cell>
          <cell r="F145" t="str">
            <v>1</v>
          </cell>
          <cell r="G145" t="str">
            <v>17</v>
          </cell>
          <cell r="H145" t="str">
            <v>001</v>
          </cell>
          <cell r="K145" t="str">
            <v>1</v>
          </cell>
          <cell r="L145" t="str">
            <v>1</v>
          </cell>
          <cell r="M145" t="str">
            <v>1700100086</v>
          </cell>
          <cell r="N145" t="str">
            <v>H UNIVERSITARIO</v>
          </cell>
          <cell r="O145">
            <v>37847</v>
          </cell>
          <cell r="P145" t="str">
            <v>1</v>
          </cell>
          <cell r="Q145">
            <v>102</v>
          </cell>
          <cell r="S145" t="str">
            <v>1</v>
          </cell>
          <cell r="U145" t="str">
            <v>17</v>
          </cell>
          <cell r="V145" t="str">
            <v>777</v>
          </cell>
          <cell r="W145" t="str">
            <v>1</v>
          </cell>
          <cell r="AA145" t="str">
            <v>1</v>
          </cell>
          <cell r="AB145" t="str">
            <v>1</v>
          </cell>
          <cell r="AC145" t="str">
            <v>3</v>
          </cell>
          <cell r="AD145" t="str">
            <v>1</v>
          </cell>
          <cell r="AE145" t="str">
            <v>1</v>
          </cell>
          <cell r="AF145" t="str">
            <v>37</v>
          </cell>
          <cell r="AG145" t="str">
            <v>3</v>
          </cell>
          <cell r="AH145">
            <v>2740</v>
          </cell>
          <cell r="AI145">
            <v>18</v>
          </cell>
          <cell r="AJ145" t="str">
            <v>9</v>
          </cell>
          <cell r="AK145">
            <v>99999999999</v>
          </cell>
          <cell r="AL145">
            <v>1</v>
          </cell>
          <cell r="AM145">
            <v>99</v>
          </cell>
          <cell r="AN145" t="str">
            <v>9</v>
          </cell>
          <cell r="AO145" t="str">
            <v>4</v>
          </cell>
          <cell r="AW145" t="str">
            <v>2</v>
          </cell>
          <cell r="AX145" t="str">
            <v>1</v>
          </cell>
          <cell r="AY145" t="str">
            <v>2</v>
          </cell>
          <cell r="AZ145" t="str">
            <v>P219</v>
          </cell>
          <cell r="BA145" t="str">
            <v>P285</v>
          </cell>
          <cell r="BB145" t="str">
            <v>Q249</v>
          </cell>
          <cell r="BC145" t="str">
            <v>Q897</v>
          </cell>
          <cell r="BD145" t="str">
            <v>Q872</v>
          </cell>
          <cell r="BE145" t="str">
            <v>615</v>
          </cell>
          <cell r="BF145" t="str">
            <v>Q249</v>
          </cell>
          <cell r="BH145">
            <v>37852</v>
          </cell>
        </row>
        <row r="146">
          <cell r="A146" t="str">
            <v>A1624185</v>
          </cell>
          <cell r="B146" t="str">
            <v>09</v>
          </cell>
          <cell r="C146" t="str">
            <v>2003</v>
          </cell>
          <cell r="D146">
            <v>2</v>
          </cell>
          <cell r="E146">
            <v>37865</v>
          </cell>
          <cell r="F146" t="str">
            <v>2</v>
          </cell>
          <cell r="G146" t="str">
            <v>17</v>
          </cell>
          <cell r="H146" t="str">
            <v>001</v>
          </cell>
          <cell r="K146" t="str">
            <v>1</v>
          </cell>
          <cell r="L146" t="str">
            <v>1</v>
          </cell>
          <cell r="M146" t="str">
            <v>1700100086</v>
          </cell>
          <cell r="N146" t="str">
            <v>H UNIVERSITARIO</v>
          </cell>
          <cell r="O146">
            <v>37862</v>
          </cell>
          <cell r="P146" t="str">
            <v>2</v>
          </cell>
          <cell r="Q146">
            <v>202</v>
          </cell>
          <cell r="S146" t="str">
            <v>1</v>
          </cell>
          <cell r="U146" t="str">
            <v>17</v>
          </cell>
          <cell r="V146" t="str">
            <v>444</v>
          </cell>
          <cell r="W146" t="str">
            <v>1</v>
          </cell>
          <cell r="AA146" t="str">
            <v>1</v>
          </cell>
          <cell r="AB146" t="str">
            <v>1</v>
          </cell>
          <cell r="AC146" t="str">
            <v>3</v>
          </cell>
          <cell r="AD146" t="str">
            <v>2</v>
          </cell>
          <cell r="AE146" t="str">
            <v>1</v>
          </cell>
          <cell r="AF146" t="str">
            <v>39</v>
          </cell>
          <cell r="AG146" t="str">
            <v>3</v>
          </cell>
          <cell r="AH146">
            <v>3700</v>
          </cell>
          <cell r="AI146">
            <v>23</v>
          </cell>
          <cell r="AJ146" t="str">
            <v>2</v>
          </cell>
          <cell r="AK146">
            <v>30407056</v>
          </cell>
          <cell r="AL146">
            <v>2</v>
          </cell>
          <cell r="AM146">
            <v>0</v>
          </cell>
          <cell r="AN146" t="str">
            <v>4</v>
          </cell>
          <cell r="AO146" t="str">
            <v>2</v>
          </cell>
          <cell r="AW146" t="str">
            <v>2</v>
          </cell>
          <cell r="AX146" t="str">
            <v>1</v>
          </cell>
          <cell r="AY146" t="str">
            <v>2</v>
          </cell>
          <cell r="AZ146" t="str">
            <v>Q249</v>
          </cell>
          <cell r="BE146" t="str">
            <v>615</v>
          </cell>
          <cell r="BF146" t="str">
            <v>Q249</v>
          </cell>
          <cell r="BH146">
            <v>37865</v>
          </cell>
        </row>
        <row r="147">
          <cell r="A147" t="str">
            <v>A1624540</v>
          </cell>
          <cell r="B147" t="str">
            <v>09</v>
          </cell>
          <cell r="C147" t="str">
            <v>2003</v>
          </cell>
          <cell r="D147">
            <v>2</v>
          </cell>
          <cell r="E147">
            <v>37894</v>
          </cell>
          <cell r="F147" t="str">
            <v>1</v>
          </cell>
          <cell r="G147" t="str">
            <v>17</v>
          </cell>
          <cell r="H147" t="str">
            <v>001</v>
          </cell>
          <cell r="K147" t="str">
            <v>1</v>
          </cell>
          <cell r="L147" t="str">
            <v>1</v>
          </cell>
          <cell r="M147" t="str">
            <v>1700100051</v>
          </cell>
          <cell r="N147" t="str">
            <v>CL ISS</v>
          </cell>
          <cell r="O147">
            <v>37890</v>
          </cell>
          <cell r="P147" t="str">
            <v>1</v>
          </cell>
          <cell r="Q147">
            <v>204</v>
          </cell>
          <cell r="S147" t="str">
            <v>1</v>
          </cell>
          <cell r="U147" t="str">
            <v>17</v>
          </cell>
          <cell r="V147" t="str">
            <v>001</v>
          </cell>
          <cell r="W147" t="str">
            <v>1</v>
          </cell>
          <cell r="Y147" t="str">
            <v>0</v>
          </cell>
          <cell r="Z147" t="str">
            <v>0403</v>
          </cell>
          <cell r="AA147" t="str">
            <v>1</v>
          </cell>
          <cell r="AB147" t="str">
            <v>1</v>
          </cell>
          <cell r="AC147" t="str">
            <v>3</v>
          </cell>
          <cell r="AD147" t="str">
            <v>2</v>
          </cell>
          <cell r="AE147" t="str">
            <v>1</v>
          </cell>
          <cell r="AF147" t="str">
            <v>26</v>
          </cell>
          <cell r="AG147" t="str">
            <v>2</v>
          </cell>
          <cell r="AH147">
            <v>700</v>
          </cell>
          <cell r="AI147">
            <v>39</v>
          </cell>
          <cell r="AJ147" t="str">
            <v>2</v>
          </cell>
          <cell r="AK147">
            <v>28765191</v>
          </cell>
          <cell r="AL147">
            <v>1</v>
          </cell>
          <cell r="AM147">
            <v>0</v>
          </cell>
          <cell r="AN147" t="str">
            <v>2</v>
          </cell>
          <cell r="AO147" t="str">
            <v>4</v>
          </cell>
          <cell r="AW147" t="str">
            <v>2</v>
          </cell>
          <cell r="AX147" t="str">
            <v>1</v>
          </cell>
          <cell r="AY147" t="str">
            <v>2</v>
          </cell>
          <cell r="AZ147" t="str">
            <v>P070</v>
          </cell>
          <cell r="BA147" t="str">
            <v>P220</v>
          </cell>
          <cell r="BE147" t="str">
            <v>404</v>
          </cell>
          <cell r="BF147" t="str">
            <v>P220</v>
          </cell>
          <cell r="BH147">
            <v>37894</v>
          </cell>
        </row>
        <row r="148">
          <cell r="A148" t="str">
            <v>A1624541</v>
          </cell>
          <cell r="B148" t="str">
            <v>09</v>
          </cell>
          <cell r="C148" t="str">
            <v>2003</v>
          </cell>
          <cell r="D148">
            <v>2</v>
          </cell>
          <cell r="E148">
            <v>37894</v>
          </cell>
          <cell r="F148" t="str">
            <v>1</v>
          </cell>
          <cell r="G148" t="str">
            <v>17</v>
          </cell>
          <cell r="H148" t="str">
            <v>001</v>
          </cell>
          <cell r="K148" t="str">
            <v>1</v>
          </cell>
          <cell r="L148" t="str">
            <v>1</v>
          </cell>
          <cell r="M148" t="str">
            <v>1700100051</v>
          </cell>
          <cell r="N148" t="str">
            <v>CL ISS</v>
          </cell>
          <cell r="O148">
            <v>37889</v>
          </cell>
          <cell r="P148" t="str">
            <v>3</v>
          </cell>
          <cell r="Q148">
            <v>205</v>
          </cell>
          <cell r="S148" t="str">
            <v>1</v>
          </cell>
          <cell r="U148" t="str">
            <v>17</v>
          </cell>
          <cell r="V148" t="str">
            <v>001</v>
          </cell>
          <cell r="W148" t="str">
            <v>1</v>
          </cell>
          <cell r="Y148" t="str">
            <v>0</v>
          </cell>
          <cell r="Z148" t="str">
            <v>0505</v>
          </cell>
          <cell r="AA148" t="str">
            <v>1</v>
          </cell>
          <cell r="AB148" t="str">
            <v>2</v>
          </cell>
          <cell r="AC148" t="str">
            <v>3</v>
          </cell>
          <cell r="AD148" t="str">
            <v>1</v>
          </cell>
          <cell r="AE148" t="str">
            <v>1</v>
          </cell>
          <cell r="AF148" t="str">
            <v>33</v>
          </cell>
          <cell r="AG148" t="str">
            <v>3</v>
          </cell>
          <cell r="AH148">
            <v>1780</v>
          </cell>
          <cell r="AI148">
            <v>15</v>
          </cell>
          <cell r="AJ148" t="str">
            <v>5</v>
          </cell>
          <cell r="AK148">
            <v>13103423</v>
          </cell>
          <cell r="AL148">
            <v>1</v>
          </cell>
          <cell r="AM148">
            <v>0</v>
          </cell>
          <cell r="AN148" t="str">
            <v>1</v>
          </cell>
          <cell r="AO148" t="str">
            <v>5</v>
          </cell>
          <cell r="AW148" t="str">
            <v>2</v>
          </cell>
          <cell r="AX148" t="str">
            <v>1</v>
          </cell>
          <cell r="AY148" t="str">
            <v>2</v>
          </cell>
          <cell r="AZ148" t="str">
            <v>P071</v>
          </cell>
          <cell r="BA148" t="str">
            <v>P220</v>
          </cell>
          <cell r="BB148" t="str">
            <v>P369</v>
          </cell>
          <cell r="BE148" t="str">
            <v>404</v>
          </cell>
          <cell r="BF148" t="str">
            <v>P220</v>
          </cell>
          <cell r="BH148">
            <v>37894</v>
          </cell>
        </row>
        <row r="149">
          <cell r="A149" t="str">
            <v>A1624198</v>
          </cell>
          <cell r="B149" t="str">
            <v>09</v>
          </cell>
          <cell r="C149" t="str">
            <v>2003</v>
          </cell>
          <cell r="D149">
            <v>2</v>
          </cell>
          <cell r="E149">
            <v>37881</v>
          </cell>
          <cell r="F149" t="str">
            <v>1</v>
          </cell>
          <cell r="G149" t="str">
            <v>17</v>
          </cell>
          <cell r="H149" t="str">
            <v>001</v>
          </cell>
          <cell r="K149" t="str">
            <v>1</v>
          </cell>
          <cell r="L149" t="str">
            <v>1</v>
          </cell>
          <cell r="M149" t="str">
            <v>1700100086</v>
          </cell>
          <cell r="N149" t="str">
            <v>H UNIVERSITARIO</v>
          </cell>
          <cell r="O149">
            <v>37881</v>
          </cell>
          <cell r="P149" t="str">
            <v>2</v>
          </cell>
          <cell r="Q149">
            <v>101</v>
          </cell>
          <cell r="S149" t="str">
            <v>1</v>
          </cell>
          <cell r="U149" t="str">
            <v>17</v>
          </cell>
          <cell r="V149" t="str">
            <v>174</v>
          </cell>
          <cell r="W149" t="str">
            <v>1</v>
          </cell>
          <cell r="AA149" t="str">
            <v>1</v>
          </cell>
          <cell r="AB149" t="str">
            <v>1</v>
          </cell>
          <cell r="AC149" t="str">
            <v>3</v>
          </cell>
          <cell r="AD149" t="str">
            <v>1</v>
          </cell>
          <cell r="AE149" t="str">
            <v>1</v>
          </cell>
          <cell r="AF149" t="str">
            <v>24</v>
          </cell>
          <cell r="AG149" t="str">
            <v>2</v>
          </cell>
          <cell r="AH149">
            <v>9999</v>
          </cell>
          <cell r="AI149">
            <v>20</v>
          </cell>
          <cell r="AJ149" t="str">
            <v>2</v>
          </cell>
          <cell r="AK149">
            <v>30360912</v>
          </cell>
          <cell r="AL149">
            <v>2</v>
          </cell>
          <cell r="AM149">
            <v>99</v>
          </cell>
          <cell r="AN149" t="str">
            <v>1</v>
          </cell>
          <cell r="AO149" t="str">
            <v>5</v>
          </cell>
          <cell r="AW149" t="str">
            <v>2</v>
          </cell>
          <cell r="AX149" t="str">
            <v>1</v>
          </cell>
          <cell r="AY149" t="str">
            <v>2</v>
          </cell>
          <cell r="AZ149" t="str">
            <v>P012</v>
          </cell>
          <cell r="BA149" t="str">
            <v>P025</v>
          </cell>
          <cell r="BE149" t="str">
            <v>402</v>
          </cell>
          <cell r="BF149" t="str">
            <v>P012</v>
          </cell>
          <cell r="BH149">
            <v>37881</v>
          </cell>
        </row>
        <row r="150">
          <cell r="A150" t="str">
            <v>A1624261</v>
          </cell>
          <cell r="B150" t="str">
            <v>09</v>
          </cell>
          <cell r="C150" t="str">
            <v>2003</v>
          </cell>
          <cell r="D150">
            <v>2</v>
          </cell>
          <cell r="E150">
            <v>37890</v>
          </cell>
          <cell r="F150" t="str">
            <v>2</v>
          </cell>
          <cell r="G150" t="str">
            <v>17</v>
          </cell>
          <cell r="H150" t="str">
            <v>001</v>
          </cell>
          <cell r="K150" t="str">
            <v>1</v>
          </cell>
          <cell r="L150" t="str">
            <v>1</v>
          </cell>
          <cell r="M150" t="str">
            <v>1700100086</v>
          </cell>
          <cell r="N150" t="str">
            <v>H UNIVERSITARIO</v>
          </cell>
          <cell r="O150">
            <v>37880</v>
          </cell>
          <cell r="P150" t="str">
            <v>3</v>
          </cell>
          <cell r="Q150">
            <v>210</v>
          </cell>
          <cell r="S150" t="str">
            <v>1</v>
          </cell>
          <cell r="U150" t="str">
            <v>17</v>
          </cell>
          <cell r="V150" t="str">
            <v>614</v>
          </cell>
          <cell r="W150" t="str">
            <v>2</v>
          </cell>
          <cell r="X150" t="str">
            <v>006</v>
          </cell>
          <cell r="AA150" t="str">
            <v>1</v>
          </cell>
          <cell r="AB150" t="str">
            <v>1</v>
          </cell>
          <cell r="AC150" t="str">
            <v>3</v>
          </cell>
          <cell r="AD150" t="str">
            <v>1</v>
          </cell>
          <cell r="AE150" t="str">
            <v>1</v>
          </cell>
          <cell r="AF150" t="str">
            <v>25</v>
          </cell>
          <cell r="AG150" t="str">
            <v>2</v>
          </cell>
          <cell r="AH150">
            <v>790</v>
          </cell>
          <cell r="AI150">
            <v>34</v>
          </cell>
          <cell r="AJ150" t="str">
            <v>2</v>
          </cell>
          <cell r="AK150">
            <v>25062276</v>
          </cell>
          <cell r="AL150">
            <v>1</v>
          </cell>
          <cell r="AM150">
            <v>99</v>
          </cell>
          <cell r="AN150" t="str">
            <v>2</v>
          </cell>
          <cell r="AO150" t="str">
            <v>2</v>
          </cell>
          <cell r="AW150" t="str">
            <v>2</v>
          </cell>
          <cell r="AX150" t="str">
            <v>1</v>
          </cell>
          <cell r="AY150" t="str">
            <v>2</v>
          </cell>
          <cell r="AZ150" t="str">
            <v>P284</v>
          </cell>
          <cell r="BA150" t="str">
            <v>P070</v>
          </cell>
          <cell r="BE150" t="str">
            <v>404</v>
          </cell>
          <cell r="BF150" t="str">
            <v>P284</v>
          </cell>
          <cell r="BH150">
            <v>37890</v>
          </cell>
        </row>
        <row r="151">
          <cell r="A151" t="str">
            <v>A1624267</v>
          </cell>
          <cell r="B151" t="str">
            <v>09</v>
          </cell>
          <cell r="C151" t="str">
            <v>2003</v>
          </cell>
          <cell r="D151">
            <v>2</v>
          </cell>
          <cell r="E151">
            <v>37888</v>
          </cell>
          <cell r="F151" t="str">
            <v>1</v>
          </cell>
          <cell r="G151" t="str">
            <v>17</v>
          </cell>
          <cell r="H151" t="str">
            <v>001</v>
          </cell>
          <cell r="K151" t="str">
            <v>1</v>
          </cell>
          <cell r="L151" t="str">
            <v>1</v>
          </cell>
          <cell r="M151" t="str">
            <v>1700100086</v>
          </cell>
          <cell r="N151" t="str">
            <v>H UNIVERSITARIO</v>
          </cell>
          <cell r="P151" t="str">
            <v>3</v>
          </cell>
          <cell r="Q151">
            <v>101</v>
          </cell>
          <cell r="S151" t="str">
            <v>1</v>
          </cell>
          <cell r="U151" t="str">
            <v>17</v>
          </cell>
          <cell r="V151" t="str">
            <v>001</v>
          </cell>
          <cell r="W151" t="str">
            <v>1</v>
          </cell>
          <cell r="Y151" t="str">
            <v>0</v>
          </cell>
          <cell r="Z151" t="str">
            <v>0207</v>
          </cell>
          <cell r="AA151" t="str">
            <v>1</v>
          </cell>
          <cell r="AB151" t="str">
            <v>1</v>
          </cell>
          <cell r="AC151" t="str">
            <v>3</v>
          </cell>
          <cell r="AD151" t="str">
            <v>1</v>
          </cell>
          <cell r="AE151" t="str">
            <v>1</v>
          </cell>
          <cell r="AF151" t="str">
            <v>27</v>
          </cell>
          <cell r="AG151" t="str">
            <v>2</v>
          </cell>
          <cell r="AH151">
            <v>860</v>
          </cell>
          <cell r="AI151">
            <v>23</v>
          </cell>
          <cell r="AJ151" t="str">
            <v>9</v>
          </cell>
          <cell r="AK151">
            <v>99999999999</v>
          </cell>
          <cell r="AL151">
            <v>2</v>
          </cell>
          <cell r="AM151">
            <v>0</v>
          </cell>
          <cell r="AN151" t="str">
            <v>9</v>
          </cell>
          <cell r="AO151" t="str">
            <v>9</v>
          </cell>
          <cell r="AW151" t="str">
            <v>2</v>
          </cell>
          <cell r="AX151" t="str">
            <v>1</v>
          </cell>
          <cell r="AY151" t="str">
            <v>2</v>
          </cell>
          <cell r="AZ151" t="str">
            <v>P070</v>
          </cell>
          <cell r="BE151" t="str">
            <v>403</v>
          </cell>
          <cell r="BF151" t="str">
            <v>P070</v>
          </cell>
          <cell r="BH151">
            <v>37889</v>
          </cell>
        </row>
        <row r="152">
          <cell r="A152" t="str">
            <v>A1624271</v>
          </cell>
          <cell r="B152" t="str">
            <v>09</v>
          </cell>
          <cell r="C152" t="str">
            <v>2003</v>
          </cell>
          <cell r="D152">
            <v>2</v>
          </cell>
          <cell r="E152">
            <v>37891</v>
          </cell>
          <cell r="F152" t="str">
            <v>1</v>
          </cell>
          <cell r="G152" t="str">
            <v>17</v>
          </cell>
          <cell r="H152" t="str">
            <v>001</v>
          </cell>
          <cell r="K152" t="str">
            <v>1</v>
          </cell>
          <cell r="L152" t="str">
            <v>1</v>
          </cell>
          <cell r="M152" t="str">
            <v>1700100086</v>
          </cell>
          <cell r="N152" t="str">
            <v>H UNIVERSITARIO</v>
          </cell>
          <cell r="P152" t="str">
            <v>3</v>
          </cell>
          <cell r="Q152">
            <v>103</v>
          </cell>
          <cell r="S152" t="str">
            <v>1</v>
          </cell>
          <cell r="U152" t="str">
            <v>17</v>
          </cell>
          <cell r="V152" t="str">
            <v>042</v>
          </cell>
          <cell r="W152" t="str">
            <v>1</v>
          </cell>
          <cell r="AA152" t="str">
            <v>1</v>
          </cell>
          <cell r="AB152" t="str">
            <v>1</v>
          </cell>
          <cell r="AC152" t="str">
            <v>3</v>
          </cell>
          <cell r="AD152" t="str">
            <v>1</v>
          </cell>
          <cell r="AE152" t="str">
            <v>1</v>
          </cell>
          <cell r="AG152" t="str">
            <v>1</v>
          </cell>
          <cell r="AH152">
            <v>500</v>
          </cell>
          <cell r="AI152">
            <v>24</v>
          </cell>
          <cell r="AJ152" t="str">
            <v>2</v>
          </cell>
          <cell r="AK152">
            <v>24557859</v>
          </cell>
          <cell r="AL152">
            <v>99</v>
          </cell>
          <cell r="AM152">
            <v>99</v>
          </cell>
          <cell r="AN152" t="str">
            <v>1</v>
          </cell>
          <cell r="AO152" t="str">
            <v>9</v>
          </cell>
          <cell r="AW152" t="str">
            <v>2</v>
          </cell>
          <cell r="AX152" t="str">
            <v>1</v>
          </cell>
          <cell r="AY152" t="str">
            <v>2</v>
          </cell>
          <cell r="AZ152" t="str">
            <v>P219</v>
          </cell>
          <cell r="BA152" t="str">
            <v>P280</v>
          </cell>
          <cell r="BB152" t="str">
            <v>P070</v>
          </cell>
          <cell r="BD152" t="str">
            <v>P011</v>
          </cell>
          <cell r="BE152" t="str">
            <v>404</v>
          </cell>
          <cell r="BF152" t="str">
            <v>P280</v>
          </cell>
          <cell r="BH152">
            <v>37891</v>
          </cell>
        </row>
        <row r="153">
          <cell r="A153" t="str">
            <v>A1624279</v>
          </cell>
          <cell r="B153" t="str">
            <v>09</v>
          </cell>
          <cell r="C153" t="str">
            <v>2003</v>
          </cell>
          <cell r="D153">
            <v>2</v>
          </cell>
          <cell r="E153">
            <v>37891</v>
          </cell>
          <cell r="F153" t="str">
            <v>1</v>
          </cell>
          <cell r="G153" t="str">
            <v>17</v>
          </cell>
          <cell r="H153" t="str">
            <v>001</v>
          </cell>
          <cell r="K153" t="str">
            <v>1</v>
          </cell>
          <cell r="L153" t="str">
            <v>1</v>
          </cell>
          <cell r="M153" t="str">
            <v>1700100086</v>
          </cell>
          <cell r="N153" t="str">
            <v>H UNIVERSITARIO</v>
          </cell>
          <cell r="O153">
            <v>37882</v>
          </cell>
          <cell r="P153" t="str">
            <v>2</v>
          </cell>
          <cell r="Q153">
            <v>209</v>
          </cell>
          <cell r="S153" t="str">
            <v>1</v>
          </cell>
          <cell r="U153" t="str">
            <v>17</v>
          </cell>
          <cell r="V153" t="str">
            <v>001</v>
          </cell>
          <cell r="W153" t="str">
            <v>1</v>
          </cell>
          <cell r="Y153" t="str">
            <v>0</v>
          </cell>
          <cell r="Z153" t="str">
            <v>0908</v>
          </cell>
          <cell r="AA153" t="str">
            <v>1</v>
          </cell>
          <cell r="AB153" t="str">
            <v>2</v>
          </cell>
          <cell r="AC153" t="str">
            <v>3</v>
          </cell>
          <cell r="AD153" t="str">
            <v>1</v>
          </cell>
          <cell r="AE153" t="str">
            <v>1</v>
          </cell>
          <cell r="AF153" t="str">
            <v>32</v>
          </cell>
          <cell r="AG153" t="str">
            <v>3</v>
          </cell>
          <cell r="AH153">
            <v>1590</v>
          </cell>
          <cell r="AI153">
            <v>36</v>
          </cell>
          <cell r="AJ153" t="str">
            <v>3</v>
          </cell>
          <cell r="AK153">
            <v>30336601</v>
          </cell>
          <cell r="AL153">
            <v>7</v>
          </cell>
          <cell r="AM153">
            <v>99</v>
          </cell>
          <cell r="AN153" t="str">
            <v>4</v>
          </cell>
          <cell r="AO153" t="str">
            <v>5</v>
          </cell>
          <cell r="AW153" t="str">
            <v>2</v>
          </cell>
          <cell r="AX153" t="str">
            <v>1</v>
          </cell>
          <cell r="AY153" t="str">
            <v>2</v>
          </cell>
          <cell r="AZ153" t="str">
            <v>P369</v>
          </cell>
          <cell r="BA153" t="str">
            <v>P071</v>
          </cell>
          <cell r="BE153" t="str">
            <v>404</v>
          </cell>
          <cell r="BF153" t="str">
            <v>P220</v>
          </cell>
          <cell r="BH153">
            <v>37892</v>
          </cell>
        </row>
        <row r="154">
          <cell r="A154" t="str">
            <v>A1624340</v>
          </cell>
          <cell r="B154" t="str">
            <v>09</v>
          </cell>
          <cell r="C154" t="str">
            <v>2003</v>
          </cell>
          <cell r="D154">
            <v>2</v>
          </cell>
          <cell r="E154">
            <v>37869</v>
          </cell>
          <cell r="F154" t="str">
            <v>1</v>
          </cell>
          <cell r="G154" t="str">
            <v>17</v>
          </cell>
          <cell r="H154" t="str">
            <v>001</v>
          </cell>
          <cell r="K154" t="str">
            <v>1</v>
          </cell>
          <cell r="L154" t="str">
            <v>1</v>
          </cell>
          <cell r="M154" t="str">
            <v>1700100086</v>
          </cell>
          <cell r="N154" t="str">
            <v>H UNIVERSITARIO</v>
          </cell>
          <cell r="O154">
            <v>37868</v>
          </cell>
          <cell r="P154" t="str">
            <v>2</v>
          </cell>
          <cell r="Q154">
            <v>201</v>
          </cell>
          <cell r="S154" t="str">
            <v>1</v>
          </cell>
          <cell r="U154" t="str">
            <v>17</v>
          </cell>
          <cell r="V154" t="str">
            <v>513</v>
          </cell>
          <cell r="W154" t="str">
            <v>3</v>
          </cell>
          <cell r="AA154" t="str">
            <v>2</v>
          </cell>
          <cell r="AB154" t="str">
            <v>3</v>
          </cell>
          <cell r="AC154" t="str">
            <v>3</v>
          </cell>
          <cell r="AD154" t="str">
            <v>1</v>
          </cell>
          <cell r="AE154" t="str">
            <v>1</v>
          </cell>
          <cell r="AF154" t="str">
            <v>39</v>
          </cell>
          <cell r="AG154" t="str">
            <v>3</v>
          </cell>
          <cell r="AH154">
            <v>2600</v>
          </cell>
          <cell r="AI154">
            <v>23</v>
          </cell>
          <cell r="AJ154" t="str">
            <v>2</v>
          </cell>
          <cell r="AK154">
            <v>30373903</v>
          </cell>
          <cell r="AL154">
            <v>2</v>
          </cell>
          <cell r="AM154">
            <v>0</v>
          </cell>
          <cell r="AN154" t="str">
            <v>1</v>
          </cell>
          <cell r="AO154" t="str">
            <v>9</v>
          </cell>
          <cell r="AS154" t="str">
            <v>2</v>
          </cell>
          <cell r="AT154" t="str">
            <v>17</v>
          </cell>
          <cell r="AU154" t="str">
            <v>513</v>
          </cell>
          <cell r="AV154" t="str">
            <v>00999</v>
          </cell>
          <cell r="AW154" t="str">
            <v>1</v>
          </cell>
          <cell r="AX154" t="str">
            <v>1</v>
          </cell>
          <cell r="AY154" t="str">
            <v>2</v>
          </cell>
          <cell r="AZ154" t="str">
            <v>P800</v>
          </cell>
          <cell r="BE154" t="str">
            <v>512</v>
          </cell>
          <cell r="BF154" t="str">
            <v>Y069</v>
          </cell>
          <cell r="BH154">
            <v>37870</v>
          </cell>
        </row>
        <row r="155">
          <cell r="A155" t="str">
            <v>A1624821</v>
          </cell>
          <cell r="B155" t="str">
            <v>11</v>
          </cell>
          <cell r="C155" t="str">
            <v>2003</v>
          </cell>
          <cell r="D155">
            <v>2</v>
          </cell>
          <cell r="E155">
            <v>37937</v>
          </cell>
          <cell r="F155" t="str">
            <v>1</v>
          </cell>
          <cell r="G155" t="str">
            <v>17</v>
          </cell>
          <cell r="H155" t="str">
            <v>001</v>
          </cell>
          <cell r="K155" t="str">
            <v>1</v>
          </cell>
          <cell r="L155" t="str">
            <v>1</v>
          </cell>
          <cell r="M155" t="str">
            <v>1700100086</v>
          </cell>
          <cell r="N155" t="str">
            <v>H UNIVERSITARIO</v>
          </cell>
          <cell r="P155" t="str">
            <v>1</v>
          </cell>
          <cell r="Q155">
            <v>101</v>
          </cell>
          <cell r="S155" t="str">
            <v>1</v>
          </cell>
          <cell r="U155" t="str">
            <v>17</v>
          </cell>
          <cell r="V155" t="str">
            <v>001</v>
          </cell>
          <cell r="W155" t="str">
            <v>1</v>
          </cell>
          <cell r="Y155" t="str">
            <v>0</v>
          </cell>
          <cell r="Z155" t="str">
            <v>0611</v>
          </cell>
          <cell r="AA155" t="str">
            <v>1</v>
          </cell>
          <cell r="AB155" t="str">
            <v>1</v>
          </cell>
          <cell r="AC155" t="str">
            <v>3</v>
          </cell>
          <cell r="AD155" t="str">
            <v>1</v>
          </cell>
          <cell r="AE155" t="str">
            <v>2</v>
          </cell>
          <cell r="AF155" t="str">
            <v>24</v>
          </cell>
          <cell r="AG155" t="str">
            <v>2</v>
          </cell>
          <cell r="AH155">
            <v>740</v>
          </cell>
          <cell r="AI155">
            <v>27</v>
          </cell>
          <cell r="AJ155" t="str">
            <v>2</v>
          </cell>
          <cell r="AK155">
            <v>30392200</v>
          </cell>
          <cell r="AL155">
            <v>2</v>
          </cell>
          <cell r="AM155">
            <v>0</v>
          </cell>
          <cell r="AN155" t="str">
            <v>2</v>
          </cell>
          <cell r="AO155" t="str">
            <v>4</v>
          </cell>
          <cell r="AW155" t="str">
            <v>2</v>
          </cell>
          <cell r="AX155" t="str">
            <v>1</v>
          </cell>
          <cell r="AY155" t="str">
            <v>2</v>
          </cell>
          <cell r="AZ155" t="str">
            <v>P291</v>
          </cell>
          <cell r="BA155" t="str">
            <v>P070</v>
          </cell>
          <cell r="BE155" t="str">
            <v>403</v>
          </cell>
          <cell r="BF155" t="str">
            <v>P070</v>
          </cell>
          <cell r="BH155">
            <v>37937</v>
          </cell>
        </row>
        <row r="156">
          <cell r="A156" t="str">
            <v>A1624823</v>
          </cell>
          <cell r="B156" t="str">
            <v>11</v>
          </cell>
          <cell r="C156" t="str">
            <v>2003</v>
          </cell>
          <cell r="D156">
            <v>2</v>
          </cell>
          <cell r="E156">
            <v>37938</v>
          </cell>
          <cell r="F156" t="str">
            <v>1</v>
          </cell>
          <cell r="G156" t="str">
            <v>17</v>
          </cell>
          <cell r="H156" t="str">
            <v>001</v>
          </cell>
          <cell r="K156" t="str">
            <v>1</v>
          </cell>
          <cell r="L156" t="str">
            <v>1</v>
          </cell>
          <cell r="M156" t="str">
            <v>1700100086</v>
          </cell>
          <cell r="N156" t="str">
            <v>H UNIVERSITARIO</v>
          </cell>
          <cell r="O156">
            <v>37935</v>
          </cell>
          <cell r="P156" t="str">
            <v>2</v>
          </cell>
          <cell r="Q156">
            <v>203</v>
          </cell>
          <cell r="S156" t="str">
            <v>1</v>
          </cell>
          <cell r="U156" t="str">
            <v>17</v>
          </cell>
          <cell r="V156" t="str">
            <v>380</v>
          </cell>
          <cell r="W156" t="str">
            <v>1</v>
          </cell>
          <cell r="AA156" t="str">
            <v>1</v>
          </cell>
          <cell r="AB156" t="str">
            <v>1</v>
          </cell>
          <cell r="AC156" t="str">
            <v>3</v>
          </cell>
          <cell r="AD156" t="str">
            <v>1</v>
          </cell>
          <cell r="AE156" t="str">
            <v>1</v>
          </cell>
          <cell r="AF156" t="str">
            <v>98</v>
          </cell>
          <cell r="AG156" t="str">
            <v>4</v>
          </cell>
          <cell r="AH156">
            <v>1800</v>
          </cell>
          <cell r="AI156">
            <v>13</v>
          </cell>
          <cell r="AJ156" t="str">
            <v>9</v>
          </cell>
          <cell r="AK156">
            <v>99999999999</v>
          </cell>
          <cell r="AL156">
            <v>1</v>
          </cell>
          <cell r="AM156">
            <v>0</v>
          </cell>
          <cell r="AN156" t="str">
            <v>1</v>
          </cell>
          <cell r="AO156" t="str">
            <v>3</v>
          </cell>
          <cell r="AW156" t="str">
            <v>2</v>
          </cell>
          <cell r="AX156" t="str">
            <v>1</v>
          </cell>
          <cell r="AY156" t="str">
            <v>1</v>
          </cell>
          <cell r="AZ156" t="str">
            <v>P369</v>
          </cell>
          <cell r="BA156" t="str">
            <v>P220</v>
          </cell>
          <cell r="BB156" t="str">
            <v>P071</v>
          </cell>
          <cell r="BE156" t="str">
            <v>404</v>
          </cell>
          <cell r="BF156" t="str">
            <v>P220</v>
          </cell>
          <cell r="BH156">
            <v>37939</v>
          </cell>
        </row>
        <row r="157">
          <cell r="A157" t="str">
            <v>A1624827</v>
          </cell>
          <cell r="B157" t="str">
            <v>11</v>
          </cell>
          <cell r="C157" t="str">
            <v>2003</v>
          </cell>
          <cell r="D157">
            <v>2</v>
          </cell>
          <cell r="E157">
            <v>37945</v>
          </cell>
          <cell r="F157" t="str">
            <v>2</v>
          </cell>
          <cell r="G157" t="str">
            <v>17</v>
          </cell>
          <cell r="H157" t="str">
            <v>001</v>
          </cell>
          <cell r="K157" t="str">
            <v>1</v>
          </cell>
          <cell r="L157" t="str">
            <v>1</v>
          </cell>
          <cell r="M157" t="str">
            <v>1700100086</v>
          </cell>
          <cell r="N157" t="str">
            <v>H UNIVERSITARIO</v>
          </cell>
          <cell r="O157">
            <v>37943</v>
          </cell>
          <cell r="P157" t="str">
            <v>2</v>
          </cell>
          <cell r="Q157">
            <v>202</v>
          </cell>
          <cell r="S157" t="str">
            <v>1</v>
          </cell>
          <cell r="U157" t="str">
            <v>17</v>
          </cell>
          <cell r="V157" t="str">
            <v>001</v>
          </cell>
          <cell r="W157" t="str">
            <v>1</v>
          </cell>
          <cell r="Y157" t="str">
            <v>0</v>
          </cell>
          <cell r="Z157" t="str">
            <v>1014</v>
          </cell>
          <cell r="AA157" t="str">
            <v>1</v>
          </cell>
          <cell r="AB157" t="str">
            <v>1</v>
          </cell>
          <cell r="AC157" t="str">
            <v>3</v>
          </cell>
          <cell r="AD157" t="str">
            <v>1</v>
          </cell>
          <cell r="AE157" t="str">
            <v>1</v>
          </cell>
          <cell r="AF157" t="str">
            <v>34</v>
          </cell>
          <cell r="AG157" t="str">
            <v>3</v>
          </cell>
          <cell r="AH157">
            <v>1590</v>
          </cell>
          <cell r="AI157">
            <v>19</v>
          </cell>
          <cell r="AJ157" t="str">
            <v>2</v>
          </cell>
          <cell r="AK157">
            <v>24339424</v>
          </cell>
          <cell r="AL157">
            <v>1</v>
          </cell>
          <cell r="AM157">
            <v>0</v>
          </cell>
          <cell r="AN157" t="str">
            <v>4</v>
          </cell>
          <cell r="AO157" t="str">
            <v>2</v>
          </cell>
          <cell r="AW157" t="str">
            <v>2</v>
          </cell>
          <cell r="AX157" t="str">
            <v>1</v>
          </cell>
          <cell r="AY157" t="str">
            <v>1</v>
          </cell>
          <cell r="AZ157" t="str">
            <v>P369</v>
          </cell>
          <cell r="BA157" t="str">
            <v>P071</v>
          </cell>
          <cell r="BB157" t="str">
            <v>P000</v>
          </cell>
          <cell r="BD157" t="str">
            <v>P220</v>
          </cell>
          <cell r="BE157" t="str">
            <v>401</v>
          </cell>
          <cell r="BF157" t="str">
            <v>P000</v>
          </cell>
          <cell r="BH157">
            <v>37945</v>
          </cell>
        </row>
        <row r="158">
          <cell r="A158" t="str">
            <v>A1624833</v>
          </cell>
          <cell r="B158" t="str">
            <v>11</v>
          </cell>
          <cell r="C158" t="str">
            <v>2003</v>
          </cell>
          <cell r="D158">
            <v>2</v>
          </cell>
          <cell r="E158">
            <v>37951</v>
          </cell>
          <cell r="F158" t="str">
            <v>1</v>
          </cell>
          <cell r="G158" t="str">
            <v>17</v>
          </cell>
          <cell r="H158" t="str">
            <v>001</v>
          </cell>
          <cell r="K158" t="str">
            <v>1</v>
          </cell>
          <cell r="L158" t="str">
            <v>1</v>
          </cell>
          <cell r="M158" t="str">
            <v>1700100086</v>
          </cell>
          <cell r="N158" t="str">
            <v>H UNIVERSITARIO</v>
          </cell>
          <cell r="O158">
            <v>37951</v>
          </cell>
          <cell r="P158" t="str">
            <v>1</v>
          </cell>
          <cell r="Q158">
            <v>103</v>
          </cell>
          <cell r="S158" t="str">
            <v>1</v>
          </cell>
          <cell r="U158" t="str">
            <v>17</v>
          </cell>
          <cell r="V158" t="str">
            <v>873</v>
          </cell>
          <cell r="W158" t="str">
            <v>1</v>
          </cell>
          <cell r="AA158" t="str">
            <v>1</v>
          </cell>
          <cell r="AB158" t="str">
            <v>1</v>
          </cell>
          <cell r="AC158" t="str">
            <v>3</v>
          </cell>
          <cell r="AD158" t="str">
            <v>1</v>
          </cell>
          <cell r="AE158" t="str">
            <v>1</v>
          </cell>
          <cell r="AF158" t="str">
            <v>37</v>
          </cell>
          <cell r="AG158" t="str">
            <v>3</v>
          </cell>
          <cell r="AH158">
            <v>2450</v>
          </cell>
          <cell r="AI158">
            <v>30</v>
          </cell>
          <cell r="AJ158" t="str">
            <v>2</v>
          </cell>
          <cell r="AK158">
            <v>30329333</v>
          </cell>
          <cell r="AL158">
            <v>3</v>
          </cell>
          <cell r="AM158">
            <v>99</v>
          </cell>
          <cell r="AN158" t="str">
            <v>4</v>
          </cell>
          <cell r="AO158" t="str">
            <v>4</v>
          </cell>
          <cell r="AW158" t="str">
            <v>2</v>
          </cell>
          <cell r="AX158" t="str">
            <v>1</v>
          </cell>
          <cell r="AY158" t="str">
            <v>2</v>
          </cell>
          <cell r="AZ158" t="str">
            <v>Q790</v>
          </cell>
          <cell r="BE158" t="str">
            <v>615</v>
          </cell>
          <cell r="BF158" t="str">
            <v>Q790</v>
          </cell>
          <cell r="BH158">
            <v>37951</v>
          </cell>
        </row>
        <row r="159">
          <cell r="A159" t="str">
            <v>A1624835</v>
          </cell>
          <cell r="B159" t="str">
            <v>11</v>
          </cell>
          <cell r="C159" t="str">
            <v>2003</v>
          </cell>
          <cell r="D159">
            <v>2</v>
          </cell>
          <cell r="E159">
            <v>37950</v>
          </cell>
          <cell r="F159" t="str">
            <v>2</v>
          </cell>
          <cell r="G159" t="str">
            <v>17</v>
          </cell>
          <cell r="H159" t="str">
            <v>001</v>
          </cell>
          <cell r="K159" t="str">
            <v>1</v>
          </cell>
          <cell r="L159" t="str">
            <v>1</v>
          </cell>
          <cell r="M159" t="str">
            <v>1700100086</v>
          </cell>
          <cell r="N159" t="str">
            <v>H UNIVERSITARIO</v>
          </cell>
          <cell r="P159" t="str">
            <v>3</v>
          </cell>
          <cell r="Q159">
            <v>207</v>
          </cell>
          <cell r="S159" t="str">
            <v>1</v>
          </cell>
          <cell r="U159" t="str">
            <v>17</v>
          </cell>
          <cell r="V159" t="str">
            <v>524</v>
          </cell>
          <cell r="W159" t="str">
            <v>3</v>
          </cell>
          <cell r="AA159" t="str">
            <v>1</v>
          </cell>
          <cell r="AB159" t="str">
            <v>1</v>
          </cell>
          <cell r="AC159" t="str">
            <v>3</v>
          </cell>
          <cell r="AD159" t="str">
            <v>1</v>
          </cell>
          <cell r="AE159" t="str">
            <v>1</v>
          </cell>
          <cell r="AF159" t="str">
            <v>36</v>
          </cell>
          <cell r="AG159" t="str">
            <v>3</v>
          </cell>
          <cell r="AH159">
            <v>2410</v>
          </cell>
          <cell r="AI159">
            <v>14</v>
          </cell>
          <cell r="AJ159" t="str">
            <v>9</v>
          </cell>
          <cell r="AK159">
            <v>99999999999</v>
          </cell>
          <cell r="AL159">
            <v>1</v>
          </cell>
          <cell r="AM159">
            <v>0</v>
          </cell>
          <cell r="AN159" t="str">
            <v>1</v>
          </cell>
          <cell r="AO159" t="str">
            <v>9</v>
          </cell>
          <cell r="AW159" t="str">
            <v>2</v>
          </cell>
          <cell r="AX159" t="str">
            <v>1</v>
          </cell>
          <cell r="AY159" t="str">
            <v>2</v>
          </cell>
          <cell r="AZ159" t="str">
            <v>P290</v>
          </cell>
          <cell r="BA159" t="str">
            <v>Q249</v>
          </cell>
          <cell r="BE159" t="str">
            <v>615</v>
          </cell>
          <cell r="BF159" t="str">
            <v>Q249</v>
          </cell>
          <cell r="BH159">
            <v>37950</v>
          </cell>
        </row>
        <row r="160">
          <cell r="A160" t="str">
            <v>A1624836</v>
          </cell>
          <cell r="B160" t="str">
            <v>11</v>
          </cell>
          <cell r="C160" t="str">
            <v>2003</v>
          </cell>
          <cell r="D160">
            <v>2</v>
          </cell>
          <cell r="E160">
            <v>37952</v>
          </cell>
          <cell r="F160" t="str">
            <v>1</v>
          </cell>
          <cell r="G160" t="str">
            <v>17</v>
          </cell>
          <cell r="H160" t="str">
            <v>001</v>
          </cell>
          <cell r="K160" t="str">
            <v>1</v>
          </cell>
          <cell r="L160" t="str">
            <v>1</v>
          </cell>
          <cell r="M160" t="str">
            <v>1700100086</v>
          </cell>
          <cell r="N160" t="str">
            <v>H UNIVERSITARIO</v>
          </cell>
          <cell r="O160">
            <v>37935</v>
          </cell>
          <cell r="P160" t="str">
            <v>3</v>
          </cell>
          <cell r="Q160">
            <v>217</v>
          </cell>
          <cell r="S160" t="str">
            <v>1</v>
          </cell>
          <cell r="U160" t="str">
            <v>17</v>
          </cell>
          <cell r="V160" t="str">
            <v>088</v>
          </cell>
          <cell r="W160" t="str">
            <v>1</v>
          </cell>
          <cell r="AA160" t="str">
            <v>1</v>
          </cell>
          <cell r="AB160" t="str">
            <v>1</v>
          </cell>
          <cell r="AC160" t="str">
            <v>3</v>
          </cell>
          <cell r="AD160" t="str">
            <v>1</v>
          </cell>
          <cell r="AE160" t="str">
            <v>1</v>
          </cell>
          <cell r="AF160" t="str">
            <v>27</v>
          </cell>
          <cell r="AG160" t="str">
            <v>2</v>
          </cell>
          <cell r="AH160">
            <v>1040</v>
          </cell>
          <cell r="AI160">
            <v>25</v>
          </cell>
          <cell r="AJ160" t="str">
            <v>9</v>
          </cell>
          <cell r="AK160">
            <v>99999999999</v>
          </cell>
          <cell r="AL160">
            <v>4</v>
          </cell>
          <cell r="AM160">
            <v>0</v>
          </cell>
          <cell r="AN160" t="str">
            <v>9</v>
          </cell>
          <cell r="AO160" t="str">
            <v>9</v>
          </cell>
          <cell r="AW160" t="str">
            <v>2</v>
          </cell>
          <cell r="AX160" t="str">
            <v>1</v>
          </cell>
          <cell r="AY160" t="str">
            <v>2</v>
          </cell>
          <cell r="AZ160" t="str">
            <v>P369</v>
          </cell>
          <cell r="BA160" t="str">
            <v>P220</v>
          </cell>
          <cell r="BD160" t="str">
            <v>P071</v>
          </cell>
          <cell r="BE160" t="str">
            <v>404</v>
          </cell>
          <cell r="BF160" t="str">
            <v>P220</v>
          </cell>
          <cell r="BH160">
            <v>37952</v>
          </cell>
        </row>
        <row r="161">
          <cell r="A161" t="str">
            <v>A1624348</v>
          </cell>
          <cell r="B161" t="str">
            <v>09</v>
          </cell>
          <cell r="C161" t="str">
            <v>2003</v>
          </cell>
          <cell r="D161">
            <v>2</v>
          </cell>
          <cell r="E161">
            <v>37875</v>
          </cell>
          <cell r="F161" t="str">
            <v>1</v>
          </cell>
          <cell r="G161" t="str">
            <v>17</v>
          </cell>
          <cell r="H161" t="str">
            <v>001</v>
          </cell>
          <cell r="I161" t="str">
            <v>003</v>
          </cell>
          <cell r="K161" t="str">
            <v>2</v>
          </cell>
          <cell r="L161" t="str">
            <v>3</v>
          </cell>
          <cell r="O161">
            <v>37805</v>
          </cell>
          <cell r="P161" t="str">
            <v>2</v>
          </cell>
          <cell r="Q161">
            <v>302</v>
          </cell>
          <cell r="S161" t="str">
            <v>1</v>
          </cell>
          <cell r="U161" t="str">
            <v>17</v>
          </cell>
          <cell r="V161" t="str">
            <v>001</v>
          </cell>
          <cell r="W161" t="str">
            <v>2</v>
          </cell>
          <cell r="X161" t="str">
            <v>003</v>
          </cell>
          <cell r="AA161" t="str">
            <v>2</v>
          </cell>
          <cell r="AB161" t="str">
            <v>3</v>
          </cell>
          <cell r="AC161" t="str">
            <v>3</v>
          </cell>
          <cell r="AD161" t="str">
            <v>9</v>
          </cell>
          <cell r="AE161" t="str">
            <v>9</v>
          </cell>
          <cell r="AF161" t="str">
            <v>99</v>
          </cell>
          <cell r="AG161" t="str">
            <v>9</v>
          </cell>
          <cell r="AH161">
            <v>9999</v>
          </cell>
          <cell r="AI161">
            <v>99</v>
          </cell>
          <cell r="AJ161" t="str">
            <v>2</v>
          </cell>
          <cell r="AK161">
            <v>30230773</v>
          </cell>
          <cell r="AL161">
            <v>99</v>
          </cell>
          <cell r="AM161">
            <v>99</v>
          </cell>
          <cell r="AN161" t="str">
            <v>9</v>
          </cell>
          <cell r="AO161" t="str">
            <v>9</v>
          </cell>
          <cell r="AS161" t="str">
            <v>4</v>
          </cell>
          <cell r="AT161" t="str">
            <v>17</v>
          </cell>
          <cell r="AU161" t="str">
            <v>001</v>
          </cell>
          <cell r="AV161" t="str">
            <v>00272</v>
          </cell>
          <cell r="AW161" t="str">
            <v>1</v>
          </cell>
          <cell r="AX161" t="str">
            <v>2</v>
          </cell>
          <cell r="AY161" t="str">
            <v>2</v>
          </cell>
          <cell r="AZ161" t="str">
            <v>T71X</v>
          </cell>
          <cell r="BA161" t="str">
            <v>T175</v>
          </cell>
          <cell r="BB161" t="str">
            <v>W780</v>
          </cell>
          <cell r="BE161" t="str">
            <v>510</v>
          </cell>
          <cell r="BF161" t="str">
            <v>W780</v>
          </cell>
          <cell r="BH161">
            <v>37875</v>
          </cell>
        </row>
        <row r="162">
          <cell r="A162" t="str">
            <v>A1144674</v>
          </cell>
          <cell r="B162" t="str">
            <v>09</v>
          </cell>
          <cell r="C162" t="str">
            <v>2003</v>
          </cell>
          <cell r="D162">
            <v>2</v>
          </cell>
          <cell r="E162">
            <v>37865</v>
          </cell>
          <cell r="F162" t="str">
            <v>1</v>
          </cell>
          <cell r="G162" t="str">
            <v>17</v>
          </cell>
          <cell r="H162" t="str">
            <v>001</v>
          </cell>
          <cell r="K162" t="str">
            <v>1</v>
          </cell>
          <cell r="L162" t="str">
            <v>1</v>
          </cell>
          <cell r="M162" t="str">
            <v>1700100060</v>
          </cell>
          <cell r="N162" t="str">
            <v>H INFANTIL</v>
          </cell>
          <cell r="P162" t="str">
            <v>1</v>
          </cell>
          <cell r="Q162">
            <v>301</v>
          </cell>
          <cell r="S162" t="str">
            <v>1</v>
          </cell>
          <cell r="U162" t="str">
            <v>17</v>
          </cell>
          <cell r="V162" t="str">
            <v>001</v>
          </cell>
          <cell r="W162" t="str">
            <v>1</v>
          </cell>
          <cell r="Y162" t="str">
            <v>0</v>
          </cell>
          <cell r="Z162" t="str">
            <v>0109</v>
          </cell>
          <cell r="AA162" t="str">
            <v>1</v>
          </cell>
          <cell r="AB162" t="str">
            <v>1</v>
          </cell>
          <cell r="AC162" t="str">
            <v>3</v>
          </cell>
          <cell r="AD162" t="str">
            <v>1</v>
          </cell>
          <cell r="AE162" t="str">
            <v>1</v>
          </cell>
          <cell r="AG162" t="str">
            <v>3</v>
          </cell>
          <cell r="AH162">
            <v>2850</v>
          </cell>
          <cell r="AI162">
            <v>25</v>
          </cell>
          <cell r="AJ162" t="str">
            <v>9</v>
          </cell>
          <cell r="AK162">
            <v>99999999999</v>
          </cell>
          <cell r="AL162">
            <v>1</v>
          </cell>
          <cell r="AM162">
            <v>99</v>
          </cell>
          <cell r="AN162" t="str">
            <v>1</v>
          </cell>
          <cell r="AO162" t="str">
            <v>9</v>
          </cell>
          <cell r="AW162" t="str">
            <v>2</v>
          </cell>
          <cell r="AX162" t="str">
            <v>1</v>
          </cell>
          <cell r="AY162" t="str">
            <v>1</v>
          </cell>
          <cell r="AZ162" t="str">
            <v>D65X</v>
          </cell>
          <cell r="BA162" t="str">
            <v>A419</v>
          </cell>
          <cell r="BB162" t="str">
            <v>N390</v>
          </cell>
          <cell r="BD162" t="str">
            <v>N342</v>
          </cell>
          <cell r="BE162" t="str">
            <v>612</v>
          </cell>
          <cell r="BF162" t="str">
            <v>N390</v>
          </cell>
        </row>
        <row r="163">
          <cell r="A163" t="str">
            <v>A1624248</v>
          </cell>
          <cell r="B163" t="str">
            <v>09</v>
          </cell>
          <cell r="C163" t="str">
            <v>2003</v>
          </cell>
          <cell r="D163">
            <v>2</v>
          </cell>
          <cell r="E163">
            <v>37884</v>
          </cell>
          <cell r="F163" t="str">
            <v>1</v>
          </cell>
          <cell r="G163" t="str">
            <v>17</v>
          </cell>
          <cell r="H163" t="str">
            <v>001</v>
          </cell>
          <cell r="K163" t="str">
            <v>1</v>
          </cell>
          <cell r="L163" t="str">
            <v>1</v>
          </cell>
          <cell r="M163" t="str">
            <v>1700100086</v>
          </cell>
          <cell r="N163" t="str">
            <v>H UNIVERSITARIO</v>
          </cell>
          <cell r="P163" t="str">
            <v>3</v>
          </cell>
          <cell r="Q163">
            <v>102</v>
          </cell>
          <cell r="S163" t="str">
            <v>1</v>
          </cell>
          <cell r="U163" t="str">
            <v>17</v>
          </cell>
          <cell r="V163" t="str">
            <v>541</v>
          </cell>
          <cell r="W163" t="str">
            <v>3</v>
          </cell>
          <cell r="AA163" t="str">
            <v>1</v>
          </cell>
          <cell r="AB163" t="str">
            <v>2</v>
          </cell>
          <cell r="AC163" t="str">
            <v>3</v>
          </cell>
          <cell r="AD163" t="str">
            <v>2</v>
          </cell>
          <cell r="AE163" t="str">
            <v>1</v>
          </cell>
          <cell r="AF163" t="str">
            <v>40</v>
          </cell>
          <cell r="AG163" t="str">
            <v>3</v>
          </cell>
          <cell r="AH163">
            <v>1510</v>
          </cell>
          <cell r="AI163">
            <v>34</v>
          </cell>
          <cell r="AJ163" t="str">
            <v>2</v>
          </cell>
          <cell r="AK163">
            <v>21895610</v>
          </cell>
          <cell r="AL163">
            <v>5</v>
          </cell>
          <cell r="AM163">
            <v>0</v>
          </cell>
          <cell r="AN163" t="str">
            <v>2</v>
          </cell>
          <cell r="AO163" t="str">
            <v>3</v>
          </cell>
          <cell r="AW163" t="str">
            <v>9</v>
          </cell>
          <cell r="AX163" t="str">
            <v>1</v>
          </cell>
          <cell r="AY163" t="str">
            <v>2</v>
          </cell>
          <cell r="AZ163" t="str">
            <v>P050</v>
          </cell>
          <cell r="BE163" t="str">
            <v>403</v>
          </cell>
          <cell r="BF163" t="str">
            <v>P050</v>
          </cell>
          <cell r="BH163">
            <v>37884</v>
          </cell>
        </row>
        <row r="164">
          <cell r="A164" t="str">
            <v>A1624871</v>
          </cell>
          <cell r="B164" t="str">
            <v>11</v>
          </cell>
          <cell r="C164" t="str">
            <v>2003</v>
          </cell>
          <cell r="D164">
            <v>2</v>
          </cell>
          <cell r="E164">
            <v>37953</v>
          </cell>
          <cell r="F164" t="str">
            <v>1</v>
          </cell>
          <cell r="G164" t="str">
            <v>17</v>
          </cell>
          <cell r="H164" t="str">
            <v>001</v>
          </cell>
          <cell r="K164" t="str">
            <v>1</v>
          </cell>
          <cell r="L164" t="str">
            <v>1</v>
          </cell>
          <cell r="M164" t="str">
            <v>1700100086</v>
          </cell>
          <cell r="N164" t="str">
            <v>H UNIVERSITARIO</v>
          </cell>
          <cell r="O164">
            <v>37953</v>
          </cell>
          <cell r="P164" t="str">
            <v>2</v>
          </cell>
          <cell r="Q164">
            <v>106</v>
          </cell>
          <cell r="S164" t="str">
            <v>1</v>
          </cell>
          <cell r="U164" t="str">
            <v>17</v>
          </cell>
          <cell r="V164" t="str">
            <v>662</v>
          </cell>
          <cell r="W164" t="str">
            <v>1</v>
          </cell>
          <cell r="AA164" t="str">
            <v>1</v>
          </cell>
          <cell r="AB164" t="str">
            <v>1</v>
          </cell>
          <cell r="AC164" t="str">
            <v>3</v>
          </cell>
          <cell r="AD164" t="str">
            <v>2</v>
          </cell>
          <cell r="AE164" t="str">
            <v>1</v>
          </cell>
          <cell r="AF164" t="str">
            <v>37</v>
          </cell>
          <cell r="AG164" t="str">
            <v>3</v>
          </cell>
          <cell r="AH164">
            <v>3540</v>
          </cell>
          <cell r="AI164">
            <v>19</v>
          </cell>
          <cell r="AJ164" t="str">
            <v>2</v>
          </cell>
          <cell r="AK164">
            <v>30226186</v>
          </cell>
          <cell r="AL164">
            <v>1</v>
          </cell>
          <cell r="AM164">
            <v>0</v>
          </cell>
          <cell r="AN164" t="str">
            <v>1</v>
          </cell>
          <cell r="AO164" t="str">
            <v>5</v>
          </cell>
          <cell r="AW164" t="str">
            <v>2</v>
          </cell>
          <cell r="AX164" t="str">
            <v>1</v>
          </cell>
          <cell r="AY164" t="str">
            <v>2</v>
          </cell>
          <cell r="AZ164" t="str">
            <v>P285</v>
          </cell>
          <cell r="BA164" t="str">
            <v>Q897</v>
          </cell>
          <cell r="BD164" t="str">
            <v>G919</v>
          </cell>
          <cell r="BE164" t="str">
            <v>615</v>
          </cell>
          <cell r="BF164" t="str">
            <v>Q897</v>
          </cell>
          <cell r="BH164">
            <v>37953</v>
          </cell>
        </row>
        <row r="165">
          <cell r="A165" t="str">
            <v>A1624585</v>
          </cell>
          <cell r="B165" t="str">
            <v>10</v>
          </cell>
          <cell r="C165" t="str">
            <v>2003</v>
          </cell>
          <cell r="D165">
            <v>2</v>
          </cell>
          <cell r="E165">
            <v>37917</v>
          </cell>
          <cell r="F165" t="str">
            <v>1</v>
          </cell>
          <cell r="G165" t="str">
            <v>17</v>
          </cell>
          <cell r="H165" t="str">
            <v>001</v>
          </cell>
          <cell r="K165" t="str">
            <v>1</v>
          </cell>
          <cell r="L165" t="str">
            <v>1</v>
          </cell>
          <cell r="M165" t="str">
            <v>1700100051</v>
          </cell>
          <cell r="N165" t="str">
            <v>CL ISS</v>
          </cell>
          <cell r="O165">
            <v>37917</v>
          </cell>
          <cell r="P165" t="str">
            <v>1</v>
          </cell>
          <cell r="Q165">
            <v>108</v>
          </cell>
          <cell r="S165" t="str">
            <v>1</v>
          </cell>
          <cell r="U165" t="str">
            <v>17</v>
          </cell>
          <cell r="V165" t="str">
            <v>442</v>
          </cell>
          <cell r="W165" t="str">
            <v>2</v>
          </cell>
          <cell r="X165" t="str">
            <v>002</v>
          </cell>
          <cell r="AA165" t="str">
            <v>1</v>
          </cell>
          <cell r="AB165" t="str">
            <v>1</v>
          </cell>
          <cell r="AC165" t="str">
            <v>3</v>
          </cell>
          <cell r="AD165" t="str">
            <v>1</v>
          </cell>
          <cell r="AE165" t="str">
            <v>1</v>
          </cell>
          <cell r="AF165" t="str">
            <v>34</v>
          </cell>
          <cell r="AG165" t="str">
            <v>3</v>
          </cell>
          <cell r="AH165">
            <v>2800</v>
          </cell>
          <cell r="AI165">
            <v>27</v>
          </cell>
          <cell r="AJ165" t="str">
            <v>9</v>
          </cell>
          <cell r="AK165">
            <v>99999999999</v>
          </cell>
          <cell r="AL165">
            <v>3</v>
          </cell>
          <cell r="AM165">
            <v>99</v>
          </cell>
          <cell r="AN165" t="str">
            <v>2</v>
          </cell>
          <cell r="AO165" t="str">
            <v>2</v>
          </cell>
          <cell r="AW165" t="str">
            <v>2</v>
          </cell>
          <cell r="AX165" t="str">
            <v>1</v>
          </cell>
          <cell r="AY165" t="str">
            <v>2</v>
          </cell>
          <cell r="AZ165" t="str">
            <v>P073</v>
          </cell>
          <cell r="BA165" t="str">
            <v>Q249</v>
          </cell>
          <cell r="BE165" t="str">
            <v>615</v>
          </cell>
          <cell r="BF165" t="str">
            <v>Q249</v>
          </cell>
          <cell r="BH165">
            <v>37917</v>
          </cell>
        </row>
        <row r="166">
          <cell r="A166" t="str">
            <v>A1144683</v>
          </cell>
          <cell r="B166" t="str">
            <v>10</v>
          </cell>
          <cell r="C166" t="str">
            <v>2003</v>
          </cell>
          <cell r="D166">
            <v>2</v>
          </cell>
          <cell r="E166">
            <v>37905</v>
          </cell>
          <cell r="F166" t="str">
            <v>2</v>
          </cell>
          <cell r="G166" t="str">
            <v>17</v>
          </cell>
          <cell r="H166" t="str">
            <v>001</v>
          </cell>
          <cell r="K166" t="str">
            <v>1</v>
          </cell>
          <cell r="L166" t="str">
            <v>1</v>
          </cell>
          <cell r="M166" t="str">
            <v>1700100060</v>
          </cell>
          <cell r="N166" t="str">
            <v>H INFANTIL</v>
          </cell>
          <cell r="P166" t="str">
            <v>1</v>
          </cell>
          <cell r="Q166">
            <v>224</v>
          </cell>
          <cell r="S166" t="str">
            <v>1</v>
          </cell>
          <cell r="U166" t="str">
            <v>17</v>
          </cell>
          <cell r="V166" t="str">
            <v>001</v>
          </cell>
          <cell r="W166" t="str">
            <v>1</v>
          </cell>
          <cell r="Y166" t="str">
            <v>0</v>
          </cell>
          <cell r="Z166" t="str">
            <v>0507</v>
          </cell>
          <cell r="AA166" t="str">
            <v>1</v>
          </cell>
          <cell r="AB166" t="str">
            <v>1</v>
          </cell>
          <cell r="AC166" t="str">
            <v>3</v>
          </cell>
          <cell r="AD166" t="str">
            <v>1</v>
          </cell>
          <cell r="AE166" t="str">
            <v>1</v>
          </cell>
          <cell r="AF166" t="str">
            <v>99</v>
          </cell>
          <cell r="AG166" t="str">
            <v>9</v>
          </cell>
          <cell r="AH166">
            <v>2600</v>
          </cell>
          <cell r="AI166">
            <v>17</v>
          </cell>
          <cell r="AJ166" t="str">
            <v>9</v>
          </cell>
          <cell r="AK166">
            <v>99999999999</v>
          </cell>
          <cell r="AL166">
            <v>1</v>
          </cell>
          <cell r="AM166">
            <v>99</v>
          </cell>
          <cell r="AN166" t="str">
            <v>4</v>
          </cell>
          <cell r="AO166" t="str">
            <v>5</v>
          </cell>
          <cell r="AW166" t="str">
            <v>2</v>
          </cell>
          <cell r="AX166" t="str">
            <v>1</v>
          </cell>
          <cell r="AY166" t="str">
            <v>1</v>
          </cell>
          <cell r="AZ166" t="str">
            <v>P369</v>
          </cell>
          <cell r="BA166" t="str">
            <v>B018</v>
          </cell>
          <cell r="BE166" t="str">
            <v>110</v>
          </cell>
          <cell r="BF166" t="str">
            <v>B018</v>
          </cell>
        </row>
        <row r="167">
          <cell r="A167" t="str">
            <v>A1144689</v>
          </cell>
          <cell r="B167" t="str">
            <v>10</v>
          </cell>
          <cell r="C167" t="str">
            <v>2003</v>
          </cell>
          <cell r="D167">
            <v>2</v>
          </cell>
          <cell r="E167">
            <v>37909</v>
          </cell>
          <cell r="F167" t="str">
            <v>2</v>
          </cell>
          <cell r="G167" t="str">
            <v>17</v>
          </cell>
          <cell r="H167" t="str">
            <v>001</v>
          </cell>
          <cell r="K167" t="str">
            <v>1</v>
          </cell>
          <cell r="L167" t="str">
            <v>1</v>
          </cell>
          <cell r="M167" t="str">
            <v>1700100060</v>
          </cell>
          <cell r="N167" t="str">
            <v>H INFANTIL</v>
          </cell>
          <cell r="P167" t="str">
            <v>1</v>
          </cell>
          <cell r="Q167">
            <v>212</v>
          </cell>
          <cell r="S167" t="str">
            <v>1</v>
          </cell>
          <cell r="U167" t="str">
            <v>17</v>
          </cell>
          <cell r="V167" t="str">
            <v>616</v>
          </cell>
          <cell r="W167" t="str">
            <v>3</v>
          </cell>
          <cell r="AA167" t="str">
            <v>1</v>
          </cell>
          <cell r="AB167" t="str">
            <v>2</v>
          </cell>
          <cell r="AC167" t="str">
            <v>3</v>
          </cell>
          <cell r="AD167" t="str">
            <v>1</v>
          </cell>
          <cell r="AE167" t="str">
            <v>1</v>
          </cell>
          <cell r="AG167" t="str">
            <v>3</v>
          </cell>
          <cell r="AH167">
            <v>2200</v>
          </cell>
          <cell r="AI167">
            <v>42</v>
          </cell>
          <cell r="AJ167" t="str">
            <v>9</v>
          </cell>
          <cell r="AK167">
            <v>99999999999</v>
          </cell>
          <cell r="AL167">
            <v>1</v>
          </cell>
          <cell r="AM167">
            <v>0</v>
          </cell>
          <cell r="AN167" t="str">
            <v>4</v>
          </cell>
          <cell r="AO167" t="str">
            <v>4</v>
          </cell>
          <cell r="AW167" t="str">
            <v>2</v>
          </cell>
          <cell r="AX167" t="str">
            <v>1</v>
          </cell>
          <cell r="AY167" t="str">
            <v>2</v>
          </cell>
          <cell r="AZ167" t="str">
            <v>P549</v>
          </cell>
          <cell r="BA167" t="str">
            <v>P219</v>
          </cell>
          <cell r="BB167" t="str">
            <v>Q793</v>
          </cell>
          <cell r="BD167" t="str">
            <v>P548</v>
          </cell>
          <cell r="BE167" t="str">
            <v>615</v>
          </cell>
          <cell r="BF167" t="str">
            <v>Q793</v>
          </cell>
        </row>
        <row r="168">
          <cell r="A168" t="str">
            <v>A1144699</v>
          </cell>
          <cell r="B168" t="str">
            <v>10</v>
          </cell>
          <cell r="C168" t="str">
            <v>2003</v>
          </cell>
          <cell r="D168">
            <v>2</v>
          </cell>
          <cell r="E168">
            <v>37907</v>
          </cell>
          <cell r="F168" t="str">
            <v>1</v>
          </cell>
          <cell r="G168" t="str">
            <v>17</v>
          </cell>
          <cell r="H168" t="str">
            <v>001</v>
          </cell>
          <cell r="K168" t="str">
            <v>1</v>
          </cell>
          <cell r="L168" t="str">
            <v>1</v>
          </cell>
          <cell r="M168" t="str">
            <v>1700100060</v>
          </cell>
          <cell r="N168" t="str">
            <v>H INFANTIL</v>
          </cell>
          <cell r="P168" t="str">
            <v>2</v>
          </cell>
          <cell r="Q168">
            <v>207</v>
          </cell>
          <cell r="S168" t="str">
            <v>1</v>
          </cell>
          <cell r="U168" t="str">
            <v>17</v>
          </cell>
          <cell r="V168" t="str">
            <v>444</v>
          </cell>
          <cell r="W168" t="str">
            <v>3</v>
          </cell>
          <cell r="AA168" t="str">
            <v>1</v>
          </cell>
          <cell r="AB168" t="str">
            <v>1</v>
          </cell>
          <cell r="AC168" t="str">
            <v>3</v>
          </cell>
          <cell r="AD168" t="str">
            <v>1</v>
          </cell>
          <cell r="AE168" t="str">
            <v>1</v>
          </cell>
          <cell r="AG168" t="str">
            <v>3</v>
          </cell>
          <cell r="AH168">
            <v>2930</v>
          </cell>
          <cell r="AI168">
            <v>99</v>
          </cell>
          <cell r="AJ168" t="str">
            <v>9</v>
          </cell>
          <cell r="AK168">
            <v>99999999999</v>
          </cell>
          <cell r="AL168">
            <v>9</v>
          </cell>
          <cell r="AM168">
            <v>99</v>
          </cell>
          <cell r="AN168" t="str">
            <v>4</v>
          </cell>
          <cell r="AO168" t="str">
            <v>3</v>
          </cell>
          <cell r="AW168" t="str">
            <v>2</v>
          </cell>
          <cell r="AX168" t="str">
            <v>1</v>
          </cell>
          <cell r="AY168" t="str">
            <v>1</v>
          </cell>
          <cell r="AZ168" t="str">
            <v>P369</v>
          </cell>
          <cell r="BA168" t="str">
            <v>J985</v>
          </cell>
          <cell r="BB168" t="str">
            <v>Q391</v>
          </cell>
          <cell r="BD168" t="str">
            <v>P251</v>
          </cell>
          <cell r="BE168" t="str">
            <v>615</v>
          </cell>
          <cell r="BF168" t="str">
            <v>Q391</v>
          </cell>
        </row>
        <row r="169">
          <cell r="A169" t="str">
            <v>A1624295</v>
          </cell>
          <cell r="B169" t="str">
            <v>10</v>
          </cell>
          <cell r="C169" t="str">
            <v>2003</v>
          </cell>
          <cell r="D169">
            <v>2</v>
          </cell>
          <cell r="E169">
            <v>37898</v>
          </cell>
          <cell r="F169" t="str">
            <v>2</v>
          </cell>
          <cell r="G169" t="str">
            <v>17</v>
          </cell>
          <cell r="H169" t="str">
            <v>001</v>
          </cell>
          <cell r="K169" t="str">
            <v>1</v>
          </cell>
          <cell r="L169" t="str">
            <v>1</v>
          </cell>
          <cell r="M169" t="str">
            <v>1700100086</v>
          </cell>
          <cell r="N169" t="str">
            <v>H UNIVERSITARIO</v>
          </cell>
          <cell r="O169">
            <v>37889</v>
          </cell>
          <cell r="P169" t="str">
            <v>3</v>
          </cell>
          <cell r="Q169">
            <v>209</v>
          </cell>
          <cell r="S169" t="str">
            <v>1</v>
          </cell>
          <cell r="U169" t="str">
            <v>17</v>
          </cell>
          <cell r="V169" t="str">
            <v>524</v>
          </cell>
          <cell r="W169" t="str">
            <v>3</v>
          </cell>
          <cell r="AA169" t="str">
            <v>1</v>
          </cell>
          <cell r="AB169" t="str">
            <v>1</v>
          </cell>
          <cell r="AC169" t="str">
            <v>3</v>
          </cell>
          <cell r="AD169" t="str">
            <v>1</v>
          </cell>
          <cell r="AE169" t="str">
            <v>1</v>
          </cell>
          <cell r="AF169" t="str">
            <v>26</v>
          </cell>
          <cell r="AG169" t="str">
            <v>2</v>
          </cell>
          <cell r="AH169">
            <v>940</v>
          </cell>
          <cell r="AI169">
            <v>99</v>
          </cell>
          <cell r="AJ169" t="str">
            <v>2</v>
          </cell>
          <cell r="AK169">
            <v>24436269</v>
          </cell>
          <cell r="AL169">
            <v>1</v>
          </cell>
          <cell r="AM169">
            <v>99</v>
          </cell>
          <cell r="AN169" t="str">
            <v>1</v>
          </cell>
          <cell r="AO169" t="str">
            <v>2</v>
          </cell>
          <cell r="AW169" t="str">
            <v>2</v>
          </cell>
          <cell r="AX169" t="str">
            <v>1</v>
          </cell>
          <cell r="AY169" t="str">
            <v>2</v>
          </cell>
          <cell r="AZ169" t="str">
            <v>P285</v>
          </cell>
          <cell r="BA169" t="str">
            <v>P220</v>
          </cell>
          <cell r="BB169" t="str">
            <v>P070</v>
          </cell>
          <cell r="BE169" t="str">
            <v>404</v>
          </cell>
          <cell r="BF169" t="str">
            <v>P220</v>
          </cell>
          <cell r="BH169">
            <v>37899</v>
          </cell>
        </row>
        <row r="170">
          <cell r="A170" t="str">
            <v>A1624309</v>
          </cell>
          <cell r="B170" t="str">
            <v>10</v>
          </cell>
          <cell r="C170" t="str">
            <v>2003</v>
          </cell>
          <cell r="D170">
            <v>2</v>
          </cell>
          <cell r="E170">
            <v>37905</v>
          </cell>
          <cell r="F170" t="str">
            <v>1</v>
          </cell>
          <cell r="G170" t="str">
            <v>17</v>
          </cell>
          <cell r="H170" t="str">
            <v>001</v>
          </cell>
          <cell r="K170" t="str">
            <v>1</v>
          </cell>
          <cell r="L170" t="str">
            <v>1</v>
          </cell>
          <cell r="M170" t="str">
            <v>1700100086</v>
          </cell>
          <cell r="N170" t="str">
            <v>H UNIVERSITARIO</v>
          </cell>
          <cell r="O170">
            <v>37897</v>
          </cell>
          <cell r="P170" t="str">
            <v>1</v>
          </cell>
          <cell r="Q170">
            <v>209</v>
          </cell>
          <cell r="S170" t="str">
            <v>1</v>
          </cell>
          <cell r="U170" t="str">
            <v>17</v>
          </cell>
          <cell r="V170" t="str">
            <v>614</v>
          </cell>
          <cell r="W170" t="str">
            <v>1</v>
          </cell>
          <cell r="AA170" t="str">
            <v>1</v>
          </cell>
          <cell r="AB170" t="str">
            <v>1</v>
          </cell>
          <cell r="AC170" t="str">
            <v>3</v>
          </cell>
          <cell r="AD170" t="str">
            <v>2</v>
          </cell>
          <cell r="AE170" t="str">
            <v>1</v>
          </cell>
          <cell r="AF170" t="str">
            <v>24</v>
          </cell>
          <cell r="AG170" t="str">
            <v>2</v>
          </cell>
          <cell r="AH170">
            <v>1480</v>
          </cell>
          <cell r="AI170">
            <v>99</v>
          </cell>
          <cell r="AJ170" t="str">
            <v>9</v>
          </cell>
          <cell r="AK170">
            <v>99999999999</v>
          </cell>
          <cell r="AL170">
            <v>9</v>
          </cell>
          <cell r="AM170">
            <v>0</v>
          </cell>
          <cell r="AN170" t="str">
            <v>9</v>
          </cell>
          <cell r="AO170" t="str">
            <v>9</v>
          </cell>
          <cell r="AW170" t="str">
            <v>2</v>
          </cell>
          <cell r="AX170" t="str">
            <v>1</v>
          </cell>
          <cell r="AY170" t="str">
            <v>2</v>
          </cell>
          <cell r="AZ170" t="str">
            <v>P523</v>
          </cell>
          <cell r="BD170" t="str">
            <v>P071</v>
          </cell>
          <cell r="BE170" t="str">
            <v>407</v>
          </cell>
          <cell r="BF170" t="str">
            <v>P523</v>
          </cell>
          <cell r="BH170">
            <v>37905</v>
          </cell>
        </row>
        <row r="171">
          <cell r="A171" t="str">
            <v>A1624317</v>
          </cell>
          <cell r="B171" t="str">
            <v>10</v>
          </cell>
          <cell r="C171" t="str">
            <v>2003</v>
          </cell>
          <cell r="D171">
            <v>2</v>
          </cell>
          <cell r="E171">
            <v>37906</v>
          </cell>
          <cell r="F171" t="str">
            <v>2</v>
          </cell>
          <cell r="G171" t="str">
            <v>17</v>
          </cell>
          <cell r="H171" t="str">
            <v>001</v>
          </cell>
          <cell r="K171" t="str">
            <v>1</v>
          </cell>
          <cell r="L171" t="str">
            <v>1</v>
          </cell>
          <cell r="M171" t="str">
            <v>1700100086</v>
          </cell>
          <cell r="N171" t="str">
            <v>H UNIVERSITARIO</v>
          </cell>
          <cell r="O171">
            <v>37906</v>
          </cell>
          <cell r="P171" t="str">
            <v>3</v>
          </cell>
          <cell r="Q171">
            <v>101</v>
          </cell>
          <cell r="S171" t="str">
            <v>1</v>
          </cell>
          <cell r="U171" t="str">
            <v>17</v>
          </cell>
          <cell r="V171" t="str">
            <v>614</v>
          </cell>
          <cell r="W171" t="str">
            <v>2</v>
          </cell>
          <cell r="X171" t="str">
            <v>001</v>
          </cell>
          <cell r="AA171" t="str">
            <v>1</v>
          </cell>
          <cell r="AB171" t="str">
            <v>2</v>
          </cell>
          <cell r="AC171" t="str">
            <v>3</v>
          </cell>
          <cell r="AD171" t="str">
            <v>2</v>
          </cell>
          <cell r="AE171" t="str">
            <v>1</v>
          </cell>
          <cell r="AF171" t="str">
            <v>30</v>
          </cell>
          <cell r="AG171" t="str">
            <v>3</v>
          </cell>
          <cell r="AH171">
            <v>1000</v>
          </cell>
          <cell r="AI171">
            <v>17</v>
          </cell>
          <cell r="AJ171" t="str">
            <v>9</v>
          </cell>
          <cell r="AK171">
            <v>99999999999</v>
          </cell>
          <cell r="AL171">
            <v>2</v>
          </cell>
          <cell r="AM171">
            <v>99</v>
          </cell>
          <cell r="AN171" t="str">
            <v>4</v>
          </cell>
          <cell r="AO171" t="str">
            <v>5</v>
          </cell>
          <cell r="AW171" t="str">
            <v>2</v>
          </cell>
          <cell r="AX171" t="str">
            <v>1</v>
          </cell>
          <cell r="AY171" t="str">
            <v>2</v>
          </cell>
          <cell r="AZ171" t="str">
            <v>P369</v>
          </cell>
          <cell r="BA171" t="str">
            <v>P027</v>
          </cell>
          <cell r="BB171" t="str">
            <v>Q913</v>
          </cell>
          <cell r="BD171" t="str">
            <v>P071</v>
          </cell>
          <cell r="BE171" t="str">
            <v>402</v>
          </cell>
          <cell r="BF171" t="str">
            <v>P027</v>
          </cell>
          <cell r="BH171">
            <v>37907</v>
          </cell>
        </row>
        <row r="172">
          <cell r="A172" t="str">
            <v>A1624322</v>
          </cell>
          <cell r="B172" t="str">
            <v>10</v>
          </cell>
          <cell r="C172" t="str">
            <v>2003</v>
          </cell>
          <cell r="D172">
            <v>2</v>
          </cell>
          <cell r="E172">
            <v>37902</v>
          </cell>
          <cell r="F172" t="str">
            <v>2</v>
          </cell>
          <cell r="G172" t="str">
            <v>17</v>
          </cell>
          <cell r="H172" t="str">
            <v>001</v>
          </cell>
          <cell r="K172" t="str">
            <v>1</v>
          </cell>
          <cell r="L172" t="str">
            <v>1</v>
          </cell>
          <cell r="M172" t="str">
            <v>1700100086</v>
          </cell>
          <cell r="N172" t="str">
            <v>H UNIVERSITARIO</v>
          </cell>
          <cell r="O172">
            <v>37902</v>
          </cell>
          <cell r="P172" t="str">
            <v>2</v>
          </cell>
          <cell r="Q172">
            <v>101</v>
          </cell>
          <cell r="S172" t="str">
            <v>1</v>
          </cell>
          <cell r="U172" t="str">
            <v>17</v>
          </cell>
          <cell r="V172" t="str">
            <v>616</v>
          </cell>
          <cell r="W172" t="str">
            <v>3</v>
          </cell>
          <cell r="AA172" t="str">
            <v>1</v>
          </cell>
          <cell r="AB172" t="str">
            <v>1</v>
          </cell>
          <cell r="AC172" t="str">
            <v>3</v>
          </cell>
          <cell r="AD172" t="str">
            <v>1</v>
          </cell>
          <cell r="AE172" t="str">
            <v>1</v>
          </cell>
          <cell r="AF172" t="str">
            <v>23</v>
          </cell>
          <cell r="AG172" t="str">
            <v>2</v>
          </cell>
          <cell r="AH172">
            <v>700</v>
          </cell>
          <cell r="AI172">
            <v>24</v>
          </cell>
          <cell r="AJ172" t="str">
            <v>2</v>
          </cell>
          <cell r="AK172">
            <v>25248747</v>
          </cell>
          <cell r="AL172">
            <v>3</v>
          </cell>
          <cell r="AM172">
            <v>0</v>
          </cell>
          <cell r="AN172" t="str">
            <v>1</v>
          </cell>
          <cell r="AO172" t="str">
            <v>5</v>
          </cell>
          <cell r="AW172" t="str">
            <v>2</v>
          </cell>
          <cell r="AX172" t="str">
            <v>1</v>
          </cell>
          <cell r="AY172" t="str">
            <v>2</v>
          </cell>
          <cell r="AZ172" t="str">
            <v>P070</v>
          </cell>
          <cell r="BE172" t="str">
            <v>403</v>
          </cell>
          <cell r="BF172" t="str">
            <v>P070</v>
          </cell>
          <cell r="BH172">
            <v>37902</v>
          </cell>
        </row>
        <row r="173">
          <cell r="A173" t="str">
            <v>A1624328</v>
          </cell>
          <cell r="B173" t="str">
            <v>10</v>
          </cell>
          <cell r="C173" t="str">
            <v>2003</v>
          </cell>
          <cell r="D173">
            <v>2</v>
          </cell>
          <cell r="E173">
            <v>37907</v>
          </cell>
          <cell r="F173" t="str">
            <v>1</v>
          </cell>
          <cell r="G173" t="str">
            <v>17</v>
          </cell>
          <cell r="H173" t="str">
            <v>001</v>
          </cell>
          <cell r="K173" t="str">
            <v>1</v>
          </cell>
          <cell r="L173" t="str">
            <v>1</v>
          </cell>
          <cell r="M173" t="str">
            <v>1700100086</v>
          </cell>
          <cell r="N173" t="str">
            <v>H UNIVERSITARIO</v>
          </cell>
          <cell r="O173">
            <v>37901</v>
          </cell>
          <cell r="P173" t="str">
            <v>2</v>
          </cell>
          <cell r="Q173">
            <v>206</v>
          </cell>
          <cell r="S173" t="str">
            <v>1</v>
          </cell>
          <cell r="U173" t="str">
            <v>17</v>
          </cell>
          <cell r="V173" t="str">
            <v>174</v>
          </cell>
          <cell r="W173" t="str">
            <v>9</v>
          </cell>
          <cell r="AA173" t="str">
            <v>1</v>
          </cell>
          <cell r="AB173" t="str">
            <v>1</v>
          </cell>
          <cell r="AC173" t="str">
            <v>3</v>
          </cell>
          <cell r="AD173" t="str">
            <v>1</v>
          </cell>
          <cell r="AE173" t="str">
            <v>2</v>
          </cell>
          <cell r="AF173" t="str">
            <v>29</v>
          </cell>
          <cell r="AG173" t="str">
            <v>3</v>
          </cell>
          <cell r="AH173">
            <v>1410</v>
          </cell>
          <cell r="AI173">
            <v>27</v>
          </cell>
          <cell r="AJ173" t="str">
            <v>9</v>
          </cell>
          <cell r="AK173">
            <v>99999999999</v>
          </cell>
          <cell r="AL173">
            <v>2</v>
          </cell>
          <cell r="AM173">
            <v>99</v>
          </cell>
          <cell r="AN173" t="str">
            <v>9</v>
          </cell>
          <cell r="AO173" t="str">
            <v>4</v>
          </cell>
          <cell r="AW173" t="str">
            <v>2</v>
          </cell>
          <cell r="AX173" t="str">
            <v>1</v>
          </cell>
          <cell r="AY173" t="str">
            <v>2</v>
          </cell>
          <cell r="AZ173" t="str">
            <v>P524</v>
          </cell>
          <cell r="BA173" t="str">
            <v>P220</v>
          </cell>
          <cell r="BB173" t="str">
            <v>P071</v>
          </cell>
          <cell r="BE173" t="str">
            <v>404</v>
          </cell>
          <cell r="BF173" t="str">
            <v>P220</v>
          </cell>
          <cell r="BH173">
            <v>37908</v>
          </cell>
        </row>
        <row r="174">
          <cell r="A174" t="str">
            <v>A1624329</v>
          </cell>
          <cell r="B174" t="str">
            <v>10</v>
          </cell>
          <cell r="C174" t="str">
            <v>2003</v>
          </cell>
          <cell r="D174">
            <v>2</v>
          </cell>
          <cell r="E174">
            <v>37908</v>
          </cell>
          <cell r="F174" t="str">
            <v>1</v>
          </cell>
          <cell r="G174" t="str">
            <v>17</v>
          </cell>
          <cell r="H174" t="str">
            <v>001</v>
          </cell>
          <cell r="K174" t="str">
            <v>1</v>
          </cell>
          <cell r="L174" t="str">
            <v>1</v>
          </cell>
          <cell r="M174" t="str">
            <v>1700100086</v>
          </cell>
          <cell r="N174" t="str">
            <v>H UNIVERSITARIO</v>
          </cell>
          <cell r="O174">
            <v>37904</v>
          </cell>
          <cell r="P174" t="str">
            <v>3</v>
          </cell>
          <cell r="Q174">
            <v>204</v>
          </cell>
          <cell r="S174" t="str">
            <v>1</v>
          </cell>
          <cell r="U174" t="str">
            <v>17</v>
          </cell>
          <cell r="V174" t="str">
            <v>442</v>
          </cell>
          <cell r="W174" t="str">
            <v>3</v>
          </cell>
          <cell r="AA174" t="str">
            <v>1</v>
          </cell>
          <cell r="AB174" t="str">
            <v>1</v>
          </cell>
          <cell r="AC174" t="str">
            <v>3</v>
          </cell>
          <cell r="AD174" t="str">
            <v>1</v>
          </cell>
          <cell r="AE174" t="str">
            <v>1</v>
          </cell>
          <cell r="AF174" t="str">
            <v>40</v>
          </cell>
          <cell r="AG174" t="str">
            <v>3</v>
          </cell>
          <cell r="AH174">
            <v>3340</v>
          </cell>
          <cell r="AI174">
            <v>32</v>
          </cell>
          <cell r="AJ174" t="str">
            <v>2</v>
          </cell>
          <cell r="AK174">
            <v>24743165</v>
          </cell>
          <cell r="AL174">
            <v>3</v>
          </cell>
          <cell r="AM174">
            <v>0</v>
          </cell>
          <cell r="AN174" t="str">
            <v>4</v>
          </cell>
          <cell r="AO174" t="str">
            <v>5</v>
          </cell>
          <cell r="AW174" t="str">
            <v>2</v>
          </cell>
          <cell r="AX174" t="str">
            <v>1</v>
          </cell>
          <cell r="AY174" t="str">
            <v>2</v>
          </cell>
          <cell r="AZ174" t="str">
            <v>P290</v>
          </cell>
          <cell r="BA174" t="str">
            <v>Q249</v>
          </cell>
          <cell r="BB174" t="str">
            <v>P285</v>
          </cell>
          <cell r="BE174" t="str">
            <v>615</v>
          </cell>
          <cell r="BF174" t="str">
            <v>Q249</v>
          </cell>
          <cell r="BH174">
            <v>37908</v>
          </cell>
        </row>
        <row r="175">
          <cell r="A175" t="str">
            <v>A1624664</v>
          </cell>
          <cell r="B175" t="str">
            <v>10</v>
          </cell>
          <cell r="C175" t="str">
            <v>2003</v>
          </cell>
          <cell r="D175">
            <v>2</v>
          </cell>
          <cell r="E175">
            <v>37915</v>
          </cell>
          <cell r="F175" t="str">
            <v>1</v>
          </cell>
          <cell r="G175" t="str">
            <v>17</v>
          </cell>
          <cell r="H175" t="str">
            <v>001</v>
          </cell>
          <cell r="K175" t="str">
            <v>1</v>
          </cell>
          <cell r="L175" t="str">
            <v>1</v>
          </cell>
          <cell r="M175" t="str">
            <v>1700100086</v>
          </cell>
          <cell r="N175" t="str">
            <v>H UNIVERSITARIO</v>
          </cell>
          <cell r="O175">
            <v>37912</v>
          </cell>
          <cell r="P175" t="str">
            <v>2</v>
          </cell>
          <cell r="Q175">
            <v>203</v>
          </cell>
          <cell r="S175" t="str">
            <v>1</v>
          </cell>
          <cell r="U175" t="str">
            <v>17</v>
          </cell>
          <cell r="V175" t="str">
            <v>272</v>
          </cell>
          <cell r="W175" t="str">
            <v>3</v>
          </cell>
          <cell r="AA175" t="str">
            <v>1</v>
          </cell>
          <cell r="AB175" t="str">
            <v>1</v>
          </cell>
          <cell r="AC175" t="str">
            <v>3</v>
          </cell>
          <cell r="AD175" t="str">
            <v>1</v>
          </cell>
          <cell r="AE175" t="str">
            <v>1</v>
          </cell>
          <cell r="AF175" t="str">
            <v>41</v>
          </cell>
          <cell r="AG175" t="str">
            <v>3</v>
          </cell>
          <cell r="AH175">
            <v>3500</v>
          </cell>
          <cell r="AI175">
            <v>99</v>
          </cell>
          <cell r="AJ175" t="str">
            <v>9</v>
          </cell>
          <cell r="AK175">
            <v>99999999999</v>
          </cell>
          <cell r="AL175">
            <v>1</v>
          </cell>
          <cell r="AM175">
            <v>0</v>
          </cell>
          <cell r="AN175" t="str">
            <v>9</v>
          </cell>
          <cell r="AO175" t="str">
            <v>9</v>
          </cell>
          <cell r="AW175" t="str">
            <v>2</v>
          </cell>
          <cell r="AX175" t="str">
            <v>1</v>
          </cell>
          <cell r="AY175" t="str">
            <v>2</v>
          </cell>
          <cell r="AZ175" t="str">
            <v>P219</v>
          </cell>
          <cell r="BD175" t="str">
            <v>P704</v>
          </cell>
          <cell r="BE175" t="str">
            <v>404</v>
          </cell>
          <cell r="BF175" t="str">
            <v>P219</v>
          </cell>
          <cell r="BH175">
            <v>37915</v>
          </cell>
        </row>
        <row r="176">
          <cell r="A176" t="str">
            <v>A1624669</v>
          </cell>
          <cell r="B176" t="str">
            <v>10</v>
          </cell>
          <cell r="C176" t="str">
            <v>2003</v>
          </cell>
          <cell r="D176">
            <v>2</v>
          </cell>
          <cell r="E176">
            <v>37921</v>
          </cell>
          <cell r="F176" t="str">
            <v>2</v>
          </cell>
          <cell r="G176" t="str">
            <v>17</v>
          </cell>
          <cell r="H176" t="str">
            <v>001</v>
          </cell>
          <cell r="K176" t="str">
            <v>1</v>
          </cell>
          <cell r="L176" t="str">
            <v>1</v>
          </cell>
          <cell r="M176" t="str">
            <v>1700100086</v>
          </cell>
          <cell r="N176" t="str">
            <v>H UNIVERSITARIO</v>
          </cell>
          <cell r="O176">
            <v>37916</v>
          </cell>
          <cell r="P176" t="str">
            <v>3</v>
          </cell>
          <cell r="Q176">
            <v>205</v>
          </cell>
          <cell r="S176" t="str">
            <v>1</v>
          </cell>
          <cell r="U176" t="str">
            <v>17</v>
          </cell>
          <cell r="V176" t="str">
            <v>524</v>
          </cell>
          <cell r="W176" t="str">
            <v>2</v>
          </cell>
          <cell r="X176" t="str">
            <v>010</v>
          </cell>
          <cell r="AA176" t="str">
            <v>1</v>
          </cell>
          <cell r="AB176" t="str">
            <v>1</v>
          </cell>
          <cell r="AC176" t="str">
            <v>3</v>
          </cell>
          <cell r="AD176" t="str">
            <v>1</v>
          </cell>
          <cell r="AE176" t="str">
            <v>1</v>
          </cell>
          <cell r="AF176" t="str">
            <v>31</v>
          </cell>
          <cell r="AG176" t="str">
            <v>3</v>
          </cell>
          <cell r="AH176">
            <v>1690</v>
          </cell>
          <cell r="AI176">
            <v>16</v>
          </cell>
          <cell r="AJ176" t="str">
            <v>9</v>
          </cell>
          <cell r="AK176">
            <v>99999999999</v>
          </cell>
          <cell r="AL176">
            <v>1</v>
          </cell>
          <cell r="AM176">
            <v>99</v>
          </cell>
          <cell r="AN176" t="str">
            <v>4</v>
          </cell>
          <cell r="AO176" t="str">
            <v>8</v>
          </cell>
          <cell r="AW176" t="str">
            <v>2</v>
          </cell>
          <cell r="AX176" t="str">
            <v>1</v>
          </cell>
          <cell r="AY176" t="str">
            <v>2</v>
          </cell>
          <cell r="AZ176" t="str">
            <v>P968</v>
          </cell>
          <cell r="BA176" t="str">
            <v>P529</v>
          </cell>
          <cell r="BB176" t="str">
            <v>P071</v>
          </cell>
          <cell r="BD176" t="str">
            <v>P369</v>
          </cell>
          <cell r="BE176" t="str">
            <v>407</v>
          </cell>
          <cell r="BF176" t="str">
            <v>P529</v>
          </cell>
          <cell r="BH176">
            <v>37922</v>
          </cell>
        </row>
        <row r="177">
          <cell r="A177" t="str">
            <v>A1624670</v>
          </cell>
          <cell r="B177" t="str">
            <v>10</v>
          </cell>
          <cell r="C177" t="str">
            <v>2003</v>
          </cell>
          <cell r="D177">
            <v>2</v>
          </cell>
          <cell r="E177">
            <v>37923</v>
          </cell>
          <cell r="F177" t="str">
            <v>1</v>
          </cell>
          <cell r="G177" t="str">
            <v>17</v>
          </cell>
          <cell r="H177" t="str">
            <v>001</v>
          </cell>
          <cell r="K177" t="str">
            <v>1</v>
          </cell>
          <cell r="L177" t="str">
            <v>1</v>
          </cell>
          <cell r="M177" t="str">
            <v>1700100086</v>
          </cell>
          <cell r="N177" t="str">
            <v>H UNIVERSITARIO</v>
          </cell>
          <cell r="O177">
            <v>37919</v>
          </cell>
          <cell r="P177" t="str">
            <v>2</v>
          </cell>
          <cell r="Q177">
            <v>204</v>
          </cell>
          <cell r="S177" t="str">
            <v>1</v>
          </cell>
          <cell r="U177" t="str">
            <v>17</v>
          </cell>
          <cell r="V177" t="str">
            <v>001</v>
          </cell>
          <cell r="W177" t="str">
            <v>1</v>
          </cell>
          <cell r="Y177" t="str">
            <v>0</v>
          </cell>
          <cell r="Z177" t="str">
            <v>0707</v>
          </cell>
          <cell r="AA177" t="str">
            <v>1</v>
          </cell>
          <cell r="AB177" t="str">
            <v>1</v>
          </cell>
          <cell r="AC177" t="str">
            <v>3</v>
          </cell>
          <cell r="AD177" t="str">
            <v>2</v>
          </cell>
          <cell r="AE177" t="str">
            <v>1</v>
          </cell>
          <cell r="AF177" t="str">
            <v>40</v>
          </cell>
          <cell r="AG177" t="str">
            <v>3</v>
          </cell>
          <cell r="AH177">
            <v>3000</v>
          </cell>
          <cell r="AI177">
            <v>25</v>
          </cell>
          <cell r="AJ177" t="str">
            <v>2</v>
          </cell>
          <cell r="AK177">
            <v>30400596</v>
          </cell>
          <cell r="AL177">
            <v>2</v>
          </cell>
          <cell r="AM177">
            <v>0</v>
          </cell>
          <cell r="AN177" t="str">
            <v>2</v>
          </cell>
          <cell r="AO177" t="str">
            <v>4</v>
          </cell>
          <cell r="AW177" t="str">
            <v>2</v>
          </cell>
          <cell r="AX177" t="str">
            <v>1</v>
          </cell>
          <cell r="AY177" t="str">
            <v>1</v>
          </cell>
          <cell r="AZ177" t="str">
            <v>P708</v>
          </cell>
          <cell r="BD177" t="str">
            <v>P525</v>
          </cell>
          <cell r="BE177" t="str">
            <v>407</v>
          </cell>
          <cell r="BF177" t="str">
            <v>P708</v>
          </cell>
          <cell r="BH177">
            <v>37923</v>
          </cell>
        </row>
        <row r="178">
          <cell r="A178" t="str">
            <v>A1624615</v>
          </cell>
          <cell r="B178" t="str">
            <v>11</v>
          </cell>
          <cell r="C178" t="str">
            <v>2003</v>
          </cell>
          <cell r="D178">
            <v>2</v>
          </cell>
          <cell r="E178">
            <v>37938</v>
          </cell>
          <cell r="F178" t="str">
            <v>1</v>
          </cell>
          <cell r="G178" t="str">
            <v>17</v>
          </cell>
          <cell r="H178" t="str">
            <v>001</v>
          </cell>
          <cell r="K178" t="str">
            <v>1</v>
          </cell>
          <cell r="L178" t="str">
            <v>1</v>
          </cell>
          <cell r="M178" t="str">
            <v>1700100051</v>
          </cell>
          <cell r="N178" t="str">
            <v>CL ISS</v>
          </cell>
          <cell r="O178">
            <v>37924</v>
          </cell>
          <cell r="P178" t="str">
            <v>1</v>
          </cell>
          <cell r="Q178">
            <v>214</v>
          </cell>
          <cell r="S178" t="str">
            <v>1</v>
          </cell>
          <cell r="U178" t="str">
            <v>17</v>
          </cell>
          <cell r="V178" t="str">
            <v>001</v>
          </cell>
          <cell r="W178" t="str">
            <v>1</v>
          </cell>
          <cell r="Y178" t="str">
            <v>0</v>
          </cell>
          <cell r="Z178" t="str">
            <v>1008</v>
          </cell>
          <cell r="AA178" t="str">
            <v>1</v>
          </cell>
          <cell r="AB178" t="str">
            <v>1</v>
          </cell>
          <cell r="AC178" t="str">
            <v>3</v>
          </cell>
          <cell r="AD178" t="str">
            <v>2</v>
          </cell>
          <cell r="AE178" t="str">
            <v>1</v>
          </cell>
          <cell r="AF178" t="str">
            <v>38</v>
          </cell>
          <cell r="AG178" t="str">
            <v>3</v>
          </cell>
          <cell r="AH178">
            <v>2800</v>
          </cell>
          <cell r="AI178">
            <v>45</v>
          </cell>
          <cell r="AJ178" t="str">
            <v>9</v>
          </cell>
          <cell r="AK178">
            <v>99999999999</v>
          </cell>
          <cell r="AL178">
            <v>4</v>
          </cell>
          <cell r="AM178">
            <v>99</v>
          </cell>
          <cell r="AN178" t="str">
            <v>4</v>
          </cell>
          <cell r="AO178" t="str">
            <v>9</v>
          </cell>
          <cell r="AW178" t="str">
            <v>2</v>
          </cell>
          <cell r="AX178" t="str">
            <v>1</v>
          </cell>
          <cell r="AY178" t="str">
            <v>2</v>
          </cell>
          <cell r="AZ178" t="str">
            <v>Q909</v>
          </cell>
          <cell r="BA178" t="str">
            <v>P369</v>
          </cell>
          <cell r="BE178" t="str">
            <v>405</v>
          </cell>
          <cell r="BF178" t="str">
            <v>P369</v>
          </cell>
          <cell r="BH178">
            <v>37938</v>
          </cell>
        </row>
        <row r="179">
          <cell r="A179" t="str">
            <v>A1144693</v>
          </cell>
          <cell r="B179" t="str">
            <v>11</v>
          </cell>
          <cell r="C179" t="str">
            <v>2003</v>
          </cell>
          <cell r="D179">
            <v>2</v>
          </cell>
          <cell r="E179">
            <v>37933</v>
          </cell>
          <cell r="F179" t="str">
            <v>1</v>
          </cell>
          <cell r="G179" t="str">
            <v>17</v>
          </cell>
          <cell r="H179" t="str">
            <v>001</v>
          </cell>
          <cell r="K179" t="str">
            <v>1</v>
          </cell>
          <cell r="L179" t="str">
            <v>1</v>
          </cell>
          <cell r="M179" t="str">
            <v>1700100060</v>
          </cell>
          <cell r="N179" t="str">
            <v>H INFANTIL</v>
          </cell>
          <cell r="P179" t="str">
            <v>2</v>
          </cell>
          <cell r="Q179">
            <v>307</v>
          </cell>
          <cell r="S179" t="str">
            <v>1</v>
          </cell>
          <cell r="U179" t="str">
            <v>17</v>
          </cell>
          <cell r="V179" t="str">
            <v>001</v>
          </cell>
          <cell r="W179" t="str">
            <v>1</v>
          </cell>
          <cell r="Y179" t="str">
            <v>0</v>
          </cell>
          <cell r="Z179" t="str">
            <v>0504</v>
          </cell>
          <cell r="AA179" t="str">
            <v>1</v>
          </cell>
          <cell r="AB179" t="str">
            <v>1</v>
          </cell>
          <cell r="AC179" t="str">
            <v>3</v>
          </cell>
          <cell r="AD179" t="str">
            <v>9</v>
          </cell>
          <cell r="AE179" t="str">
            <v>9</v>
          </cell>
          <cell r="AF179" t="str">
            <v>99</v>
          </cell>
          <cell r="AG179" t="str">
            <v>9</v>
          </cell>
          <cell r="AH179">
            <v>9999</v>
          </cell>
          <cell r="AI179">
            <v>99</v>
          </cell>
          <cell r="AJ179" t="str">
            <v>9</v>
          </cell>
          <cell r="AK179">
            <v>99999999999</v>
          </cell>
          <cell r="AL179">
            <v>99</v>
          </cell>
          <cell r="AM179">
            <v>99</v>
          </cell>
          <cell r="AN179" t="str">
            <v>9</v>
          </cell>
          <cell r="AO179" t="str">
            <v>9</v>
          </cell>
          <cell r="AW179" t="str">
            <v>2</v>
          </cell>
          <cell r="AX179" t="str">
            <v>1</v>
          </cell>
          <cell r="AY179" t="str">
            <v>1</v>
          </cell>
          <cell r="AZ179" t="str">
            <v>J189</v>
          </cell>
          <cell r="BA179" t="str">
            <v>Q204</v>
          </cell>
          <cell r="BE179" t="str">
            <v>109</v>
          </cell>
          <cell r="BF179" t="str">
            <v>J189</v>
          </cell>
        </row>
        <row r="180">
          <cell r="A180" t="str">
            <v>A1144692</v>
          </cell>
          <cell r="B180" t="str">
            <v>11</v>
          </cell>
          <cell r="C180" t="str">
            <v>2003</v>
          </cell>
          <cell r="D180">
            <v>2</v>
          </cell>
          <cell r="E180">
            <v>37927</v>
          </cell>
          <cell r="F180" t="str">
            <v>2</v>
          </cell>
          <cell r="G180" t="str">
            <v>17</v>
          </cell>
          <cell r="H180" t="str">
            <v>001</v>
          </cell>
          <cell r="K180" t="str">
            <v>1</v>
          </cell>
          <cell r="L180" t="str">
            <v>1</v>
          </cell>
          <cell r="M180" t="str">
            <v>1700100060</v>
          </cell>
          <cell r="N180" t="str">
            <v>H INFANTIL</v>
          </cell>
          <cell r="P180" t="str">
            <v>1</v>
          </cell>
          <cell r="Q180">
            <v>224</v>
          </cell>
          <cell r="S180" t="str">
            <v>1</v>
          </cell>
          <cell r="U180" t="str">
            <v>17</v>
          </cell>
          <cell r="V180" t="str">
            <v>001</v>
          </cell>
          <cell r="W180" t="str">
            <v>1</v>
          </cell>
          <cell r="Y180" t="str">
            <v>0</v>
          </cell>
          <cell r="Z180" t="str">
            <v>0109</v>
          </cell>
          <cell r="AA180" t="str">
            <v>1</v>
          </cell>
          <cell r="AB180" t="str">
            <v>2</v>
          </cell>
          <cell r="AC180" t="str">
            <v>3</v>
          </cell>
          <cell r="AD180" t="str">
            <v>1</v>
          </cell>
          <cell r="AE180" t="str">
            <v>1</v>
          </cell>
          <cell r="AG180" t="str">
            <v>3</v>
          </cell>
          <cell r="AH180">
            <v>2400</v>
          </cell>
          <cell r="AI180">
            <v>38</v>
          </cell>
          <cell r="AJ180" t="str">
            <v>9</v>
          </cell>
          <cell r="AK180">
            <v>99999999999</v>
          </cell>
          <cell r="AL180">
            <v>2</v>
          </cell>
          <cell r="AM180">
            <v>99</v>
          </cell>
          <cell r="AN180" t="str">
            <v>2</v>
          </cell>
          <cell r="AO180" t="str">
            <v>2</v>
          </cell>
          <cell r="AW180" t="str">
            <v>2</v>
          </cell>
          <cell r="AX180" t="str">
            <v>1</v>
          </cell>
          <cell r="AY180" t="str">
            <v>1</v>
          </cell>
          <cell r="AZ180" t="str">
            <v>P285</v>
          </cell>
          <cell r="BA180" t="str">
            <v>J159</v>
          </cell>
          <cell r="BD180" t="str">
            <v>P071</v>
          </cell>
          <cell r="BE180" t="str">
            <v>109</v>
          </cell>
          <cell r="BF180" t="str">
            <v>J159</v>
          </cell>
        </row>
        <row r="181">
          <cell r="A181" t="str">
            <v>A1144695</v>
          </cell>
          <cell r="B181" t="str">
            <v>11</v>
          </cell>
          <cell r="C181" t="str">
            <v>2003</v>
          </cell>
          <cell r="D181">
            <v>2</v>
          </cell>
          <cell r="E181">
            <v>37935</v>
          </cell>
          <cell r="F181" t="str">
            <v>2</v>
          </cell>
          <cell r="G181" t="str">
            <v>17</v>
          </cell>
          <cell r="H181" t="str">
            <v>001</v>
          </cell>
          <cell r="K181" t="str">
            <v>1</v>
          </cell>
          <cell r="L181" t="str">
            <v>1</v>
          </cell>
          <cell r="M181" t="str">
            <v>1700100060</v>
          </cell>
          <cell r="N181" t="str">
            <v>H INFANTIL</v>
          </cell>
          <cell r="P181" t="str">
            <v>3</v>
          </cell>
          <cell r="Q181">
            <v>306</v>
          </cell>
          <cell r="S181" t="str">
            <v>1</v>
          </cell>
          <cell r="U181" t="str">
            <v>17</v>
          </cell>
          <cell r="V181" t="str">
            <v>001</v>
          </cell>
          <cell r="W181" t="str">
            <v>1</v>
          </cell>
          <cell r="Y181" t="str">
            <v>0</v>
          </cell>
          <cell r="Z181" t="str">
            <v>0302</v>
          </cell>
          <cell r="AA181" t="str">
            <v>1</v>
          </cell>
          <cell r="AB181" t="str">
            <v>1</v>
          </cell>
          <cell r="AC181" t="str">
            <v>3</v>
          </cell>
          <cell r="AD181" t="str">
            <v>1</v>
          </cell>
          <cell r="AE181" t="str">
            <v>1</v>
          </cell>
          <cell r="AG181" t="str">
            <v>3</v>
          </cell>
          <cell r="AH181">
            <v>3600</v>
          </cell>
          <cell r="AI181">
            <v>21</v>
          </cell>
          <cell r="AJ181" t="str">
            <v>9</v>
          </cell>
          <cell r="AK181">
            <v>99999999999</v>
          </cell>
          <cell r="AL181">
            <v>3</v>
          </cell>
          <cell r="AM181">
            <v>0</v>
          </cell>
          <cell r="AN181" t="str">
            <v>4</v>
          </cell>
          <cell r="AO181" t="str">
            <v>2</v>
          </cell>
          <cell r="AW181" t="str">
            <v>2</v>
          </cell>
          <cell r="AX181" t="str">
            <v>1</v>
          </cell>
          <cell r="AY181" t="str">
            <v>1</v>
          </cell>
          <cell r="AZ181" t="str">
            <v>A419</v>
          </cell>
          <cell r="BA181" t="str">
            <v>G001</v>
          </cell>
          <cell r="BE181" t="str">
            <v>105</v>
          </cell>
          <cell r="BF181" t="str">
            <v>G001</v>
          </cell>
        </row>
        <row r="182">
          <cell r="A182" t="str">
            <v>A1144697</v>
          </cell>
          <cell r="B182" t="str">
            <v>11</v>
          </cell>
          <cell r="C182" t="str">
            <v>2003</v>
          </cell>
          <cell r="D182">
            <v>2</v>
          </cell>
          <cell r="E182">
            <v>37940</v>
          </cell>
          <cell r="F182" t="str">
            <v>2</v>
          </cell>
          <cell r="G182" t="str">
            <v>17</v>
          </cell>
          <cell r="H182" t="str">
            <v>001</v>
          </cell>
          <cell r="K182" t="str">
            <v>1</v>
          </cell>
          <cell r="L182" t="str">
            <v>1</v>
          </cell>
          <cell r="M182" t="str">
            <v>1700100060</v>
          </cell>
          <cell r="N182" t="str">
            <v>H INFANTIL</v>
          </cell>
          <cell r="P182" t="str">
            <v>2</v>
          </cell>
          <cell r="Q182">
            <v>221</v>
          </cell>
          <cell r="S182" t="str">
            <v>1</v>
          </cell>
          <cell r="U182" t="str">
            <v>17</v>
          </cell>
          <cell r="V182" t="str">
            <v>001</v>
          </cell>
          <cell r="W182" t="str">
            <v>1</v>
          </cell>
          <cell r="Y182" t="str">
            <v>0</v>
          </cell>
          <cell r="Z182" t="str">
            <v>1012</v>
          </cell>
          <cell r="AA182" t="str">
            <v>1</v>
          </cell>
          <cell r="AB182" t="str">
            <v>1</v>
          </cell>
          <cell r="AC182" t="str">
            <v>3</v>
          </cell>
          <cell r="AD182" t="str">
            <v>2</v>
          </cell>
          <cell r="AE182" t="str">
            <v>2</v>
          </cell>
          <cell r="AG182" t="str">
            <v>3</v>
          </cell>
          <cell r="AH182">
            <v>2100</v>
          </cell>
          <cell r="AI182">
            <v>21</v>
          </cell>
          <cell r="AJ182" t="str">
            <v>9</v>
          </cell>
          <cell r="AK182">
            <v>99999999999</v>
          </cell>
          <cell r="AL182">
            <v>2</v>
          </cell>
          <cell r="AM182">
            <v>99</v>
          </cell>
          <cell r="AN182" t="str">
            <v>4</v>
          </cell>
          <cell r="AO182" t="str">
            <v>4</v>
          </cell>
          <cell r="AW182" t="str">
            <v>2</v>
          </cell>
          <cell r="AX182" t="str">
            <v>1</v>
          </cell>
          <cell r="AY182" t="str">
            <v>1</v>
          </cell>
          <cell r="AZ182" t="str">
            <v>P369</v>
          </cell>
          <cell r="BD182" t="str">
            <v>P524</v>
          </cell>
          <cell r="BE182" t="str">
            <v>405</v>
          </cell>
          <cell r="BF182" t="str">
            <v>P369</v>
          </cell>
        </row>
        <row r="183">
          <cell r="A183" t="str">
            <v>A1144700</v>
          </cell>
          <cell r="B183" t="str">
            <v>11</v>
          </cell>
          <cell r="C183" t="str">
            <v>2003</v>
          </cell>
          <cell r="D183">
            <v>2</v>
          </cell>
          <cell r="E183">
            <v>37941</v>
          </cell>
          <cell r="F183" t="str">
            <v>1</v>
          </cell>
          <cell r="G183" t="str">
            <v>17</v>
          </cell>
          <cell r="H183" t="str">
            <v>001</v>
          </cell>
          <cell r="K183" t="str">
            <v>1</v>
          </cell>
          <cell r="L183" t="str">
            <v>1</v>
          </cell>
          <cell r="M183" t="str">
            <v>1700100060</v>
          </cell>
          <cell r="N183" t="str">
            <v>H INFANTIL</v>
          </cell>
          <cell r="P183" t="str">
            <v>3</v>
          </cell>
          <cell r="Q183">
            <v>303</v>
          </cell>
          <cell r="S183" t="str">
            <v>1</v>
          </cell>
          <cell r="U183" t="str">
            <v>17</v>
          </cell>
          <cell r="V183" t="str">
            <v>380</v>
          </cell>
          <cell r="W183" t="str">
            <v>1</v>
          </cell>
          <cell r="AA183" t="str">
            <v>1</v>
          </cell>
          <cell r="AB183" t="str">
            <v>2</v>
          </cell>
          <cell r="AC183" t="str">
            <v>3</v>
          </cell>
          <cell r="AD183" t="str">
            <v>1</v>
          </cell>
          <cell r="AE183" t="str">
            <v>1</v>
          </cell>
          <cell r="AG183" t="str">
            <v>3</v>
          </cell>
          <cell r="AH183">
            <v>9999</v>
          </cell>
          <cell r="AI183">
            <v>18</v>
          </cell>
          <cell r="AJ183" t="str">
            <v>9</v>
          </cell>
          <cell r="AK183">
            <v>99999999999</v>
          </cell>
          <cell r="AL183">
            <v>2</v>
          </cell>
          <cell r="AM183">
            <v>0</v>
          </cell>
          <cell r="AN183" t="str">
            <v>4</v>
          </cell>
          <cell r="AO183" t="str">
            <v>3</v>
          </cell>
          <cell r="AW183" t="str">
            <v>2</v>
          </cell>
          <cell r="AX183" t="str">
            <v>1</v>
          </cell>
          <cell r="AY183" t="str">
            <v>1</v>
          </cell>
          <cell r="AZ183" t="str">
            <v>A419</v>
          </cell>
          <cell r="BA183" t="str">
            <v>J189</v>
          </cell>
          <cell r="BD183" t="str">
            <v>E45X</v>
          </cell>
          <cell r="BE183" t="str">
            <v>109</v>
          </cell>
          <cell r="BF183" t="str">
            <v>J189</v>
          </cell>
        </row>
        <row r="184">
          <cell r="A184" t="str">
            <v>A1624431</v>
          </cell>
          <cell r="B184" t="str">
            <v>11</v>
          </cell>
          <cell r="C184" t="str">
            <v>2003</v>
          </cell>
          <cell r="D184">
            <v>2</v>
          </cell>
          <cell r="E184">
            <v>37946</v>
          </cell>
          <cell r="F184" t="str">
            <v>1</v>
          </cell>
          <cell r="G184" t="str">
            <v>17</v>
          </cell>
          <cell r="H184" t="str">
            <v>001</v>
          </cell>
          <cell r="K184" t="str">
            <v>1</v>
          </cell>
          <cell r="L184" t="str">
            <v>1</v>
          </cell>
          <cell r="M184" t="str">
            <v>1700100060</v>
          </cell>
          <cell r="N184" t="str">
            <v>H INFANTIL</v>
          </cell>
          <cell r="O184">
            <v>37890</v>
          </cell>
          <cell r="P184" t="str">
            <v>3</v>
          </cell>
          <cell r="Q184">
            <v>301</v>
          </cell>
          <cell r="S184" t="str">
            <v>1</v>
          </cell>
          <cell r="U184" t="str">
            <v>17</v>
          </cell>
          <cell r="V184" t="str">
            <v>001</v>
          </cell>
          <cell r="W184" t="str">
            <v>1</v>
          </cell>
          <cell r="Y184" t="str">
            <v>0</v>
          </cell>
          <cell r="Z184" t="str">
            <v>0505</v>
          </cell>
          <cell r="AA184" t="str">
            <v>1</v>
          </cell>
          <cell r="AB184" t="str">
            <v>1</v>
          </cell>
          <cell r="AC184" t="str">
            <v>3</v>
          </cell>
          <cell r="AD184" t="str">
            <v>2</v>
          </cell>
          <cell r="AE184" t="str">
            <v>1</v>
          </cell>
          <cell r="AF184" t="str">
            <v>39</v>
          </cell>
          <cell r="AG184" t="str">
            <v>3</v>
          </cell>
          <cell r="AH184">
            <v>3000</v>
          </cell>
          <cell r="AI184">
            <v>20</v>
          </cell>
          <cell r="AJ184" t="str">
            <v>9</v>
          </cell>
          <cell r="AK184">
            <v>99999999999</v>
          </cell>
          <cell r="AL184">
            <v>3</v>
          </cell>
          <cell r="AM184">
            <v>99</v>
          </cell>
          <cell r="AN184" t="str">
            <v>1</v>
          </cell>
          <cell r="AO184" t="str">
            <v>9</v>
          </cell>
          <cell r="AW184" t="str">
            <v>2</v>
          </cell>
          <cell r="AX184" t="str">
            <v>1</v>
          </cell>
          <cell r="AY184" t="str">
            <v>1</v>
          </cell>
          <cell r="AZ184" t="str">
            <v>J988</v>
          </cell>
          <cell r="BA184" t="str">
            <v>R35X</v>
          </cell>
          <cell r="BB184" t="str">
            <v>J041</v>
          </cell>
          <cell r="BC184" t="str">
            <v>Q311</v>
          </cell>
          <cell r="BD184" t="str">
            <v>I270</v>
          </cell>
          <cell r="BE184" t="str">
            <v>615</v>
          </cell>
          <cell r="BF184" t="str">
            <v>Q311</v>
          </cell>
          <cell r="BH184">
            <v>37946</v>
          </cell>
        </row>
        <row r="185">
          <cell r="A185" t="str">
            <v>A1624677</v>
          </cell>
          <cell r="B185" t="str">
            <v>11</v>
          </cell>
          <cell r="C185" t="str">
            <v>2003</v>
          </cell>
          <cell r="D185">
            <v>2</v>
          </cell>
          <cell r="E185">
            <v>37929</v>
          </cell>
          <cell r="F185" t="str">
            <v>1</v>
          </cell>
          <cell r="G185" t="str">
            <v>17</v>
          </cell>
          <cell r="H185" t="str">
            <v>001</v>
          </cell>
          <cell r="K185" t="str">
            <v>1</v>
          </cell>
          <cell r="L185" t="str">
            <v>1</v>
          </cell>
          <cell r="M185" t="str">
            <v>1700100086</v>
          </cell>
          <cell r="N185" t="str">
            <v>H UNIVERSITARIO</v>
          </cell>
          <cell r="O185">
            <v>37929</v>
          </cell>
          <cell r="P185" t="str">
            <v>2</v>
          </cell>
          <cell r="Q185">
            <v>101</v>
          </cell>
          <cell r="S185" t="str">
            <v>1</v>
          </cell>
          <cell r="U185" t="str">
            <v>17</v>
          </cell>
          <cell r="V185" t="str">
            <v>174</v>
          </cell>
          <cell r="W185" t="str">
            <v>2</v>
          </cell>
          <cell r="X185" t="str">
            <v>011</v>
          </cell>
          <cell r="AA185" t="str">
            <v>1</v>
          </cell>
          <cell r="AB185" t="str">
            <v>2</v>
          </cell>
          <cell r="AC185" t="str">
            <v>3</v>
          </cell>
          <cell r="AD185" t="str">
            <v>2</v>
          </cell>
          <cell r="AE185" t="str">
            <v>1</v>
          </cell>
          <cell r="AF185" t="str">
            <v>26</v>
          </cell>
          <cell r="AG185" t="str">
            <v>2</v>
          </cell>
          <cell r="AH185">
            <v>600</v>
          </cell>
          <cell r="AI185">
            <v>30</v>
          </cell>
          <cell r="AJ185" t="str">
            <v>2</v>
          </cell>
          <cell r="AK185">
            <v>30354934</v>
          </cell>
          <cell r="AL185">
            <v>2</v>
          </cell>
          <cell r="AM185">
            <v>1</v>
          </cell>
          <cell r="AN185" t="str">
            <v>2</v>
          </cell>
          <cell r="AO185" t="str">
            <v>4</v>
          </cell>
          <cell r="AW185" t="str">
            <v>2</v>
          </cell>
          <cell r="AX185" t="str">
            <v>1</v>
          </cell>
          <cell r="AY185" t="str">
            <v>2</v>
          </cell>
          <cell r="AZ185" t="str">
            <v>I219</v>
          </cell>
          <cell r="BA185" t="str">
            <v>I070</v>
          </cell>
          <cell r="BE185" t="str">
            <v>303</v>
          </cell>
          <cell r="BF185" t="str">
            <v>I219</v>
          </cell>
          <cell r="BH185">
            <v>37929</v>
          </cell>
        </row>
        <row r="186">
          <cell r="A186" t="str">
            <v>A1624678</v>
          </cell>
          <cell r="B186" t="str">
            <v>11</v>
          </cell>
          <cell r="C186" t="str">
            <v>2003</v>
          </cell>
          <cell r="D186">
            <v>2</v>
          </cell>
          <cell r="E186">
            <v>37928</v>
          </cell>
          <cell r="F186" t="str">
            <v>2</v>
          </cell>
          <cell r="G186" t="str">
            <v>17</v>
          </cell>
          <cell r="H186" t="str">
            <v>001</v>
          </cell>
          <cell r="K186" t="str">
            <v>1</v>
          </cell>
          <cell r="L186" t="str">
            <v>1</v>
          </cell>
          <cell r="M186" t="str">
            <v>1700100086</v>
          </cell>
          <cell r="N186" t="str">
            <v>H UNIVERSITARIO</v>
          </cell>
          <cell r="O186">
            <v>37925</v>
          </cell>
          <cell r="P186" t="str">
            <v>1</v>
          </cell>
          <cell r="Q186">
            <v>203</v>
          </cell>
          <cell r="S186" t="str">
            <v>1</v>
          </cell>
          <cell r="U186" t="str">
            <v>17</v>
          </cell>
          <cell r="V186" t="str">
            <v>001</v>
          </cell>
          <cell r="W186" t="str">
            <v>1</v>
          </cell>
          <cell r="Y186" t="str">
            <v>0</v>
          </cell>
          <cell r="Z186" t="str">
            <v>1101</v>
          </cell>
          <cell r="AA186" t="str">
            <v>1</v>
          </cell>
          <cell r="AB186" t="str">
            <v>1</v>
          </cell>
          <cell r="AC186" t="str">
            <v>3</v>
          </cell>
          <cell r="AD186" t="str">
            <v>2</v>
          </cell>
          <cell r="AE186" t="str">
            <v>1</v>
          </cell>
          <cell r="AF186" t="str">
            <v>29</v>
          </cell>
          <cell r="AG186" t="str">
            <v>3</v>
          </cell>
          <cell r="AH186">
            <v>1010</v>
          </cell>
          <cell r="AI186">
            <v>27</v>
          </cell>
          <cell r="AJ186" t="str">
            <v>2</v>
          </cell>
          <cell r="AK186">
            <v>30337426</v>
          </cell>
          <cell r="AL186">
            <v>2</v>
          </cell>
          <cell r="AM186">
            <v>0</v>
          </cell>
          <cell r="AN186" t="str">
            <v>2</v>
          </cell>
          <cell r="AO186" t="str">
            <v>4</v>
          </cell>
          <cell r="AW186" t="str">
            <v>2</v>
          </cell>
          <cell r="AX186" t="str">
            <v>1</v>
          </cell>
          <cell r="AY186" t="str">
            <v>1</v>
          </cell>
          <cell r="AZ186" t="str">
            <v>P269</v>
          </cell>
          <cell r="BA186" t="str">
            <v>P220</v>
          </cell>
          <cell r="BB186" t="str">
            <v>P071</v>
          </cell>
          <cell r="BE186" t="str">
            <v>404</v>
          </cell>
          <cell r="BF186" t="str">
            <v>P220</v>
          </cell>
          <cell r="BH186">
            <v>37930</v>
          </cell>
        </row>
        <row r="187">
          <cell r="A187" t="str">
            <v>A1644291</v>
          </cell>
          <cell r="B187" t="str">
            <v>12</v>
          </cell>
          <cell r="C187" t="str">
            <v>2003</v>
          </cell>
          <cell r="D187">
            <v>2</v>
          </cell>
          <cell r="E187">
            <v>37960</v>
          </cell>
          <cell r="F187" t="str">
            <v>2</v>
          </cell>
          <cell r="G187" t="str">
            <v>17</v>
          </cell>
          <cell r="H187" t="str">
            <v>001</v>
          </cell>
          <cell r="K187" t="str">
            <v>1</v>
          </cell>
          <cell r="L187" t="str">
            <v>1</v>
          </cell>
          <cell r="M187" t="str">
            <v>1700100086</v>
          </cell>
          <cell r="N187" t="str">
            <v>H UNIVERSITARIO</v>
          </cell>
          <cell r="O187">
            <v>37955</v>
          </cell>
          <cell r="P187" t="str">
            <v>4</v>
          </cell>
          <cell r="Q187">
            <v>205</v>
          </cell>
          <cell r="S187" t="str">
            <v>1</v>
          </cell>
          <cell r="U187" t="str">
            <v>17</v>
          </cell>
          <cell r="V187" t="str">
            <v>662</v>
          </cell>
          <cell r="W187" t="str">
            <v>9</v>
          </cell>
          <cell r="AA187" t="str">
            <v>1</v>
          </cell>
          <cell r="AB187" t="str">
            <v>1</v>
          </cell>
          <cell r="AC187" t="str">
            <v>3</v>
          </cell>
          <cell r="AD187" t="str">
            <v>1</v>
          </cell>
          <cell r="AE187" t="str">
            <v>1</v>
          </cell>
          <cell r="AF187" t="str">
            <v>98</v>
          </cell>
          <cell r="AG187" t="str">
            <v>4</v>
          </cell>
          <cell r="AH187">
            <v>9999</v>
          </cell>
          <cell r="AI187">
            <v>99</v>
          </cell>
          <cell r="AJ187" t="str">
            <v>9</v>
          </cell>
          <cell r="AK187">
            <v>99999999999</v>
          </cell>
          <cell r="AL187">
            <v>99</v>
          </cell>
          <cell r="AM187">
            <v>99</v>
          </cell>
          <cell r="AN187" t="str">
            <v>9</v>
          </cell>
          <cell r="AO187" t="str">
            <v>9</v>
          </cell>
          <cell r="AW187" t="str">
            <v>2</v>
          </cell>
          <cell r="AX187" t="str">
            <v>1</v>
          </cell>
          <cell r="AY187" t="str">
            <v>2</v>
          </cell>
          <cell r="AZ187" t="str">
            <v>P285</v>
          </cell>
          <cell r="BA187" t="str">
            <v>P599</v>
          </cell>
          <cell r="BE187" t="str">
            <v>407</v>
          </cell>
          <cell r="BF187" t="str">
            <v>P599</v>
          </cell>
          <cell r="BH187">
            <v>37961</v>
          </cell>
        </row>
        <row r="188">
          <cell r="A188" t="str">
            <v>A1624799</v>
          </cell>
          <cell r="B188" t="str">
            <v>11</v>
          </cell>
          <cell r="C188" t="str">
            <v>2003</v>
          </cell>
          <cell r="D188">
            <v>2</v>
          </cell>
          <cell r="E188">
            <v>37937</v>
          </cell>
          <cell r="F188" t="str">
            <v>1</v>
          </cell>
          <cell r="G188" t="str">
            <v>17</v>
          </cell>
          <cell r="H188" t="str">
            <v>001</v>
          </cell>
          <cell r="K188" t="str">
            <v>1</v>
          </cell>
          <cell r="L188" t="str">
            <v>1</v>
          </cell>
          <cell r="M188" t="str">
            <v>1700100086</v>
          </cell>
          <cell r="N188" t="str">
            <v>H UNIVERSITARIO</v>
          </cell>
          <cell r="O188">
            <v>37937</v>
          </cell>
          <cell r="P188" t="str">
            <v>1</v>
          </cell>
          <cell r="Q188">
            <v>101</v>
          </cell>
          <cell r="S188" t="str">
            <v>1</v>
          </cell>
          <cell r="U188" t="str">
            <v>17</v>
          </cell>
          <cell r="V188" t="str">
            <v>001</v>
          </cell>
          <cell r="W188" t="str">
            <v>1</v>
          </cell>
          <cell r="Y188" t="str">
            <v>0</v>
          </cell>
          <cell r="Z188" t="str">
            <v>0611</v>
          </cell>
          <cell r="AA188" t="str">
            <v>1</v>
          </cell>
          <cell r="AB188" t="str">
            <v>1</v>
          </cell>
          <cell r="AC188" t="str">
            <v>3</v>
          </cell>
          <cell r="AD188" t="str">
            <v>1</v>
          </cell>
          <cell r="AE188" t="str">
            <v>2</v>
          </cell>
          <cell r="AF188" t="str">
            <v>24</v>
          </cell>
          <cell r="AG188" t="str">
            <v>2</v>
          </cell>
          <cell r="AH188">
            <v>700</v>
          </cell>
          <cell r="AI188">
            <v>27</v>
          </cell>
          <cell r="AJ188" t="str">
            <v>2</v>
          </cell>
          <cell r="AK188">
            <v>30392200</v>
          </cell>
          <cell r="AL188">
            <v>2</v>
          </cell>
          <cell r="AM188">
            <v>99</v>
          </cell>
          <cell r="AN188" t="str">
            <v>2</v>
          </cell>
          <cell r="AO188" t="str">
            <v>4</v>
          </cell>
          <cell r="AW188" t="str">
            <v>2</v>
          </cell>
          <cell r="AX188" t="str">
            <v>1</v>
          </cell>
          <cell r="AY188" t="str">
            <v>2</v>
          </cell>
          <cell r="AZ188" t="str">
            <v>P291</v>
          </cell>
          <cell r="BA188" t="str">
            <v>P070</v>
          </cell>
          <cell r="BE188" t="str">
            <v>403</v>
          </cell>
          <cell r="BF188" t="str">
            <v>P070</v>
          </cell>
          <cell r="BH188">
            <v>37937</v>
          </cell>
        </row>
        <row r="189">
          <cell r="A189" t="str">
            <v>A1145723</v>
          </cell>
          <cell r="B189" t="str">
            <v>11</v>
          </cell>
          <cell r="C189" t="str">
            <v>2003</v>
          </cell>
          <cell r="D189">
            <v>2</v>
          </cell>
          <cell r="E189">
            <v>37927</v>
          </cell>
          <cell r="F189" t="str">
            <v>1</v>
          </cell>
          <cell r="G189" t="str">
            <v>17</v>
          </cell>
          <cell r="H189" t="str">
            <v>001</v>
          </cell>
          <cell r="K189" t="str">
            <v>1</v>
          </cell>
          <cell r="L189" t="str">
            <v>1</v>
          </cell>
          <cell r="M189" t="str">
            <v>1700100531</v>
          </cell>
          <cell r="N189" t="str">
            <v>CS LA ASUNCION</v>
          </cell>
          <cell r="P189" t="str">
            <v>2</v>
          </cell>
          <cell r="Q189">
            <v>106</v>
          </cell>
          <cell r="S189" t="str">
            <v>1</v>
          </cell>
          <cell r="U189" t="str">
            <v>17</v>
          </cell>
          <cell r="V189" t="str">
            <v>001</v>
          </cell>
          <cell r="W189" t="str">
            <v>1</v>
          </cell>
          <cell r="Y189" t="str">
            <v>0</v>
          </cell>
          <cell r="Z189" t="str">
            <v>0504</v>
          </cell>
          <cell r="AA189" t="str">
            <v>1</v>
          </cell>
          <cell r="AB189" t="str">
            <v>2</v>
          </cell>
          <cell r="AC189" t="str">
            <v>3</v>
          </cell>
          <cell r="AD189" t="str">
            <v>9</v>
          </cell>
          <cell r="AE189" t="str">
            <v>1</v>
          </cell>
          <cell r="AG189" t="str">
            <v>1</v>
          </cell>
          <cell r="AH189">
            <v>9999</v>
          </cell>
          <cell r="AI189">
            <v>21</v>
          </cell>
          <cell r="AJ189" t="str">
            <v>9</v>
          </cell>
          <cell r="AK189">
            <v>99999999999</v>
          </cell>
          <cell r="AL189">
            <v>1</v>
          </cell>
          <cell r="AM189">
            <v>2</v>
          </cell>
          <cell r="AN189" t="str">
            <v>1</v>
          </cell>
          <cell r="AO189" t="str">
            <v>5</v>
          </cell>
          <cell r="AW189" t="str">
            <v>2</v>
          </cell>
          <cell r="AX189" t="str">
            <v>1</v>
          </cell>
          <cell r="AY189" t="str">
            <v>2</v>
          </cell>
          <cell r="AZ189" t="str">
            <v>P291</v>
          </cell>
          <cell r="BA189" t="str">
            <v>P038</v>
          </cell>
          <cell r="BE189" t="str">
            <v>402</v>
          </cell>
          <cell r="BF189" t="str">
            <v>P038</v>
          </cell>
        </row>
        <row r="190">
          <cell r="A190" t="str">
            <v>A1644329</v>
          </cell>
          <cell r="B190" t="str">
            <v>12</v>
          </cell>
          <cell r="C190" t="str">
            <v>2003</v>
          </cell>
          <cell r="D190">
            <v>2</v>
          </cell>
          <cell r="E190">
            <v>37973</v>
          </cell>
          <cell r="F190" t="str">
            <v>2</v>
          </cell>
          <cell r="G190" t="str">
            <v>17</v>
          </cell>
          <cell r="H190" t="str">
            <v>001</v>
          </cell>
          <cell r="K190" t="str">
            <v>1</v>
          </cell>
          <cell r="L190" t="str">
            <v>1</v>
          </cell>
          <cell r="M190" t="str">
            <v>1700100086</v>
          </cell>
          <cell r="N190" t="str">
            <v>H UNIVERSITARIO</v>
          </cell>
          <cell r="O190">
            <v>37973</v>
          </cell>
          <cell r="P190" t="str">
            <v>2</v>
          </cell>
          <cell r="Q190">
            <v>101</v>
          </cell>
          <cell r="S190" t="str">
            <v>1</v>
          </cell>
          <cell r="U190" t="str">
            <v>17</v>
          </cell>
          <cell r="V190" t="str">
            <v>001</v>
          </cell>
          <cell r="W190" t="str">
            <v>1</v>
          </cell>
          <cell r="Y190" t="str">
            <v>0</v>
          </cell>
          <cell r="Z190" t="str">
            <v>1012</v>
          </cell>
          <cell r="AA190" t="str">
            <v>1</v>
          </cell>
          <cell r="AB190" t="str">
            <v>1</v>
          </cell>
          <cell r="AC190" t="str">
            <v>3</v>
          </cell>
          <cell r="AD190" t="str">
            <v>2</v>
          </cell>
          <cell r="AE190" t="str">
            <v>1</v>
          </cell>
          <cell r="AG190" t="str">
            <v>1</v>
          </cell>
          <cell r="AH190">
            <v>9999</v>
          </cell>
          <cell r="AI190">
            <v>21</v>
          </cell>
          <cell r="AJ190" t="str">
            <v>2</v>
          </cell>
          <cell r="AK190">
            <v>30236842</v>
          </cell>
          <cell r="AL190">
            <v>1</v>
          </cell>
          <cell r="AM190">
            <v>99</v>
          </cell>
          <cell r="AN190" t="str">
            <v>4</v>
          </cell>
          <cell r="AO190" t="str">
            <v>4</v>
          </cell>
          <cell r="AW190" t="str">
            <v>2</v>
          </cell>
          <cell r="AX190" t="str">
            <v>1</v>
          </cell>
          <cell r="AY190" t="str">
            <v>1</v>
          </cell>
          <cell r="AZ190" t="str">
            <v>P070</v>
          </cell>
          <cell r="BA190" t="str">
            <v>P000</v>
          </cell>
          <cell r="BE190" t="str">
            <v>401</v>
          </cell>
          <cell r="BF190" t="str">
            <v>P000</v>
          </cell>
          <cell r="BH190">
            <v>37973</v>
          </cell>
        </row>
        <row r="191">
          <cell r="A191" t="str">
            <v>A1644519</v>
          </cell>
          <cell r="B191" t="str">
            <v>12</v>
          </cell>
          <cell r="C191" t="str">
            <v>2003</v>
          </cell>
          <cell r="D191">
            <v>2</v>
          </cell>
          <cell r="E191">
            <v>37982</v>
          </cell>
          <cell r="F191" t="str">
            <v>2</v>
          </cell>
          <cell r="G191" t="str">
            <v>17</v>
          </cell>
          <cell r="H191" t="str">
            <v>001</v>
          </cell>
          <cell r="K191" t="str">
            <v>1</v>
          </cell>
          <cell r="L191" t="str">
            <v>1</v>
          </cell>
          <cell r="M191" t="str">
            <v>1700100086</v>
          </cell>
          <cell r="N191" t="str">
            <v>H UNIVERSITARIO</v>
          </cell>
          <cell r="O191">
            <v>37982</v>
          </cell>
          <cell r="P191" t="str">
            <v>3</v>
          </cell>
          <cell r="Q191">
            <v>106</v>
          </cell>
          <cell r="S191" t="str">
            <v>1</v>
          </cell>
          <cell r="U191" t="str">
            <v>17</v>
          </cell>
          <cell r="V191" t="str">
            <v>042</v>
          </cell>
          <cell r="W191" t="str">
            <v>2</v>
          </cell>
          <cell r="X191" t="str">
            <v>024</v>
          </cell>
          <cell r="AA191" t="str">
            <v>1</v>
          </cell>
          <cell r="AB191" t="str">
            <v>1</v>
          </cell>
          <cell r="AC191" t="str">
            <v>3</v>
          </cell>
          <cell r="AD191" t="str">
            <v>1</v>
          </cell>
          <cell r="AE191" t="str">
            <v>1</v>
          </cell>
          <cell r="AF191" t="str">
            <v>29</v>
          </cell>
          <cell r="AG191" t="str">
            <v>3</v>
          </cell>
          <cell r="AH191">
            <v>890</v>
          </cell>
          <cell r="AI191">
            <v>32</v>
          </cell>
          <cell r="AJ191" t="str">
            <v>2</v>
          </cell>
          <cell r="AK191">
            <v>24393845</v>
          </cell>
          <cell r="AL191">
            <v>1</v>
          </cell>
          <cell r="AM191">
            <v>99</v>
          </cell>
          <cell r="AN191" t="str">
            <v>9</v>
          </cell>
          <cell r="AO191" t="str">
            <v>4</v>
          </cell>
          <cell r="AW191" t="str">
            <v>2</v>
          </cell>
          <cell r="AX191" t="str">
            <v>1</v>
          </cell>
          <cell r="AY191" t="str">
            <v>2</v>
          </cell>
          <cell r="AZ191" t="str">
            <v>P070</v>
          </cell>
          <cell r="BA191" t="str">
            <v>P220</v>
          </cell>
          <cell r="BE191" t="str">
            <v>404</v>
          </cell>
          <cell r="BF191" t="str">
            <v>P220</v>
          </cell>
          <cell r="BH191">
            <v>37982</v>
          </cell>
        </row>
        <row r="192">
          <cell r="A192" t="str">
            <v>A1644520</v>
          </cell>
          <cell r="B192" t="str">
            <v>12</v>
          </cell>
          <cell r="C192" t="str">
            <v>2003</v>
          </cell>
          <cell r="D192">
            <v>2</v>
          </cell>
          <cell r="E192">
            <v>37983</v>
          </cell>
          <cell r="F192" t="str">
            <v>2</v>
          </cell>
          <cell r="G192" t="str">
            <v>17</v>
          </cell>
          <cell r="H192" t="str">
            <v>001</v>
          </cell>
          <cell r="K192" t="str">
            <v>1</v>
          </cell>
          <cell r="L192" t="str">
            <v>1</v>
          </cell>
          <cell r="M192" t="str">
            <v>1700100086</v>
          </cell>
          <cell r="N192" t="str">
            <v>H UNIVERSITARIO</v>
          </cell>
          <cell r="O192">
            <v>37973</v>
          </cell>
          <cell r="P192" t="str">
            <v>3</v>
          </cell>
          <cell r="Q192">
            <v>210</v>
          </cell>
          <cell r="S192" t="str">
            <v>1</v>
          </cell>
          <cell r="U192" t="str">
            <v>17</v>
          </cell>
          <cell r="V192" t="str">
            <v>001</v>
          </cell>
          <cell r="W192" t="str">
            <v>1</v>
          </cell>
          <cell r="Y192" t="str">
            <v>1</v>
          </cell>
          <cell r="Z192" t="str">
            <v>0208</v>
          </cell>
          <cell r="AA192" t="str">
            <v>1</v>
          </cell>
          <cell r="AB192" t="str">
            <v>1</v>
          </cell>
          <cell r="AC192" t="str">
            <v>3</v>
          </cell>
          <cell r="AD192" t="str">
            <v>1</v>
          </cell>
          <cell r="AE192" t="str">
            <v>1</v>
          </cell>
          <cell r="AF192" t="str">
            <v>25</v>
          </cell>
          <cell r="AG192" t="str">
            <v>2</v>
          </cell>
          <cell r="AH192">
            <v>820</v>
          </cell>
          <cell r="AI192">
            <v>37</v>
          </cell>
          <cell r="AJ192" t="str">
            <v>2</v>
          </cell>
          <cell r="AK192">
            <v>25099094</v>
          </cell>
          <cell r="AL192">
            <v>5</v>
          </cell>
          <cell r="AM192">
            <v>99</v>
          </cell>
          <cell r="AN192" t="str">
            <v>9</v>
          </cell>
          <cell r="AO192" t="str">
            <v>9</v>
          </cell>
          <cell r="AW192" t="str">
            <v>2</v>
          </cell>
          <cell r="AX192" t="str">
            <v>1</v>
          </cell>
          <cell r="AY192" t="str">
            <v>2</v>
          </cell>
          <cell r="AZ192" t="str">
            <v>P070</v>
          </cell>
          <cell r="BA192" t="str">
            <v>P369</v>
          </cell>
          <cell r="BE192" t="str">
            <v>405</v>
          </cell>
          <cell r="BF192" t="str">
            <v>P369</v>
          </cell>
          <cell r="BH192">
            <v>37983</v>
          </cell>
        </row>
        <row r="193">
          <cell r="A193" t="str">
            <v>A1644037</v>
          </cell>
          <cell r="B193" t="str">
            <v>12</v>
          </cell>
          <cell r="C193" t="str">
            <v>2003</v>
          </cell>
          <cell r="D193">
            <v>2</v>
          </cell>
          <cell r="E193">
            <v>37962</v>
          </cell>
          <cell r="F193" t="str">
            <v>1</v>
          </cell>
          <cell r="G193" t="str">
            <v>17</v>
          </cell>
          <cell r="H193" t="str">
            <v>001</v>
          </cell>
          <cell r="K193" t="str">
            <v>1</v>
          </cell>
          <cell r="L193" t="str">
            <v>3</v>
          </cell>
          <cell r="O193">
            <v>37751</v>
          </cell>
          <cell r="P193" t="str">
            <v>2</v>
          </cell>
          <cell r="Q193">
            <v>307</v>
          </cell>
          <cell r="S193" t="str">
            <v>1</v>
          </cell>
          <cell r="U193" t="str">
            <v>17</v>
          </cell>
          <cell r="V193" t="str">
            <v>001</v>
          </cell>
          <cell r="W193" t="str">
            <v>1</v>
          </cell>
          <cell r="Y193" t="str">
            <v>0</v>
          </cell>
          <cell r="Z193" t="str">
            <v>0504</v>
          </cell>
          <cell r="AA193" t="str">
            <v>1</v>
          </cell>
          <cell r="AB193" t="str">
            <v>3</v>
          </cell>
          <cell r="AC193" t="str">
            <v>3</v>
          </cell>
          <cell r="AD193" t="str">
            <v>1</v>
          </cell>
          <cell r="AE193" t="str">
            <v>1</v>
          </cell>
          <cell r="AF193" t="str">
            <v>38</v>
          </cell>
          <cell r="AG193" t="str">
            <v>3</v>
          </cell>
          <cell r="AH193">
            <v>2800</v>
          </cell>
          <cell r="AI193">
            <v>22</v>
          </cell>
          <cell r="AJ193" t="str">
            <v>2</v>
          </cell>
          <cell r="AK193">
            <v>24335880</v>
          </cell>
          <cell r="AL193">
            <v>1</v>
          </cell>
          <cell r="AM193">
            <v>0</v>
          </cell>
          <cell r="AN193" t="str">
            <v>2</v>
          </cell>
          <cell r="AO193" t="str">
            <v>2</v>
          </cell>
          <cell r="AW193" t="str">
            <v>1</v>
          </cell>
          <cell r="AX193" t="str">
            <v>1</v>
          </cell>
          <cell r="AY193" t="str">
            <v>2</v>
          </cell>
          <cell r="AZ193" t="str">
            <v>G009</v>
          </cell>
          <cell r="BE193" t="str">
            <v>105</v>
          </cell>
          <cell r="BF193" t="str">
            <v>G009</v>
          </cell>
          <cell r="BH193">
            <v>37963</v>
          </cell>
        </row>
        <row r="194">
          <cell r="A194" t="str">
            <v>A1644237</v>
          </cell>
          <cell r="B194" t="str">
            <v>12</v>
          </cell>
          <cell r="C194" t="str">
            <v>2003</v>
          </cell>
          <cell r="D194">
            <v>2</v>
          </cell>
          <cell r="E194">
            <v>37982</v>
          </cell>
          <cell r="F194" t="str">
            <v>1</v>
          </cell>
          <cell r="G194" t="str">
            <v>17</v>
          </cell>
          <cell r="H194" t="str">
            <v>001</v>
          </cell>
          <cell r="K194" t="str">
            <v>1</v>
          </cell>
          <cell r="L194" t="str">
            <v>1</v>
          </cell>
          <cell r="M194" t="str">
            <v>1700100051</v>
          </cell>
          <cell r="N194" t="str">
            <v>CL ISS</v>
          </cell>
          <cell r="O194">
            <v>37977</v>
          </cell>
          <cell r="P194" t="str">
            <v>1</v>
          </cell>
          <cell r="Q194">
            <v>205</v>
          </cell>
          <cell r="S194" t="str">
            <v>1</v>
          </cell>
          <cell r="U194" t="str">
            <v>17</v>
          </cell>
          <cell r="V194" t="str">
            <v>653</v>
          </cell>
          <cell r="W194" t="str">
            <v>1</v>
          </cell>
          <cell r="AA194" t="str">
            <v>1</v>
          </cell>
          <cell r="AB194" t="str">
            <v>1</v>
          </cell>
          <cell r="AC194" t="str">
            <v>3</v>
          </cell>
          <cell r="AD194" t="str">
            <v>2</v>
          </cell>
          <cell r="AE194" t="str">
            <v>1</v>
          </cell>
          <cell r="AF194" t="str">
            <v>28</v>
          </cell>
          <cell r="AG194" t="str">
            <v>3</v>
          </cell>
          <cell r="AH194">
            <v>1510</v>
          </cell>
          <cell r="AI194">
            <v>38</v>
          </cell>
          <cell r="AJ194" t="str">
            <v>9</v>
          </cell>
          <cell r="AK194">
            <v>99999999999</v>
          </cell>
          <cell r="AL194">
            <v>1</v>
          </cell>
          <cell r="AM194">
            <v>99</v>
          </cell>
          <cell r="AN194" t="str">
            <v>2</v>
          </cell>
          <cell r="AO194" t="str">
            <v>8</v>
          </cell>
          <cell r="AW194" t="str">
            <v>2</v>
          </cell>
          <cell r="AX194" t="str">
            <v>1</v>
          </cell>
          <cell r="AY194" t="str">
            <v>2</v>
          </cell>
          <cell r="AZ194" t="str">
            <v>P285</v>
          </cell>
          <cell r="BA194" t="str">
            <v>P220</v>
          </cell>
          <cell r="BB194" t="str">
            <v>P071</v>
          </cell>
          <cell r="BD194" t="str">
            <v>P012</v>
          </cell>
          <cell r="BE194" t="str">
            <v>402</v>
          </cell>
          <cell r="BF194" t="str">
            <v>P012</v>
          </cell>
          <cell r="BH194">
            <v>37982</v>
          </cell>
        </row>
        <row r="195">
          <cell r="A195" t="str">
            <v>A1644120</v>
          </cell>
          <cell r="B195" t="str">
            <v>12</v>
          </cell>
          <cell r="C195" t="str">
            <v>2003</v>
          </cell>
          <cell r="D195">
            <v>2</v>
          </cell>
          <cell r="E195">
            <v>37979</v>
          </cell>
          <cell r="F195" t="str">
            <v>2</v>
          </cell>
          <cell r="G195" t="str">
            <v>17</v>
          </cell>
          <cell r="H195" t="str">
            <v>001</v>
          </cell>
          <cell r="K195" t="str">
            <v>1</v>
          </cell>
          <cell r="L195" t="str">
            <v>1</v>
          </cell>
          <cell r="M195" t="str">
            <v>1700100078</v>
          </cell>
          <cell r="N195" t="str">
            <v>H SANTA SOFIA</v>
          </cell>
          <cell r="O195">
            <v>37694</v>
          </cell>
          <cell r="P195" t="str">
            <v>3</v>
          </cell>
          <cell r="Q195">
            <v>309</v>
          </cell>
          <cell r="S195" t="str">
            <v>1</v>
          </cell>
          <cell r="U195" t="str">
            <v>17</v>
          </cell>
          <cell r="V195" t="str">
            <v>653</v>
          </cell>
          <cell r="W195" t="str">
            <v>9</v>
          </cell>
          <cell r="AA195" t="str">
            <v>1</v>
          </cell>
          <cell r="AB195" t="str">
            <v>1</v>
          </cell>
          <cell r="AC195" t="str">
            <v>3</v>
          </cell>
          <cell r="AD195" t="str">
            <v>1</v>
          </cell>
          <cell r="AE195" t="str">
            <v>1</v>
          </cell>
          <cell r="AF195" t="str">
            <v>98</v>
          </cell>
          <cell r="AG195" t="str">
            <v>4</v>
          </cell>
          <cell r="AH195">
            <v>9999</v>
          </cell>
          <cell r="AI195">
            <v>99</v>
          </cell>
          <cell r="AJ195" t="str">
            <v>9</v>
          </cell>
          <cell r="AK195">
            <v>99999999999</v>
          </cell>
          <cell r="AL195">
            <v>99</v>
          </cell>
          <cell r="AM195">
            <v>99</v>
          </cell>
          <cell r="AN195" t="str">
            <v>9</v>
          </cell>
          <cell r="AO195" t="str">
            <v>9</v>
          </cell>
          <cell r="AW195" t="str">
            <v>2</v>
          </cell>
          <cell r="AX195" t="str">
            <v>1</v>
          </cell>
          <cell r="AY195" t="str">
            <v>2</v>
          </cell>
          <cell r="AZ195" t="str">
            <v>J969</v>
          </cell>
          <cell r="BA195" t="str">
            <v>K729</v>
          </cell>
          <cell r="BB195" t="str">
            <v>Q442</v>
          </cell>
          <cell r="BE195" t="str">
            <v>615</v>
          </cell>
          <cell r="BF195" t="str">
            <v>Q442</v>
          </cell>
          <cell r="BH195">
            <v>37979</v>
          </cell>
        </row>
        <row r="196">
          <cell r="A196" t="str">
            <v>A1644258</v>
          </cell>
          <cell r="B196" t="str">
            <v>12</v>
          </cell>
          <cell r="C196" t="str">
            <v>2003</v>
          </cell>
          <cell r="D196">
            <v>2</v>
          </cell>
          <cell r="E196">
            <v>37966</v>
          </cell>
          <cell r="F196" t="str">
            <v>1</v>
          </cell>
          <cell r="G196" t="str">
            <v>17</v>
          </cell>
          <cell r="H196" t="str">
            <v>001</v>
          </cell>
          <cell r="K196" t="str">
            <v>1</v>
          </cell>
          <cell r="L196" t="str">
            <v>1</v>
          </cell>
          <cell r="M196" t="str">
            <v>1700100086</v>
          </cell>
          <cell r="N196" t="str">
            <v>H UNIVERSITARIO</v>
          </cell>
          <cell r="O196">
            <v>37964</v>
          </cell>
          <cell r="P196" t="str">
            <v>3</v>
          </cell>
          <cell r="Q196">
            <v>202</v>
          </cell>
          <cell r="S196" t="str">
            <v>1</v>
          </cell>
          <cell r="U196" t="str">
            <v>17</v>
          </cell>
          <cell r="V196" t="str">
            <v>001</v>
          </cell>
          <cell r="W196" t="str">
            <v>1</v>
          </cell>
          <cell r="Y196" t="str">
            <v>0</v>
          </cell>
          <cell r="Z196" t="str">
            <v>0301</v>
          </cell>
          <cell r="AA196" t="str">
            <v>1</v>
          </cell>
          <cell r="AB196" t="str">
            <v>1</v>
          </cell>
          <cell r="AC196" t="str">
            <v>3</v>
          </cell>
          <cell r="AD196" t="str">
            <v>1</v>
          </cell>
          <cell r="AE196" t="str">
            <v>1</v>
          </cell>
          <cell r="AF196" t="str">
            <v>25</v>
          </cell>
          <cell r="AG196" t="str">
            <v>2</v>
          </cell>
          <cell r="AH196">
            <v>740</v>
          </cell>
          <cell r="AI196">
            <v>16</v>
          </cell>
          <cell r="AJ196" t="str">
            <v>9</v>
          </cell>
          <cell r="AK196">
            <v>99999999999</v>
          </cell>
          <cell r="AL196">
            <v>1</v>
          </cell>
          <cell r="AM196">
            <v>99</v>
          </cell>
          <cell r="AN196" t="str">
            <v>1</v>
          </cell>
          <cell r="AO196" t="str">
            <v>5</v>
          </cell>
          <cell r="AW196" t="str">
            <v>2</v>
          </cell>
          <cell r="AX196" t="str">
            <v>1</v>
          </cell>
          <cell r="AY196" t="str">
            <v>2</v>
          </cell>
          <cell r="AZ196" t="str">
            <v>P285</v>
          </cell>
          <cell r="BA196" t="str">
            <v>P220</v>
          </cell>
          <cell r="BB196" t="str">
            <v>P070</v>
          </cell>
          <cell r="BE196" t="str">
            <v>404</v>
          </cell>
          <cell r="BF196" t="str">
            <v>P220</v>
          </cell>
          <cell r="BH196">
            <v>37966</v>
          </cell>
        </row>
        <row r="197">
          <cell r="A197" t="str">
            <v>A1644262</v>
          </cell>
          <cell r="B197" t="str">
            <v>12</v>
          </cell>
          <cell r="C197" t="str">
            <v>2003</v>
          </cell>
          <cell r="D197">
            <v>2</v>
          </cell>
          <cell r="E197">
            <v>37972</v>
          </cell>
          <cell r="F197" t="str">
            <v>2</v>
          </cell>
          <cell r="G197" t="str">
            <v>17</v>
          </cell>
          <cell r="H197" t="str">
            <v>001</v>
          </cell>
          <cell r="K197" t="str">
            <v>1</v>
          </cell>
          <cell r="L197" t="str">
            <v>1</v>
          </cell>
          <cell r="M197" t="str">
            <v>1700100086</v>
          </cell>
          <cell r="N197" t="str">
            <v>H UNIVERSITARIO</v>
          </cell>
          <cell r="O197">
            <v>37970</v>
          </cell>
          <cell r="P197" t="str">
            <v>3</v>
          </cell>
          <cell r="Q197">
            <v>202</v>
          </cell>
          <cell r="S197" t="str">
            <v>1</v>
          </cell>
          <cell r="U197" t="str">
            <v>17</v>
          </cell>
          <cell r="V197" t="str">
            <v>001</v>
          </cell>
          <cell r="W197" t="str">
            <v>1</v>
          </cell>
          <cell r="Y197" t="str">
            <v>0</v>
          </cell>
          <cell r="Z197" t="str">
            <v>0505</v>
          </cell>
          <cell r="AA197" t="str">
            <v>1</v>
          </cell>
          <cell r="AB197" t="str">
            <v>1</v>
          </cell>
          <cell r="AC197" t="str">
            <v>3</v>
          </cell>
          <cell r="AD197" t="str">
            <v>1</v>
          </cell>
          <cell r="AE197" t="str">
            <v>1</v>
          </cell>
          <cell r="AF197" t="str">
            <v>40</v>
          </cell>
          <cell r="AG197" t="str">
            <v>3</v>
          </cell>
          <cell r="AH197">
            <v>9999</v>
          </cell>
          <cell r="AI197">
            <v>21</v>
          </cell>
          <cell r="AJ197" t="str">
            <v>2</v>
          </cell>
          <cell r="AK197">
            <v>34001654</v>
          </cell>
          <cell r="AL197">
            <v>2</v>
          </cell>
          <cell r="AM197">
            <v>0</v>
          </cell>
          <cell r="AN197" t="str">
            <v>1</v>
          </cell>
          <cell r="AO197" t="str">
            <v>2</v>
          </cell>
          <cell r="AW197" t="str">
            <v>2</v>
          </cell>
          <cell r="AX197" t="str">
            <v>1</v>
          </cell>
          <cell r="AY197" t="str">
            <v>2</v>
          </cell>
          <cell r="AZ197" t="str">
            <v>P219</v>
          </cell>
          <cell r="BA197" t="str">
            <v>P240</v>
          </cell>
          <cell r="BD197" t="str">
            <v>P369</v>
          </cell>
          <cell r="BE197" t="str">
            <v>404</v>
          </cell>
          <cell r="BF197" t="str">
            <v>P240</v>
          </cell>
          <cell r="BH197">
            <v>37972</v>
          </cell>
        </row>
        <row r="198">
          <cell r="A198" t="str">
            <v>A1141918</v>
          </cell>
          <cell r="B198" t="str">
            <v>05</v>
          </cell>
          <cell r="C198" t="str">
            <v>2003</v>
          </cell>
          <cell r="D198">
            <v>2</v>
          </cell>
          <cell r="E198">
            <v>37758</v>
          </cell>
          <cell r="F198" t="str">
            <v>1</v>
          </cell>
          <cell r="G198" t="str">
            <v>17</v>
          </cell>
          <cell r="H198" t="str">
            <v>380</v>
          </cell>
          <cell r="K198" t="str">
            <v>1</v>
          </cell>
          <cell r="L198" t="str">
            <v>3</v>
          </cell>
          <cell r="P198" t="str">
            <v>4</v>
          </cell>
          <cell r="Q198">
            <v>305</v>
          </cell>
          <cell r="S198" t="str">
            <v>1</v>
          </cell>
          <cell r="U198" t="str">
            <v>17</v>
          </cell>
          <cell r="V198" t="str">
            <v>380</v>
          </cell>
          <cell r="W198" t="str">
            <v>1</v>
          </cell>
          <cell r="AA198" t="str">
            <v>1</v>
          </cell>
          <cell r="AB198" t="str">
            <v>2</v>
          </cell>
          <cell r="AC198" t="str">
            <v>3</v>
          </cell>
          <cell r="AD198" t="str">
            <v>9</v>
          </cell>
          <cell r="AE198" t="str">
            <v>9</v>
          </cell>
          <cell r="AF198" t="str">
            <v>99</v>
          </cell>
          <cell r="AG198" t="str">
            <v>9</v>
          </cell>
          <cell r="AH198">
            <v>9999</v>
          </cell>
          <cell r="AI198">
            <v>22</v>
          </cell>
          <cell r="AJ198" t="str">
            <v>9</v>
          </cell>
          <cell r="AK198">
            <v>99999999999</v>
          </cell>
          <cell r="AL198">
            <v>3</v>
          </cell>
          <cell r="AM198">
            <v>0</v>
          </cell>
          <cell r="AN198" t="str">
            <v>3</v>
          </cell>
          <cell r="AO198" t="str">
            <v>8</v>
          </cell>
          <cell r="AW198" t="str">
            <v>2</v>
          </cell>
          <cell r="AX198" t="str">
            <v>1</v>
          </cell>
          <cell r="AY198" t="str">
            <v>2</v>
          </cell>
          <cell r="AZ198" t="str">
            <v>J180</v>
          </cell>
          <cell r="BA198" t="str">
            <v>E45X</v>
          </cell>
          <cell r="BE198" t="str">
            <v>602</v>
          </cell>
          <cell r="BF198" t="str">
            <v>E45X</v>
          </cell>
        </row>
        <row r="199">
          <cell r="A199" t="str">
            <v>A1141878</v>
          </cell>
          <cell r="B199" t="str">
            <v>06</v>
          </cell>
          <cell r="C199" t="str">
            <v>2003</v>
          </cell>
          <cell r="D199">
            <v>2</v>
          </cell>
          <cell r="E199">
            <v>37773</v>
          </cell>
          <cell r="F199" t="str">
            <v>1</v>
          </cell>
          <cell r="G199" t="str">
            <v>17</v>
          </cell>
          <cell r="H199" t="str">
            <v>380</v>
          </cell>
          <cell r="K199" t="str">
            <v>1</v>
          </cell>
          <cell r="L199" t="str">
            <v>6</v>
          </cell>
          <cell r="P199" t="str">
            <v>4</v>
          </cell>
          <cell r="Q199">
            <v>301</v>
          </cell>
          <cell r="S199" t="str">
            <v>1</v>
          </cell>
          <cell r="U199" t="str">
            <v>17</v>
          </cell>
          <cell r="V199" t="str">
            <v>380</v>
          </cell>
          <cell r="W199" t="str">
            <v>1</v>
          </cell>
          <cell r="AA199" t="str">
            <v>1</v>
          </cell>
          <cell r="AB199" t="str">
            <v>1</v>
          </cell>
          <cell r="AC199" t="str">
            <v>3</v>
          </cell>
          <cell r="AD199" t="str">
            <v>9</v>
          </cell>
          <cell r="AE199" t="str">
            <v>9</v>
          </cell>
          <cell r="AF199" t="str">
            <v>99</v>
          </cell>
          <cell r="AG199" t="str">
            <v>9</v>
          </cell>
          <cell r="AH199">
            <v>9999</v>
          </cell>
          <cell r="AI199">
            <v>99</v>
          </cell>
          <cell r="AJ199" t="str">
            <v>9</v>
          </cell>
          <cell r="AK199">
            <v>99999999999</v>
          </cell>
          <cell r="AL199">
            <v>99</v>
          </cell>
          <cell r="AM199">
            <v>99</v>
          </cell>
          <cell r="AN199" t="str">
            <v>9</v>
          </cell>
          <cell r="AO199" t="str">
            <v>9</v>
          </cell>
          <cell r="AW199" t="str">
            <v>2</v>
          </cell>
          <cell r="AX199" t="str">
            <v>1</v>
          </cell>
          <cell r="AY199" t="str">
            <v>2</v>
          </cell>
          <cell r="AZ199" t="str">
            <v>E86X</v>
          </cell>
          <cell r="BA199" t="str">
            <v>A09X</v>
          </cell>
          <cell r="BE199" t="str">
            <v>101</v>
          </cell>
          <cell r="BF199" t="str">
            <v>A09X</v>
          </cell>
        </row>
        <row r="200">
          <cell r="A200" t="str">
            <v>A1618627</v>
          </cell>
          <cell r="B200" t="str">
            <v>06</v>
          </cell>
          <cell r="C200" t="str">
            <v>2003</v>
          </cell>
          <cell r="D200">
            <v>2</v>
          </cell>
          <cell r="E200">
            <v>37774</v>
          </cell>
          <cell r="F200" t="str">
            <v>1</v>
          </cell>
          <cell r="G200" t="str">
            <v>73</v>
          </cell>
          <cell r="H200" t="str">
            <v>001</v>
          </cell>
          <cell r="K200" t="str">
            <v>1</v>
          </cell>
          <cell r="L200" t="str">
            <v>1</v>
          </cell>
          <cell r="M200" t="str">
            <v>7300109984</v>
          </cell>
          <cell r="N200" t="str">
            <v>INSTITUTO DEL CORAZËN DE IBAGU╔ o C</v>
          </cell>
          <cell r="P200" t="str">
            <v>4</v>
          </cell>
          <cell r="Q200">
            <v>205</v>
          </cell>
          <cell r="S200" t="str">
            <v>1</v>
          </cell>
          <cell r="U200" t="str">
            <v>17</v>
          </cell>
          <cell r="V200" t="str">
            <v>867</v>
          </cell>
          <cell r="W200" t="str">
            <v>1</v>
          </cell>
          <cell r="AA200" t="str">
            <v>1</v>
          </cell>
          <cell r="AB200" t="str">
            <v>2</v>
          </cell>
          <cell r="AC200" t="str">
            <v>3</v>
          </cell>
          <cell r="AD200" t="str">
            <v>1</v>
          </cell>
          <cell r="AE200" t="str">
            <v>1</v>
          </cell>
          <cell r="AF200" t="str">
            <v>40</v>
          </cell>
          <cell r="AG200" t="str">
            <v>3</v>
          </cell>
          <cell r="AH200">
            <v>2400</v>
          </cell>
          <cell r="AI200">
            <v>17</v>
          </cell>
          <cell r="AJ200" t="str">
            <v>9</v>
          </cell>
          <cell r="AK200">
            <v>99999999999</v>
          </cell>
          <cell r="AL200">
            <v>1</v>
          </cell>
          <cell r="AM200">
            <v>1</v>
          </cell>
          <cell r="AN200" t="str">
            <v>4</v>
          </cell>
          <cell r="AO200" t="str">
            <v>5</v>
          </cell>
          <cell r="AW200" t="str">
            <v>2</v>
          </cell>
          <cell r="AX200" t="str">
            <v>1</v>
          </cell>
          <cell r="AY200" t="str">
            <v>1</v>
          </cell>
          <cell r="AZ200" t="str">
            <v>P285</v>
          </cell>
          <cell r="BA200" t="str">
            <v>P550</v>
          </cell>
          <cell r="BD200" t="str">
            <v>P579</v>
          </cell>
          <cell r="BE200" t="str">
            <v>406</v>
          </cell>
          <cell r="BF200" t="str">
            <v>P550</v>
          </cell>
          <cell r="BH200">
            <v>37775</v>
          </cell>
        </row>
        <row r="201">
          <cell r="A201" t="str">
            <v>A1143039</v>
          </cell>
          <cell r="B201" t="str">
            <v>08</v>
          </cell>
          <cell r="C201" t="str">
            <v>2003</v>
          </cell>
          <cell r="D201">
            <v>2</v>
          </cell>
          <cell r="E201">
            <v>37838</v>
          </cell>
          <cell r="F201" t="str">
            <v>2</v>
          </cell>
          <cell r="G201" t="str">
            <v>73</v>
          </cell>
          <cell r="H201" t="str">
            <v>283</v>
          </cell>
          <cell r="K201" t="str">
            <v>3</v>
          </cell>
          <cell r="L201" t="str">
            <v>5</v>
          </cell>
          <cell r="P201" t="str">
            <v>9</v>
          </cell>
          <cell r="Q201">
            <v>120</v>
          </cell>
          <cell r="S201" t="str">
            <v>1</v>
          </cell>
          <cell r="U201" t="str">
            <v>17</v>
          </cell>
          <cell r="V201" t="str">
            <v>444</v>
          </cell>
          <cell r="W201" t="str">
            <v>9</v>
          </cell>
          <cell r="AA201" t="str">
            <v>1</v>
          </cell>
          <cell r="AB201" t="str">
            <v>2</v>
          </cell>
          <cell r="AC201" t="str">
            <v>3</v>
          </cell>
          <cell r="AD201" t="str">
            <v>2</v>
          </cell>
          <cell r="AE201" t="str">
            <v>1</v>
          </cell>
          <cell r="AG201" t="str">
            <v>3</v>
          </cell>
          <cell r="AH201">
            <v>2400</v>
          </cell>
          <cell r="AI201">
            <v>99</v>
          </cell>
          <cell r="AJ201" t="str">
            <v>9</v>
          </cell>
          <cell r="AK201">
            <v>99999999999</v>
          </cell>
          <cell r="AL201">
            <v>1</v>
          </cell>
          <cell r="AM201">
            <v>0</v>
          </cell>
          <cell r="AN201" t="str">
            <v>2</v>
          </cell>
          <cell r="AO201" t="str">
            <v>5</v>
          </cell>
          <cell r="AW201" t="str">
            <v>2</v>
          </cell>
          <cell r="AX201" t="str">
            <v>1</v>
          </cell>
          <cell r="AY201" t="str">
            <v>2</v>
          </cell>
          <cell r="AZ201" t="str">
            <v>P219</v>
          </cell>
          <cell r="BA201" t="str">
            <v>P248</v>
          </cell>
          <cell r="BB201" t="str">
            <v>P240</v>
          </cell>
          <cell r="BC201" t="str">
            <v>P031</v>
          </cell>
          <cell r="BE201" t="str">
            <v>402</v>
          </cell>
          <cell r="BF201" t="str">
            <v>P031</v>
          </cell>
        </row>
        <row r="202">
          <cell r="A202" t="str">
            <v>A1133068</v>
          </cell>
          <cell r="B202" t="str">
            <v>08</v>
          </cell>
          <cell r="C202" t="str">
            <v>2003</v>
          </cell>
          <cell r="D202">
            <v>2</v>
          </cell>
          <cell r="E202">
            <v>37837</v>
          </cell>
          <cell r="F202" t="str">
            <v>2</v>
          </cell>
          <cell r="G202" t="str">
            <v>17</v>
          </cell>
          <cell r="H202" t="str">
            <v>001</v>
          </cell>
          <cell r="K202" t="str">
            <v>1</v>
          </cell>
          <cell r="L202" t="str">
            <v>1</v>
          </cell>
          <cell r="M202" t="str">
            <v>1700100086</v>
          </cell>
          <cell r="N202" t="str">
            <v>H UNIVERSITARIO</v>
          </cell>
          <cell r="P202" t="str">
            <v>2</v>
          </cell>
          <cell r="Q202">
            <v>301</v>
          </cell>
          <cell r="S202" t="str">
            <v>1</v>
          </cell>
          <cell r="U202" t="str">
            <v>17</v>
          </cell>
          <cell r="V202" t="str">
            <v>614</v>
          </cell>
          <cell r="W202" t="str">
            <v>2</v>
          </cell>
          <cell r="X202" t="str">
            <v>023</v>
          </cell>
          <cell r="AA202" t="str">
            <v>1</v>
          </cell>
          <cell r="AB202" t="str">
            <v>1</v>
          </cell>
          <cell r="AC202" t="str">
            <v>3</v>
          </cell>
          <cell r="AD202" t="str">
            <v>1</v>
          </cell>
          <cell r="AE202" t="str">
            <v>1</v>
          </cell>
          <cell r="AG202" t="str">
            <v>2</v>
          </cell>
          <cell r="AH202">
            <v>940</v>
          </cell>
          <cell r="AI202">
            <v>29</v>
          </cell>
          <cell r="AJ202" t="str">
            <v>9</v>
          </cell>
          <cell r="AK202">
            <v>99999999999</v>
          </cell>
          <cell r="AL202">
            <v>1</v>
          </cell>
          <cell r="AM202">
            <v>99</v>
          </cell>
          <cell r="AN202" t="str">
            <v>9</v>
          </cell>
          <cell r="AO202" t="str">
            <v>9</v>
          </cell>
          <cell r="AW202" t="str">
            <v>2</v>
          </cell>
          <cell r="AX202" t="str">
            <v>1</v>
          </cell>
          <cell r="AY202" t="str">
            <v>2</v>
          </cell>
          <cell r="AZ202" t="str">
            <v>A09X</v>
          </cell>
          <cell r="BA202" t="str">
            <v>Q250</v>
          </cell>
          <cell r="BB202" t="str">
            <v>P070</v>
          </cell>
          <cell r="BD202" t="str">
            <v>P912</v>
          </cell>
          <cell r="BE202" t="str">
            <v>615</v>
          </cell>
          <cell r="BF202" t="str">
            <v>Q250</v>
          </cell>
        </row>
        <row r="203">
          <cell r="A203" t="str">
            <v>A1147550</v>
          </cell>
          <cell r="B203" t="str">
            <v>08</v>
          </cell>
          <cell r="C203" t="str">
            <v>2003</v>
          </cell>
          <cell r="D203">
            <v>2</v>
          </cell>
          <cell r="E203">
            <v>37834</v>
          </cell>
          <cell r="F203" t="str">
            <v>1</v>
          </cell>
          <cell r="G203" t="str">
            <v>17</v>
          </cell>
          <cell r="H203" t="str">
            <v>001</v>
          </cell>
          <cell r="K203" t="str">
            <v>1</v>
          </cell>
          <cell r="L203" t="str">
            <v>1</v>
          </cell>
          <cell r="M203" t="str">
            <v>1700100051</v>
          </cell>
          <cell r="N203" t="str">
            <v>CL ISS</v>
          </cell>
          <cell r="P203" t="str">
            <v>1</v>
          </cell>
          <cell r="Q203">
            <v>208</v>
          </cell>
          <cell r="S203" t="str">
            <v>1</v>
          </cell>
          <cell r="U203" t="str">
            <v>17</v>
          </cell>
          <cell r="V203" t="str">
            <v>513</v>
          </cell>
          <cell r="W203" t="str">
            <v>2</v>
          </cell>
          <cell r="X203" t="str">
            <v>003</v>
          </cell>
          <cell r="AA203" t="str">
            <v>1</v>
          </cell>
          <cell r="AB203" t="str">
            <v>1</v>
          </cell>
          <cell r="AC203" t="str">
            <v>3</v>
          </cell>
          <cell r="AD203" t="str">
            <v>1</v>
          </cell>
          <cell r="AE203" t="str">
            <v>1</v>
          </cell>
          <cell r="AG203" t="str">
            <v>3</v>
          </cell>
          <cell r="AH203">
            <v>2000</v>
          </cell>
          <cell r="AI203">
            <v>99</v>
          </cell>
          <cell r="AJ203" t="str">
            <v>9</v>
          </cell>
          <cell r="AK203">
            <v>99999999999</v>
          </cell>
          <cell r="AL203">
            <v>99</v>
          </cell>
          <cell r="AM203">
            <v>99</v>
          </cell>
          <cell r="AN203" t="str">
            <v>9</v>
          </cell>
          <cell r="AO203" t="str">
            <v>9</v>
          </cell>
          <cell r="AW203" t="str">
            <v>2</v>
          </cell>
          <cell r="AX203" t="str">
            <v>1</v>
          </cell>
          <cell r="AY203" t="str">
            <v>2</v>
          </cell>
          <cell r="AZ203" t="str">
            <v>P220</v>
          </cell>
          <cell r="BA203" t="str">
            <v>P369</v>
          </cell>
          <cell r="BB203" t="str">
            <v>P071</v>
          </cell>
          <cell r="BE203" t="str">
            <v>405</v>
          </cell>
          <cell r="BF203" t="str">
            <v>P369</v>
          </cell>
        </row>
        <row r="204">
          <cell r="A204" t="str">
            <v>A1144672</v>
          </cell>
          <cell r="B204" t="str">
            <v>08</v>
          </cell>
          <cell r="C204" t="str">
            <v>2003</v>
          </cell>
          <cell r="D204">
            <v>2</v>
          </cell>
          <cell r="E204">
            <v>37847</v>
          </cell>
          <cell r="F204" t="str">
            <v>2</v>
          </cell>
          <cell r="G204" t="str">
            <v>17</v>
          </cell>
          <cell r="H204" t="str">
            <v>001</v>
          </cell>
          <cell r="K204" t="str">
            <v>1</v>
          </cell>
          <cell r="L204" t="str">
            <v>1</v>
          </cell>
          <cell r="M204" t="str">
            <v>1700100060</v>
          </cell>
          <cell r="N204" t="str">
            <v>H INFANTIL</v>
          </cell>
          <cell r="P204" t="str">
            <v>2</v>
          </cell>
          <cell r="Q204">
            <v>307</v>
          </cell>
          <cell r="S204" t="str">
            <v>1</v>
          </cell>
          <cell r="U204" t="str">
            <v>17</v>
          </cell>
          <cell r="V204" t="str">
            <v>653</v>
          </cell>
          <cell r="W204" t="str">
            <v>9</v>
          </cell>
          <cell r="AA204" t="str">
            <v>1</v>
          </cell>
          <cell r="AB204" t="str">
            <v>1</v>
          </cell>
          <cell r="AC204" t="str">
            <v>3</v>
          </cell>
          <cell r="AD204" t="str">
            <v>1</v>
          </cell>
          <cell r="AE204" t="str">
            <v>1</v>
          </cell>
          <cell r="AG204" t="str">
            <v>3</v>
          </cell>
          <cell r="AH204">
            <v>3200</v>
          </cell>
          <cell r="AI204">
            <v>20</v>
          </cell>
          <cell r="AJ204" t="str">
            <v>9</v>
          </cell>
          <cell r="AK204">
            <v>99999999999</v>
          </cell>
          <cell r="AL204">
            <v>2</v>
          </cell>
          <cell r="AM204">
            <v>0</v>
          </cell>
          <cell r="AN204" t="str">
            <v>4</v>
          </cell>
          <cell r="AO204" t="str">
            <v>2</v>
          </cell>
          <cell r="AW204" t="str">
            <v>2</v>
          </cell>
          <cell r="AX204" t="str">
            <v>1</v>
          </cell>
          <cell r="AY204" t="str">
            <v>1</v>
          </cell>
          <cell r="AZ204" t="str">
            <v>A419</v>
          </cell>
          <cell r="BA204" t="str">
            <v>J181</v>
          </cell>
          <cell r="BD204" t="str">
            <v>P371</v>
          </cell>
          <cell r="BE204" t="str">
            <v>407</v>
          </cell>
          <cell r="BF204" t="str">
            <v>P371</v>
          </cell>
        </row>
        <row r="205">
          <cell r="A205" t="str">
            <v>A1133482</v>
          </cell>
          <cell r="B205" t="str">
            <v>08</v>
          </cell>
          <cell r="C205" t="str">
            <v>2003</v>
          </cell>
          <cell r="D205">
            <v>2</v>
          </cell>
          <cell r="E205">
            <v>37855</v>
          </cell>
          <cell r="F205" t="str">
            <v>2</v>
          </cell>
          <cell r="G205" t="str">
            <v>17</v>
          </cell>
          <cell r="H205" t="str">
            <v>001</v>
          </cell>
          <cell r="K205" t="str">
            <v>1</v>
          </cell>
          <cell r="L205" t="str">
            <v>1</v>
          </cell>
          <cell r="M205" t="str">
            <v>1700100051</v>
          </cell>
          <cell r="N205" t="str">
            <v>CL ISS</v>
          </cell>
          <cell r="P205" t="str">
            <v>1</v>
          </cell>
          <cell r="Q205">
            <v>220</v>
          </cell>
          <cell r="S205" t="str">
            <v>1</v>
          </cell>
          <cell r="U205" t="str">
            <v>17</v>
          </cell>
          <cell r="V205" t="str">
            <v>001</v>
          </cell>
          <cell r="W205" t="str">
            <v>1</v>
          </cell>
          <cell r="Y205" t="str">
            <v>0</v>
          </cell>
          <cell r="Z205" t="str">
            <v>0207</v>
          </cell>
          <cell r="AA205" t="str">
            <v>1</v>
          </cell>
          <cell r="AB205" t="str">
            <v>1</v>
          </cell>
          <cell r="AC205" t="str">
            <v>3</v>
          </cell>
          <cell r="AD205" t="str">
            <v>1</v>
          </cell>
          <cell r="AE205" t="str">
            <v>1</v>
          </cell>
          <cell r="AG205" t="str">
            <v>2</v>
          </cell>
          <cell r="AH205">
            <v>1120</v>
          </cell>
          <cell r="AI205">
            <v>17</v>
          </cell>
          <cell r="AJ205" t="str">
            <v>9</v>
          </cell>
          <cell r="AK205">
            <v>99999999999</v>
          </cell>
          <cell r="AL205">
            <v>1</v>
          </cell>
          <cell r="AM205">
            <v>0</v>
          </cell>
          <cell r="AN205" t="str">
            <v>1</v>
          </cell>
          <cell r="AO205" t="str">
            <v>5</v>
          </cell>
          <cell r="AW205" t="str">
            <v>2</v>
          </cell>
          <cell r="AX205" t="str">
            <v>1</v>
          </cell>
          <cell r="AY205" t="str">
            <v>2</v>
          </cell>
          <cell r="AZ205" t="str">
            <v>P071</v>
          </cell>
          <cell r="BA205" t="str">
            <v>P369</v>
          </cell>
          <cell r="BD205" t="str">
            <v>P220</v>
          </cell>
          <cell r="BE205" t="str">
            <v>405</v>
          </cell>
          <cell r="BF205" t="str">
            <v>P369</v>
          </cell>
        </row>
        <row r="206">
          <cell r="A206" t="str">
            <v>A1133113</v>
          </cell>
          <cell r="B206" t="str">
            <v>08</v>
          </cell>
          <cell r="C206" t="str">
            <v>2003</v>
          </cell>
          <cell r="D206">
            <v>2</v>
          </cell>
          <cell r="E206">
            <v>37845</v>
          </cell>
          <cell r="F206" t="str">
            <v>1</v>
          </cell>
          <cell r="G206" t="str">
            <v>17</v>
          </cell>
          <cell r="H206" t="str">
            <v>001</v>
          </cell>
          <cell r="K206" t="str">
            <v>1</v>
          </cell>
          <cell r="L206" t="str">
            <v>1</v>
          </cell>
          <cell r="M206" t="str">
            <v>1700100086</v>
          </cell>
          <cell r="N206" t="str">
            <v>H UNIVERSITARIO</v>
          </cell>
          <cell r="P206" t="str">
            <v>3</v>
          </cell>
          <cell r="Q206">
            <v>213</v>
          </cell>
          <cell r="S206" t="str">
            <v>1</v>
          </cell>
          <cell r="U206" t="str">
            <v>17</v>
          </cell>
          <cell r="V206" t="str">
            <v>777</v>
          </cell>
          <cell r="W206" t="str">
            <v>3</v>
          </cell>
          <cell r="AA206" t="str">
            <v>1</v>
          </cell>
          <cell r="AB206" t="str">
            <v>1</v>
          </cell>
          <cell r="AC206" t="str">
            <v>3</v>
          </cell>
          <cell r="AD206" t="str">
            <v>2</v>
          </cell>
          <cell r="AE206" t="str">
            <v>2</v>
          </cell>
          <cell r="AG206" t="str">
            <v>2</v>
          </cell>
          <cell r="AH206">
            <v>740</v>
          </cell>
          <cell r="AI206">
            <v>23</v>
          </cell>
          <cell r="AJ206" t="str">
            <v>9</v>
          </cell>
          <cell r="AK206">
            <v>99999999999</v>
          </cell>
          <cell r="AL206">
            <v>3</v>
          </cell>
          <cell r="AM206">
            <v>1</v>
          </cell>
          <cell r="AN206" t="str">
            <v>4</v>
          </cell>
          <cell r="AO206" t="str">
            <v>3</v>
          </cell>
          <cell r="AW206" t="str">
            <v>2</v>
          </cell>
          <cell r="AX206" t="str">
            <v>1</v>
          </cell>
          <cell r="AY206" t="str">
            <v>2</v>
          </cell>
          <cell r="AZ206" t="str">
            <v>P285</v>
          </cell>
          <cell r="BA206" t="str">
            <v>P220</v>
          </cell>
          <cell r="BB206" t="str">
            <v>P070</v>
          </cell>
          <cell r="BE206" t="str">
            <v>404</v>
          </cell>
          <cell r="BF206" t="str">
            <v>P220</v>
          </cell>
        </row>
        <row r="207">
          <cell r="A207" t="str">
            <v>A1133081</v>
          </cell>
          <cell r="B207" t="str">
            <v>08</v>
          </cell>
          <cell r="C207" t="str">
            <v>2003</v>
          </cell>
          <cell r="D207">
            <v>2</v>
          </cell>
          <cell r="E207">
            <v>37838</v>
          </cell>
          <cell r="F207" t="str">
            <v>1</v>
          </cell>
          <cell r="G207" t="str">
            <v>17</v>
          </cell>
          <cell r="H207" t="str">
            <v>001</v>
          </cell>
          <cell r="K207" t="str">
            <v>1</v>
          </cell>
          <cell r="L207" t="str">
            <v>1</v>
          </cell>
          <cell r="M207" t="str">
            <v>1700100086</v>
          </cell>
          <cell r="N207" t="str">
            <v>H UNIVERSITARIO</v>
          </cell>
          <cell r="P207" t="str">
            <v>3</v>
          </cell>
          <cell r="Q207">
            <v>205</v>
          </cell>
          <cell r="S207" t="str">
            <v>1</v>
          </cell>
          <cell r="U207" t="str">
            <v>17</v>
          </cell>
          <cell r="V207" t="str">
            <v>777</v>
          </cell>
          <cell r="W207" t="str">
            <v>3</v>
          </cell>
          <cell r="AA207" t="str">
            <v>1</v>
          </cell>
          <cell r="AB207" t="str">
            <v>1</v>
          </cell>
          <cell r="AC207" t="str">
            <v>3</v>
          </cell>
          <cell r="AD207" t="str">
            <v>2</v>
          </cell>
          <cell r="AE207" t="str">
            <v>2</v>
          </cell>
          <cell r="AF207" t="str">
            <v>99</v>
          </cell>
          <cell r="AG207" t="str">
            <v>9</v>
          </cell>
          <cell r="AH207">
            <v>800</v>
          </cell>
          <cell r="AI207">
            <v>23</v>
          </cell>
          <cell r="AJ207" t="str">
            <v>9</v>
          </cell>
          <cell r="AK207">
            <v>99999999999</v>
          </cell>
          <cell r="AL207">
            <v>3</v>
          </cell>
          <cell r="AM207">
            <v>1</v>
          </cell>
          <cell r="AN207" t="str">
            <v>4</v>
          </cell>
          <cell r="AO207" t="str">
            <v>3</v>
          </cell>
          <cell r="AW207" t="str">
            <v>2</v>
          </cell>
          <cell r="AX207" t="str">
            <v>1</v>
          </cell>
          <cell r="AY207" t="str">
            <v>2</v>
          </cell>
          <cell r="AZ207" t="str">
            <v>P070</v>
          </cell>
          <cell r="BA207" t="str">
            <v>P027</v>
          </cell>
          <cell r="BE207" t="str">
            <v>402</v>
          </cell>
          <cell r="BF207" t="str">
            <v>P027</v>
          </cell>
        </row>
        <row r="208">
          <cell r="A208" t="str">
            <v>A1144663</v>
          </cell>
          <cell r="B208" t="str">
            <v>08</v>
          </cell>
          <cell r="C208" t="str">
            <v>2003</v>
          </cell>
          <cell r="D208">
            <v>2</v>
          </cell>
          <cell r="E208">
            <v>37846</v>
          </cell>
          <cell r="F208" t="str">
            <v>1</v>
          </cell>
          <cell r="G208" t="str">
            <v>17</v>
          </cell>
          <cell r="H208" t="str">
            <v>001</v>
          </cell>
          <cell r="K208" t="str">
            <v>1</v>
          </cell>
          <cell r="L208" t="str">
            <v>1</v>
          </cell>
          <cell r="M208" t="str">
            <v>1700100060</v>
          </cell>
          <cell r="N208" t="str">
            <v>H INFANTIL</v>
          </cell>
          <cell r="P208" t="str">
            <v>1</v>
          </cell>
          <cell r="Q208">
            <v>302</v>
          </cell>
          <cell r="S208" t="str">
            <v>1</v>
          </cell>
          <cell r="U208" t="str">
            <v>17</v>
          </cell>
          <cell r="V208" t="str">
            <v>001</v>
          </cell>
          <cell r="W208" t="str">
            <v>1</v>
          </cell>
          <cell r="Y208" t="str">
            <v>0</v>
          </cell>
          <cell r="Z208" t="str">
            <v>0109</v>
          </cell>
          <cell r="AA208" t="str">
            <v>1</v>
          </cell>
          <cell r="AB208" t="str">
            <v>1</v>
          </cell>
          <cell r="AC208" t="str">
            <v>3</v>
          </cell>
          <cell r="AD208" t="str">
            <v>1</v>
          </cell>
          <cell r="AE208" t="str">
            <v>1</v>
          </cell>
          <cell r="AF208" t="str">
            <v>98</v>
          </cell>
          <cell r="AG208" t="str">
            <v>4</v>
          </cell>
          <cell r="AH208">
            <v>2300</v>
          </cell>
          <cell r="AI208">
            <v>40</v>
          </cell>
          <cell r="AJ208" t="str">
            <v>9</v>
          </cell>
          <cell r="AK208">
            <v>99999999999</v>
          </cell>
          <cell r="AL208">
            <v>2</v>
          </cell>
          <cell r="AM208">
            <v>99</v>
          </cell>
          <cell r="AN208" t="str">
            <v>2</v>
          </cell>
          <cell r="AO208" t="str">
            <v>3</v>
          </cell>
          <cell r="AW208" t="str">
            <v>2</v>
          </cell>
          <cell r="AX208" t="str">
            <v>1</v>
          </cell>
          <cell r="AY208" t="str">
            <v>1</v>
          </cell>
          <cell r="AZ208" t="str">
            <v>J960</v>
          </cell>
          <cell r="BA208" t="str">
            <v>N258</v>
          </cell>
          <cell r="BD208" t="str">
            <v>E45X</v>
          </cell>
          <cell r="BE208" t="str">
            <v>612</v>
          </cell>
          <cell r="BF208" t="str">
            <v>N258</v>
          </cell>
        </row>
        <row r="209">
          <cell r="A209" t="str">
            <v>A1144668</v>
          </cell>
          <cell r="B209" t="str">
            <v>08</v>
          </cell>
          <cell r="C209" t="str">
            <v>2003</v>
          </cell>
          <cell r="D209">
            <v>2</v>
          </cell>
          <cell r="E209">
            <v>37850</v>
          </cell>
          <cell r="F209" t="str">
            <v>2</v>
          </cell>
          <cell r="G209" t="str">
            <v>17</v>
          </cell>
          <cell r="H209" t="str">
            <v>001</v>
          </cell>
          <cell r="K209" t="str">
            <v>1</v>
          </cell>
          <cell r="L209" t="str">
            <v>1</v>
          </cell>
          <cell r="M209" t="str">
            <v>1700100060</v>
          </cell>
          <cell r="N209" t="str">
            <v>H INFANTIL</v>
          </cell>
          <cell r="P209" t="str">
            <v>3</v>
          </cell>
          <cell r="Q209">
            <v>302</v>
          </cell>
          <cell r="S209" t="str">
            <v>1</v>
          </cell>
          <cell r="U209" t="str">
            <v>17</v>
          </cell>
          <cell r="V209" t="str">
            <v>662</v>
          </cell>
          <cell r="W209" t="str">
            <v>2</v>
          </cell>
          <cell r="X209" t="str">
            <v>003</v>
          </cell>
          <cell r="AA209" t="str">
            <v>1</v>
          </cell>
          <cell r="AB209" t="str">
            <v>1</v>
          </cell>
          <cell r="AC209" t="str">
            <v>3</v>
          </cell>
          <cell r="AD209" t="str">
            <v>1</v>
          </cell>
          <cell r="AE209" t="str">
            <v>1</v>
          </cell>
          <cell r="AG209" t="str">
            <v>2</v>
          </cell>
          <cell r="AH209">
            <v>1190</v>
          </cell>
          <cell r="AI209">
            <v>26</v>
          </cell>
          <cell r="AJ209" t="str">
            <v>9</v>
          </cell>
          <cell r="AK209">
            <v>99999999999</v>
          </cell>
          <cell r="AL209">
            <v>2</v>
          </cell>
          <cell r="AM209">
            <v>99</v>
          </cell>
          <cell r="AN209" t="str">
            <v>2</v>
          </cell>
          <cell r="AO209" t="str">
            <v>7</v>
          </cell>
          <cell r="AW209" t="str">
            <v>2</v>
          </cell>
          <cell r="AX209" t="str">
            <v>1</v>
          </cell>
          <cell r="AY209" t="str">
            <v>1</v>
          </cell>
          <cell r="AZ209" t="str">
            <v>A419</v>
          </cell>
          <cell r="BA209" t="str">
            <v>J189</v>
          </cell>
          <cell r="BD209" t="str">
            <v>P071</v>
          </cell>
          <cell r="BE209" t="str">
            <v>109</v>
          </cell>
          <cell r="BF209" t="str">
            <v>J189</v>
          </cell>
        </row>
        <row r="210">
          <cell r="A210" t="str">
            <v>A1144670</v>
          </cell>
          <cell r="B210" t="str">
            <v>08</v>
          </cell>
          <cell r="C210" t="str">
            <v>2003</v>
          </cell>
          <cell r="D210">
            <v>2</v>
          </cell>
          <cell r="E210">
            <v>37852</v>
          </cell>
          <cell r="F210" t="str">
            <v>2</v>
          </cell>
          <cell r="G210" t="str">
            <v>17</v>
          </cell>
          <cell r="H210" t="str">
            <v>001</v>
          </cell>
          <cell r="K210" t="str">
            <v>1</v>
          </cell>
          <cell r="L210" t="str">
            <v>1</v>
          </cell>
          <cell r="M210" t="str">
            <v>1700100060</v>
          </cell>
          <cell r="N210" t="str">
            <v>H INFANTIL</v>
          </cell>
          <cell r="P210" t="str">
            <v>2</v>
          </cell>
          <cell r="Q210">
            <v>302</v>
          </cell>
          <cell r="S210" t="str">
            <v>1</v>
          </cell>
          <cell r="U210" t="str">
            <v>17</v>
          </cell>
          <cell r="V210" t="str">
            <v>088</v>
          </cell>
          <cell r="W210" t="str">
            <v>1</v>
          </cell>
          <cell r="AA210" t="str">
            <v>1</v>
          </cell>
          <cell r="AB210" t="str">
            <v>1</v>
          </cell>
          <cell r="AC210" t="str">
            <v>3</v>
          </cell>
          <cell r="AD210" t="str">
            <v>1</v>
          </cell>
          <cell r="AE210" t="str">
            <v>1</v>
          </cell>
          <cell r="AF210" t="str">
            <v>99</v>
          </cell>
          <cell r="AG210" t="str">
            <v>9</v>
          </cell>
          <cell r="AH210">
            <v>3200</v>
          </cell>
          <cell r="AI210">
            <v>24</v>
          </cell>
          <cell r="AJ210" t="str">
            <v>9</v>
          </cell>
          <cell r="AK210">
            <v>99999999999</v>
          </cell>
          <cell r="AL210">
            <v>2</v>
          </cell>
          <cell r="AM210">
            <v>99</v>
          </cell>
          <cell r="AN210" t="str">
            <v>2</v>
          </cell>
          <cell r="AO210" t="str">
            <v>3</v>
          </cell>
          <cell r="AW210" t="str">
            <v>2</v>
          </cell>
          <cell r="AX210" t="str">
            <v>1</v>
          </cell>
          <cell r="AY210" t="str">
            <v>1</v>
          </cell>
          <cell r="AZ210" t="str">
            <v>A419</v>
          </cell>
          <cell r="BA210" t="str">
            <v>J181</v>
          </cell>
          <cell r="BD210" t="str">
            <v>Q249</v>
          </cell>
          <cell r="BE210" t="str">
            <v>615</v>
          </cell>
          <cell r="BF210" t="str">
            <v>Q249</v>
          </cell>
        </row>
        <row r="211">
          <cell r="A211" t="str">
            <v>A1133459</v>
          </cell>
          <cell r="B211" t="str">
            <v>08</v>
          </cell>
          <cell r="C211" t="str">
            <v>2003</v>
          </cell>
          <cell r="D211">
            <v>2</v>
          </cell>
          <cell r="E211">
            <v>37840</v>
          </cell>
          <cell r="F211" t="str">
            <v>2</v>
          </cell>
          <cell r="G211" t="str">
            <v>17</v>
          </cell>
          <cell r="H211" t="str">
            <v>001</v>
          </cell>
          <cell r="K211" t="str">
            <v>1</v>
          </cell>
          <cell r="L211" t="str">
            <v>1</v>
          </cell>
          <cell r="M211" t="str">
            <v>1700100051</v>
          </cell>
          <cell r="N211" t="str">
            <v>CL ISS</v>
          </cell>
          <cell r="P211" t="str">
            <v>1</v>
          </cell>
          <cell r="Q211">
            <v>216</v>
          </cell>
          <cell r="S211" t="str">
            <v>1</v>
          </cell>
          <cell r="U211" t="str">
            <v>17</v>
          </cell>
          <cell r="V211" t="str">
            <v>088</v>
          </cell>
          <cell r="W211" t="str">
            <v>3</v>
          </cell>
          <cell r="AA211" t="str">
            <v>1</v>
          </cell>
          <cell r="AB211" t="str">
            <v>1</v>
          </cell>
          <cell r="AC211" t="str">
            <v>3</v>
          </cell>
          <cell r="AD211" t="str">
            <v>1</v>
          </cell>
          <cell r="AE211" t="str">
            <v>1</v>
          </cell>
          <cell r="AG211" t="str">
            <v>3</v>
          </cell>
          <cell r="AH211">
            <v>1060</v>
          </cell>
          <cell r="AI211">
            <v>20</v>
          </cell>
          <cell r="AJ211" t="str">
            <v>9</v>
          </cell>
          <cell r="AK211">
            <v>99999999999</v>
          </cell>
          <cell r="AL211">
            <v>1</v>
          </cell>
          <cell r="AM211">
            <v>0</v>
          </cell>
          <cell r="AN211" t="str">
            <v>1</v>
          </cell>
          <cell r="AO211" t="str">
            <v>9</v>
          </cell>
          <cell r="AW211" t="str">
            <v>2</v>
          </cell>
          <cell r="AX211" t="str">
            <v>1</v>
          </cell>
          <cell r="AY211" t="str">
            <v>2</v>
          </cell>
          <cell r="AZ211" t="str">
            <v>P369</v>
          </cell>
          <cell r="BA211" t="str">
            <v>P011</v>
          </cell>
          <cell r="BD211" t="str">
            <v>P071</v>
          </cell>
          <cell r="BE211" t="str">
            <v>402</v>
          </cell>
          <cell r="BF211" t="str">
            <v>P011</v>
          </cell>
        </row>
        <row r="212">
          <cell r="A212" t="str">
            <v>A1143868</v>
          </cell>
          <cell r="B212" t="str">
            <v>09</v>
          </cell>
          <cell r="C212" t="str">
            <v>2003</v>
          </cell>
          <cell r="D212">
            <v>2</v>
          </cell>
          <cell r="E212">
            <v>37888</v>
          </cell>
          <cell r="F212" t="str">
            <v>1</v>
          </cell>
          <cell r="G212" t="str">
            <v>17</v>
          </cell>
          <cell r="H212" t="str">
            <v>380</v>
          </cell>
          <cell r="K212" t="str">
            <v>1</v>
          </cell>
          <cell r="L212" t="str">
            <v>5</v>
          </cell>
          <cell r="P212" t="str">
            <v>2</v>
          </cell>
          <cell r="Q212">
            <v>301</v>
          </cell>
          <cell r="S212" t="str">
            <v>1</v>
          </cell>
          <cell r="U212" t="str">
            <v>17</v>
          </cell>
          <cell r="V212" t="str">
            <v>380</v>
          </cell>
          <cell r="W212" t="str">
            <v>1</v>
          </cell>
          <cell r="AA212" t="str">
            <v>1</v>
          </cell>
          <cell r="AB212" t="str">
            <v>1</v>
          </cell>
          <cell r="AC212" t="str">
            <v>3</v>
          </cell>
          <cell r="AD212" t="str">
            <v>9</v>
          </cell>
          <cell r="AE212" t="str">
            <v>9</v>
          </cell>
          <cell r="AF212" t="str">
            <v>99</v>
          </cell>
          <cell r="AG212" t="str">
            <v>9</v>
          </cell>
          <cell r="AH212">
            <v>9999</v>
          </cell>
          <cell r="AI212">
            <v>99</v>
          </cell>
          <cell r="AJ212" t="str">
            <v>9</v>
          </cell>
          <cell r="AK212">
            <v>99999999999</v>
          </cell>
          <cell r="AL212">
            <v>99</v>
          </cell>
          <cell r="AM212">
            <v>99</v>
          </cell>
          <cell r="AN212" t="str">
            <v>9</v>
          </cell>
          <cell r="AO212" t="str">
            <v>9</v>
          </cell>
          <cell r="AW212" t="str">
            <v>2</v>
          </cell>
          <cell r="AX212" t="str">
            <v>1</v>
          </cell>
          <cell r="AY212" t="str">
            <v>2</v>
          </cell>
          <cell r="AZ212" t="str">
            <v>J189</v>
          </cell>
          <cell r="BA212" t="str">
            <v>G039</v>
          </cell>
          <cell r="BB212" t="str">
            <v>P219</v>
          </cell>
          <cell r="BC212" t="str">
            <v>Q054</v>
          </cell>
          <cell r="BD212" t="str">
            <v>A419</v>
          </cell>
          <cell r="BE212" t="str">
            <v>615</v>
          </cell>
          <cell r="BF212" t="str">
            <v>Q054</v>
          </cell>
        </row>
        <row r="213">
          <cell r="A213" t="str">
            <v>A1144665</v>
          </cell>
          <cell r="B213" t="str">
            <v>08</v>
          </cell>
          <cell r="C213" t="str">
            <v>2003</v>
          </cell>
          <cell r="D213">
            <v>2</v>
          </cell>
          <cell r="E213">
            <v>37847</v>
          </cell>
          <cell r="F213" t="str">
            <v>1</v>
          </cell>
          <cell r="G213" t="str">
            <v>17</v>
          </cell>
          <cell r="H213" t="str">
            <v>001</v>
          </cell>
          <cell r="K213" t="str">
            <v>1</v>
          </cell>
          <cell r="L213" t="str">
            <v>1</v>
          </cell>
          <cell r="M213" t="str">
            <v>1700100060</v>
          </cell>
          <cell r="N213" t="str">
            <v>H INFANTIL</v>
          </cell>
          <cell r="P213" t="str">
            <v>3</v>
          </cell>
          <cell r="Q213">
            <v>309</v>
          </cell>
          <cell r="S213" t="str">
            <v>1</v>
          </cell>
          <cell r="U213" t="str">
            <v>17</v>
          </cell>
          <cell r="V213" t="str">
            <v>001</v>
          </cell>
          <cell r="W213" t="str">
            <v>1</v>
          </cell>
          <cell r="Y213" t="str">
            <v>0</v>
          </cell>
          <cell r="Z213" t="str">
            <v>1109</v>
          </cell>
          <cell r="AA213" t="str">
            <v>1</v>
          </cell>
          <cell r="AB213" t="str">
            <v>1</v>
          </cell>
          <cell r="AC213" t="str">
            <v>3</v>
          </cell>
          <cell r="AD213" t="str">
            <v>9</v>
          </cell>
          <cell r="AE213" t="str">
            <v>1</v>
          </cell>
          <cell r="AF213" t="str">
            <v>99</v>
          </cell>
          <cell r="AG213" t="str">
            <v>9</v>
          </cell>
          <cell r="AH213">
            <v>9999</v>
          </cell>
          <cell r="AI213">
            <v>21</v>
          </cell>
          <cell r="AJ213" t="str">
            <v>9</v>
          </cell>
          <cell r="AK213">
            <v>99999999999</v>
          </cell>
          <cell r="AL213">
            <v>99</v>
          </cell>
          <cell r="AM213">
            <v>99</v>
          </cell>
          <cell r="AN213" t="str">
            <v>9</v>
          </cell>
          <cell r="AO213" t="str">
            <v>8</v>
          </cell>
          <cell r="AW213" t="str">
            <v>2</v>
          </cell>
          <cell r="AX213" t="str">
            <v>1</v>
          </cell>
          <cell r="AY213" t="str">
            <v>1</v>
          </cell>
          <cell r="AZ213" t="str">
            <v>I500</v>
          </cell>
          <cell r="BA213" t="str">
            <v>J81X</v>
          </cell>
          <cell r="BE213" t="str">
            <v>608</v>
          </cell>
          <cell r="BF213" t="str">
            <v>J81X</v>
          </cell>
        </row>
        <row r="214">
          <cell r="A214" t="str">
            <v>A890390</v>
          </cell>
          <cell r="B214" t="str">
            <v>08</v>
          </cell>
          <cell r="C214" t="str">
            <v>2003</v>
          </cell>
          <cell r="D214">
            <v>2</v>
          </cell>
          <cell r="E214">
            <v>37864</v>
          </cell>
          <cell r="F214" t="str">
            <v>1</v>
          </cell>
          <cell r="G214" t="str">
            <v>17</v>
          </cell>
          <cell r="H214" t="str">
            <v>614</v>
          </cell>
          <cell r="K214" t="str">
            <v>3</v>
          </cell>
          <cell r="L214" t="str">
            <v>3</v>
          </cell>
          <cell r="P214" t="str">
            <v>3</v>
          </cell>
          <cell r="Q214">
            <v>306</v>
          </cell>
          <cell r="S214" t="str">
            <v>1</v>
          </cell>
          <cell r="U214" t="str">
            <v>17</v>
          </cell>
          <cell r="V214" t="str">
            <v>614</v>
          </cell>
          <cell r="W214" t="str">
            <v>3</v>
          </cell>
          <cell r="AA214" t="str">
            <v>1</v>
          </cell>
          <cell r="AB214" t="str">
            <v>1</v>
          </cell>
          <cell r="AC214" t="str">
            <v>3</v>
          </cell>
          <cell r="AD214" t="str">
            <v>1</v>
          </cell>
          <cell r="AE214" t="str">
            <v>1</v>
          </cell>
          <cell r="AG214" t="str">
            <v>3</v>
          </cell>
          <cell r="AH214">
            <v>3300</v>
          </cell>
          <cell r="AI214">
            <v>24</v>
          </cell>
          <cell r="AJ214" t="str">
            <v>9</v>
          </cell>
          <cell r="AK214">
            <v>99999999999</v>
          </cell>
          <cell r="AL214">
            <v>2</v>
          </cell>
          <cell r="AM214">
            <v>0</v>
          </cell>
          <cell r="AN214" t="str">
            <v>4</v>
          </cell>
          <cell r="AO214" t="str">
            <v>2</v>
          </cell>
          <cell r="AW214" t="str">
            <v>2</v>
          </cell>
          <cell r="AX214" t="str">
            <v>1</v>
          </cell>
          <cell r="AY214" t="str">
            <v>2</v>
          </cell>
          <cell r="AZ214" t="str">
            <v>G931</v>
          </cell>
          <cell r="BA214" t="str">
            <v>R092</v>
          </cell>
          <cell r="BB214" t="str">
            <v>T175</v>
          </cell>
          <cell r="BC214" t="str">
            <v>A084</v>
          </cell>
          <cell r="BD214" t="str">
            <v>A09X</v>
          </cell>
          <cell r="BE214" t="str">
            <v>101</v>
          </cell>
          <cell r="BF214" t="str">
            <v>A084</v>
          </cell>
        </row>
        <row r="215">
          <cell r="A215" t="str">
            <v>A1143417</v>
          </cell>
          <cell r="B215" t="str">
            <v>08</v>
          </cell>
          <cell r="C215" t="str">
            <v>2003</v>
          </cell>
          <cell r="D215">
            <v>2</v>
          </cell>
          <cell r="E215">
            <v>37848</v>
          </cell>
          <cell r="F215" t="str">
            <v>2</v>
          </cell>
          <cell r="G215" t="str">
            <v>17</v>
          </cell>
          <cell r="H215" t="str">
            <v>653</v>
          </cell>
          <cell r="I215" t="str">
            <v>007</v>
          </cell>
          <cell r="K215" t="str">
            <v>2</v>
          </cell>
          <cell r="L215" t="str">
            <v>6</v>
          </cell>
          <cell r="P215" t="str">
            <v>1</v>
          </cell>
          <cell r="Q215">
            <v>101</v>
          </cell>
          <cell r="S215" t="str">
            <v>1</v>
          </cell>
          <cell r="U215" t="str">
            <v>17</v>
          </cell>
          <cell r="V215" t="str">
            <v>653</v>
          </cell>
          <cell r="W215" t="str">
            <v>2</v>
          </cell>
          <cell r="X215" t="str">
            <v>007</v>
          </cell>
          <cell r="AA215" t="str">
            <v>1</v>
          </cell>
          <cell r="AB215" t="str">
            <v>2</v>
          </cell>
          <cell r="AC215" t="str">
            <v>3</v>
          </cell>
          <cell r="AD215" t="str">
            <v>1</v>
          </cell>
          <cell r="AE215" t="str">
            <v>1</v>
          </cell>
          <cell r="AG215" t="str">
            <v>3</v>
          </cell>
          <cell r="AH215">
            <v>2500</v>
          </cell>
          <cell r="AI215">
            <v>44</v>
          </cell>
          <cell r="AJ215" t="str">
            <v>9</v>
          </cell>
          <cell r="AK215">
            <v>99999999999</v>
          </cell>
          <cell r="AL215">
            <v>3</v>
          </cell>
          <cell r="AM215">
            <v>0</v>
          </cell>
          <cell r="AN215" t="str">
            <v>4</v>
          </cell>
          <cell r="AO215" t="str">
            <v>4</v>
          </cell>
          <cell r="AW215" t="str">
            <v>4</v>
          </cell>
          <cell r="AX215" t="str">
            <v>1</v>
          </cell>
          <cell r="AY215" t="str">
            <v>1</v>
          </cell>
          <cell r="AZ215" t="str">
            <v>P209</v>
          </cell>
          <cell r="BA215" t="str">
            <v>P240</v>
          </cell>
          <cell r="BE215" t="str">
            <v>404</v>
          </cell>
          <cell r="BF215" t="str">
            <v>P240</v>
          </cell>
        </row>
        <row r="216">
          <cell r="A216" t="str">
            <v>A1142228</v>
          </cell>
          <cell r="B216" t="str">
            <v>08</v>
          </cell>
          <cell r="C216" t="str">
            <v>2003</v>
          </cell>
          <cell r="D216">
            <v>2</v>
          </cell>
          <cell r="E216">
            <v>37860</v>
          </cell>
          <cell r="F216" t="str">
            <v>1</v>
          </cell>
          <cell r="G216" t="str">
            <v>17</v>
          </cell>
          <cell r="H216" t="str">
            <v>662</v>
          </cell>
          <cell r="K216" t="str">
            <v>3</v>
          </cell>
          <cell r="L216" t="str">
            <v>5</v>
          </cell>
          <cell r="P216" t="str">
            <v>2</v>
          </cell>
          <cell r="Q216">
            <v>310</v>
          </cell>
          <cell r="S216" t="str">
            <v>1</v>
          </cell>
          <cell r="U216" t="str">
            <v>17</v>
          </cell>
          <cell r="V216" t="str">
            <v>662</v>
          </cell>
          <cell r="W216" t="str">
            <v>3</v>
          </cell>
          <cell r="AA216" t="str">
            <v>1</v>
          </cell>
          <cell r="AB216" t="str">
            <v>1</v>
          </cell>
          <cell r="AC216" t="str">
            <v>3</v>
          </cell>
          <cell r="AD216" t="str">
            <v>2</v>
          </cell>
          <cell r="AE216" t="str">
            <v>1</v>
          </cell>
          <cell r="AG216" t="str">
            <v>3</v>
          </cell>
          <cell r="AH216">
            <v>9999</v>
          </cell>
          <cell r="AI216">
            <v>99</v>
          </cell>
          <cell r="AJ216" t="str">
            <v>9</v>
          </cell>
          <cell r="AK216">
            <v>99999999999</v>
          </cell>
          <cell r="AL216">
            <v>99</v>
          </cell>
          <cell r="AM216">
            <v>99</v>
          </cell>
          <cell r="AN216" t="str">
            <v>9</v>
          </cell>
          <cell r="AO216" t="str">
            <v>9</v>
          </cell>
          <cell r="AW216" t="str">
            <v>2</v>
          </cell>
          <cell r="AX216" t="str">
            <v>1</v>
          </cell>
          <cell r="AY216" t="str">
            <v>2</v>
          </cell>
          <cell r="AZ216" t="str">
            <v>J980</v>
          </cell>
          <cell r="BA216" t="str">
            <v>J069</v>
          </cell>
          <cell r="BB216" t="str">
            <v>J209</v>
          </cell>
          <cell r="BD216" t="str">
            <v>G809</v>
          </cell>
          <cell r="BE216" t="str">
            <v>109</v>
          </cell>
          <cell r="BF216" t="str">
            <v>J209</v>
          </cell>
        </row>
        <row r="217">
          <cell r="A217" t="str">
            <v>A1624952</v>
          </cell>
          <cell r="B217" t="str">
            <v>11</v>
          </cell>
          <cell r="C217" t="str">
            <v>2003</v>
          </cell>
          <cell r="D217">
            <v>2</v>
          </cell>
          <cell r="E217">
            <v>37927</v>
          </cell>
          <cell r="F217" t="str">
            <v>1</v>
          </cell>
          <cell r="G217" t="str">
            <v>17</v>
          </cell>
          <cell r="H217" t="str">
            <v>001</v>
          </cell>
          <cell r="K217" t="str">
            <v>1</v>
          </cell>
          <cell r="L217" t="str">
            <v>1</v>
          </cell>
          <cell r="M217" t="str">
            <v>1700100531</v>
          </cell>
          <cell r="N217" t="str">
            <v>CS LA ASUNCION</v>
          </cell>
          <cell r="P217" t="str">
            <v>3</v>
          </cell>
          <cell r="Q217">
            <v>100</v>
          </cell>
          <cell r="S217" t="str">
            <v>1</v>
          </cell>
          <cell r="U217" t="str">
            <v>17</v>
          </cell>
          <cell r="V217" t="str">
            <v>001</v>
          </cell>
          <cell r="W217" t="str">
            <v>1</v>
          </cell>
          <cell r="Y217" t="str">
            <v>0</v>
          </cell>
          <cell r="Z217" t="str">
            <v>0504</v>
          </cell>
          <cell r="AA217" t="str">
            <v>2</v>
          </cell>
          <cell r="AB217" t="str">
            <v>3</v>
          </cell>
          <cell r="AC217" t="str">
            <v>3</v>
          </cell>
          <cell r="AD217" t="str">
            <v>1</v>
          </cell>
          <cell r="AE217" t="str">
            <v>1</v>
          </cell>
          <cell r="AF217" t="str">
            <v>24</v>
          </cell>
          <cell r="AG217" t="str">
            <v>2</v>
          </cell>
          <cell r="AH217">
            <v>9999</v>
          </cell>
          <cell r="AI217">
            <v>21</v>
          </cell>
          <cell r="AJ217" t="str">
            <v>2</v>
          </cell>
          <cell r="AK217">
            <v>30234370</v>
          </cell>
          <cell r="AL217">
            <v>2</v>
          </cell>
          <cell r="AM217">
            <v>99</v>
          </cell>
          <cell r="AN217" t="str">
            <v>1</v>
          </cell>
          <cell r="AO217" t="str">
            <v>3</v>
          </cell>
          <cell r="AS217" t="str">
            <v>2</v>
          </cell>
          <cell r="AT217" t="str">
            <v>17</v>
          </cell>
          <cell r="AU217" t="str">
            <v>001</v>
          </cell>
          <cell r="AV217" t="str">
            <v>00082</v>
          </cell>
          <cell r="AW217" t="str">
            <v>1</v>
          </cell>
          <cell r="AX217" t="str">
            <v>1</v>
          </cell>
          <cell r="AY217" t="str">
            <v>2</v>
          </cell>
          <cell r="AZ217" t="str">
            <v>P964</v>
          </cell>
          <cell r="BE217" t="str">
            <v>407</v>
          </cell>
          <cell r="BF217" t="str">
            <v>P964</v>
          </cell>
          <cell r="BH217">
            <v>37928</v>
          </cell>
        </row>
        <row r="218">
          <cell r="A218" t="str">
            <v>A1144698</v>
          </cell>
          <cell r="B218" t="str">
            <v>11</v>
          </cell>
          <cell r="C218" t="str">
            <v>2003</v>
          </cell>
          <cell r="D218">
            <v>2</v>
          </cell>
          <cell r="E218">
            <v>37940</v>
          </cell>
          <cell r="F218" t="str">
            <v>2</v>
          </cell>
          <cell r="G218" t="str">
            <v>17</v>
          </cell>
          <cell r="H218" t="str">
            <v>001</v>
          </cell>
          <cell r="K218" t="str">
            <v>1</v>
          </cell>
          <cell r="L218" t="str">
            <v>3</v>
          </cell>
          <cell r="P218" t="str">
            <v>2</v>
          </cell>
          <cell r="Q218">
            <v>308</v>
          </cell>
          <cell r="S218" t="str">
            <v>1</v>
          </cell>
          <cell r="U218" t="str">
            <v>17</v>
          </cell>
          <cell r="V218" t="str">
            <v>001</v>
          </cell>
          <cell r="W218" t="str">
            <v>1</v>
          </cell>
          <cell r="Y218" t="str">
            <v>0</v>
          </cell>
          <cell r="Z218" t="str">
            <v>0109</v>
          </cell>
          <cell r="AA218" t="str">
            <v>1</v>
          </cell>
          <cell r="AB218" t="str">
            <v>2</v>
          </cell>
          <cell r="AC218" t="str">
            <v>3</v>
          </cell>
          <cell r="AD218" t="str">
            <v>1</v>
          </cell>
          <cell r="AE218" t="str">
            <v>9</v>
          </cell>
          <cell r="AG218" t="str">
            <v>2</v>
          </cell>
          <cell r="AH218">
            <v>9999</v>
          </cell>
          <cell r="AI218">
            <v>21</v>
          </cell>
          <cell r="AJ218" t="str">
            <v>9</v>
          </cell>
          <cell r="AK218">
            <v>99999999999</v>
          </cell>
          <cell r="AL218">
            <v>1</v>
          </cell>
          <cell r="AM218">
            <v>0</v>
          </cell>
          <cell r="AN218" t="str">
            <v>1</v>
          </cell>
          <cell r="AO218" t="str">
            <v>7</v>
          </cell>
          <cell r="AW218" t="str">
            <v>2</v>
          </cell>
          <cell r="AX218" t="str">
            <v>1</v>
          </cell>
          <cell r="AY218" t="str">
            <v>1</v>
          </cell>
          <cell r="AZ218" t="str">
            <v>Q039</v>
          </cell>
          <cell r="BA218" t="str">
            <v>Q000</v>
          </cell>
          <cell r="BE218" t="str">
            <v>615</v>
          </cell>
          <cell r="BF218" t="str">
            <v>Q000</v>
          </cell>
        </row>
        <row r="219">
          <cell r="A219" t="str">
            <v>A1143293</v>
          </cell>
          <cell r="B219" t="str">
            <v>09</v>
          </cell>
          <cell r="C219" t="str">
            <v>2003</v>
          </cell>
          <cell r="D219">
            <v>2</v>
          </cell>
          <cell r="E219">
            <v>37874</v>
          </cell>
          <cell r="F219" t="str">
            <v>1</v>
          </cell>
          <cell r="G219" t="str">
            <v>17</v>
          </cell>
          <cell r="H219" t="str">
            <v>541</v>
          </cell>
          <cell r="K219" t="str">
            <v>1</v>
          </cell>
          <cell r="L219" t="str">
            <v>1</v>
          </cell>
          <cell r="M219" t="str">
            <v>1754100015</v>
          </cell>
          <cell r="N219" t="str">
            <v>HOSP. SAN JUAN DE DIOS</v>
          </cell>
          <cell r="P219" t="str">
            <v>2</v>
          </cell>
          <cell r="Q219">
            <v>104</v>
          </cell>
          <cell r="S219" t="str">
            <v>1</v>
          </cell>
          <cell r="U219" t="str">
            <v>17</v>
          </cell>
          <cell r="V219" t="str">
            <v>541</v>
          </cell>
          <cell r="W219" t="str">
            <v>2</v>
          </cell>
          <cell r="X219" t="str">
            <v>002</v>
          </cell>
          <cell r="AA219" t="str">
            <v>1</v>
          </cell>
          <cell r="AB219" t="str">
            <v>1</v>
          </cell>
          <cell r="AC219" t="str">
            <v>3</v>
          </cell>
          <cell r="AD219" t="str">
            <v>1</v>
          </cell>
          <cell r="AE219" t="str">
            <v>1</v>
          </cell>
          <cell r="AG219" t="str">
            <v>3</v>
          </cell>
          <cell r="AH219">
            <v>1700</v>
          </cell>
          <cell r="AI219">
            <v>24</v>
          </cell>
          <cell r="AJ219" t="str">
            <v>9</v>
          </cell>
          <cell r="AK219">
            <v>99999999999</v>
          </cell>
          <cell r="AL219">
            <v>1</v>
          </cell>
          <cell r="AM219">
            <v>1</v>
          </cell>
          <cell r="AN219" t="str">
            <v>4</v>
          </cell>
          <cell r="AO219" t="str">
            <v>8</v>
          </cell>
          <cell r="AW219" t="str">
            <v>2</v>
          </cell>
          <cell r="AX219" t="str">
            <v>1</v>
          </cell>
          <cell r="AY219" t="str">
            <v>2</v>
          </cell>
          <cell r="AZ219" t="str">
            <v>P291</v>
          </cell>
          <cell r="BA219" t="str">
            <v>P284</v>
          </cell>
          <cell r="BB219" t="str">
            <v>P280</v>
          </cell>
          <cell r="BE219" t="str">
            <v>404</v>
          </cell>
          <cell r="BF219" t="str">
            <v>P280</v>
          </cell>
        </row>
        <row r="220">
          <cell r="A220" t="str">
            <v>A1624192</v>
          </cell>
          <cell r="B220" t="str">
            <v>09</v>
          </cell>
          <cell r="C220" t="str">
            <v>2003</v>
          </cell>
          <cell r="D220">
            <v>2</v>
          </cell>
          <cell r="E220">
            <v>37873</v>
          </cell>
          <cell r="F220" t="str">
            <v>2</v>
          </cell>
          <cell r="G220" t="str">
            <v>17</v>
          </cell>
          <cell r="H220" t="str">
            <v>616</v>
          </cell>
          <cell r="K220" t="str">
            <v>1</v>
          </cell>
          <cell r="L220" t="str">
            <v>6</v>
          </cell>
          <cell r="O220">
            <v>37873</v>
          </cell>
          <cell r="P220" t="str">
            <v>2</v>
          </cell>
          <cell r="Q220">
            <v>100</v>
          </cell>
          <cell r="S220" t="str">
            <v>1</v>
          </cell>
          <cell r="U220" t="str">
            <v>17</v>
          </cell>
          <cell r="V220" t="str">
            <v>616</v>
          </cell>
          <cell r="W220" t="str">
            <v>1</v>
          </cell>
          <cell r="AA220" t="str">
            <v>3</v>
          </cell>
          <cell r="AB220" t="str">
            <v>1</v>
          </cell>
          <cell r="AC220" t="str">
            <v>3</v>
          </cell>
          <cell r="AD220" t="str">
            <v>1</v>
          </cell>
          <cell r="AE220" t="str">
            <v>1</v>
          </cell>
          <cell r="AF220" t="str">
            <v>36</v>
          </cell>
          <cell r="AG220" t="str">
            <v>3</v>
          </cell>
          <cell r="AH220">
            <v>2600</v>
          </cell>
          <cell r="AI220">
            <v>24</v>
          </cell>
          <cell r="AJ220" t="str">
            <v>2</v>
          </cell>
          <cell r="AK220">
            <v>25081476</v>
          </cell>
          <cell r="AL220">
            <v>1</v>
          </cell>
          <cell r="AM220">
            <v>1</v>
          </cell>
          <cell r="AN220" t="str">
            <v>1</v>
          </cell>
          <cell r="AO220" t="str">
            <v>5</v>
          </cell>
          <cell r="AW220" t="str">
            <v>2</v>
          </cell>
          <cell r="AX220" t="str">
            <v>1</v>
          </cell>
          <cell r="AY220" t="str">
            <v>2</v>
          </cell>
          <cell r="AZ220" t="str">
            <v>P550</v>
          </cell>
          <cell r="BA220" t="str">
            <v>P560</v>
          </cell>
          <cell r="BE220" t="str">
            <v>406</v>
          </cell>
          <cell r="BF220" t="str">
            <v>P550</v>
          </cell>
          <cell r="BH220">
            <v>37873</v>
          </cell>
        </row>
        <row r="221">
          <cell r="A221" t="str">
            <v>A907620</v>
          </cell>
          <cell r="B221" t="str">
            <v>09</v>
          </cell>
          <cell r="C221" t="str">
            <v>2003</v>
          </cell>
          <cell r="D221">
            <v>2</v>
          </cell>
          <cell r="E221">
            <v>37869</v>
          </cell>
          <cell r="F221" t="str">
            <v>2</v>
          </cell>
          <cell r="G221" t="str">
            <v>17</v>
          </cell>
          <cell r="H221" t="str">
            <v>665</v>
          </cell>
          <cell r="K221" t="str">
            <v>3</v>
          </cell>
          <cell r="L221" t="str">
            <v>3</v>
          </cell>
          <cell r="P221" t="str">
            <v>2</v>
          </cell>
          <cell r="Q221">
            <v>307</v>
          </cell>
          <cell r="S221" t="str">
            <v>1</v>
          </cell>
          <cell r="U221" t="str">
            <v>17</v>
          </cell>
          <cell r="V221" t="str">
            <v>665</v>
          </cell>
          <cell r="W221" t="str">
            <v>3</v>
          </cell>
          <cell r="AA221" t="str">
            <v>1</v>
          </cell>
          <cell r="AB221" t="str">
            <v>2</v>
          </cell>
          <cell r="AC221" t="str">
            <v>3</v>
          </cell>
          <cell r="AD221" t="str">
            <v>1</v>
          </cell>
          <cell r="AE221" t="str">
            <v>1</v>
          </cell>
          <cell r="AF221" t="str">
            <v>98</v>
          </cell>
          <cell r="AG221" t="str">
            <v>4</v>
          </cell>
          <cell r="AH221">
            <v>9999</v>
          </cell>
          <cell r="AI221">
            <v>33</v>
          </cell>
          <cell r="AJ221" t="str">
            <v>9</v>
          </cell>
          <cell r="AK221">
            <v>99999999999</v>
          </cell>
          <cell r="AL221">
            <v>4</v>
          </cell>
          <cell r="AM221">
            <v>0</v>
          </cell>
          <cell r="AN221" t="str">
            <v>4</v>
          </cell>
          <cell r="AO221" t="str">
            <v>3</v>
          </cell>
          <cell r="AW221" t="str">
            <v>2</v>
          </cell>
          <cell r="AX221" t="str">
            <v>2</v>
          </cell>
          <cell r="AY221" t="str">
            <v>2</v>
          </cell>
          <cell r="AZ221" t="str">
            <v>J969</v>
          </cell>
          <cell r="BA221" t="str">
            <v>T175</v>
          </cell>
          <cell r="BB221" t="str">
            <v>K219</v>
          </cell>
          <cell r="BE221" t="str">
            <v>611</v>
          </cell>
          <cell r="BF221" t="str">
            <v>K219</v>
          </cell>
        </row>
        <row r="222">
          <cell r="A222" t="str">
            <v>A1629096</v>
          </cell>
          <cell r="B222" t="str">
            <v>09</v>
          </cell>
          <cell r="C222" t="str">
            <v>2003</v>
          </cell>
          <cell r="D222">
            <v>2</v>
          </cell>
          <cell r="E222">
            <v>37887</v>
          </cell>
          <cell r="F222" t="str">
            <v>2</v>
          </cell>
          <cell r="G222" t="str">
            <v>17</v>
          </cell>
          <cell r="H222" t="str">
            <v>042</v>
          </cell>
          <cell r="K222" t="str">
            <v>1</v>
          </cell>
          <cell r="L222" t="str">
            <v>1</v>
          </cell>
          <cell r="M222" t="str">
            <v>1704200012</v>
          </cell>
          <cell r="N222" t="str">
            <v>H. SAN VICENTE DE PAUL</v>
          </cell>
          <cell r="P222" t="str">
            <v>3</v>
          </cell>
          <cell r="Q222">
            <v>101</v>
          </cell>
          <cell r="S222" t="str">
            <v>1</v>
          </cell>
          <cell r="U222" t="str">
            <v>17</v>
          </cell>
          <cell r="V222" t="str">
            <v>042</v>
          </cell>
          <cell r="W222" t="str">
            <v>1</v>
          </cell>
          <cell r="AA222" t="str">
            <v>1</v>
          </cell>
          <cell r="AB222" t="str">
            <v>1</v>
          </cell>
          <cell r="AC222" t="str">
            <v>3</v>
          </cell>
          <cell r="AD222" t="str">
            <v>1</v>
          </cell>
          <cell r="AE222" t="str">
            <v>1</v>
          </cell>
          <cell r="AG222" t="str">
            <v>1</v>
          </cell>
          <cell r="AH222">
            <v>950</v>
          </cell>
          <cell r="AI222">
            <v>18</v>
          </cell>
          <cell r="AJ222" t="str">
            <v>9</v>
          </cell>
          <cell r="AK222">
            <v>99999999999</v>
          </cell>
          <cell r="AL222">
            <v>1</v>
          </cell>
          <cell r="AM222">
            <v>0</v>
          </cell>
          <cell r="AN222" t="str">
            <v>1</v>
          </cell>
          <cell r="AO222" t="str">
            <v>2</v>
          </cell>
          <cell r="AW222" t="str">
            <v>2</v>
          </cell>
          <cell r="AX222" t="str">
            <v>1</v>
          </cell>
          <cell r="AY222" t="str">
            <v>2</v>
          </cell>
          <cell r="AZ222" t="str">
            <v>P285</v>
          </cell>
          <cell r="BA222" t="str">
            <v>P220</v>
          </cell>
          <cell r="BB222" t="str">
            <v>P070</v>
          </cell>
          <cell r="BE222" t="str">
            <v>404</v>
          </cell>
          <cell r="BF222" t="str">
            <v>P220</v>
          </cell>
          <cell r="BH222">
            <v>37887</v>
          </cell>
        </row>
        <row r="223">
          <cell r="A223" t="str">
            <v>A1142830</v>
          </cell>
          <cell r="B223" t="str">
            <v>09</v>
          </cell>
          <cell r="C223" t="str">
            <v>2003</v>
          </cell>
          <cell r="D223">
            <v>2</v>
          </cell>
          <cell r="E223">
            <v>37878</v>
          </cell>
          <cell r="F223" t="str">
            <v>2</v>
          </cell>
          <cell r="G223" t="str">
            <v>17</v>
          </cell>
          <cell r="H223" t="str">
            <v>777</v>
          </cell>
          <cell r="K223" t="str">
            <v>1</v>
          </cell>
          <cell r="L223" t="str">
            <v>1</v>
          </cell>
          <cell r="M223" t="str">
            <v>1777700019</v>
          </cell>
          <cell r="N223" t="str">
            <v>H. SAN LORENZO</v>
          </cell>
          <cell r="P223" t="str">
            <v>2</v>
          </cell>
          <cell r="Q223">
            <v>101</v>
          </cell>
          <cell r="S223" t="str">
            <v>1</v>
          </cell>
          <cell r="U223" t="str">
            <v>17</v>
          </cell>
          <cell r="V223" t="str">
            <v>777</v>
          </cell>
          <cell r="W223" t="str">
            <v>3</v>
          </cell>
          <cell r="AA223" t="str">
            <v>1</v>
          </cell>
          <cell r="AB223" t="str">
            <v>3</v>
          </cell>
          <cell r="AC223" t="str">
            <v>3</v>
          </cell>
          <cell r="AD223" t="str">
            <v>1</v>
          </cell>
          <cell r="AE223" t="str">
            <v>1</v>
          </cell>
          <cell r="AG223" t="str">
            <v>3</v>
          </cell>
          <cell r="AH223">
            <v>3300</v>
          </cell>
          <cell r="AI223">
            <v>29</v>
          </cell>
          <cell r="AJ223" t="str">
            <v>9</v>
          </cell>
          <cell r="AK223">
            <v>99999999999</v>
          </cell>
          <cell r="AL223">
            <v>6</v>
          </cell>
          <cell r="AM223">
            <v>0</v>
          </cell>
          <cell r="AN223" t="str">
            <v>4</v>
          </cell>
          <cell r="AO223" t="str">
            <v>3</v>
          </cell>
          <cell r="AW223" t="str">
            <v>1</v>
          </cell>
          <cell r="AX223" t="str">
            <v>1</v>
          </cell>
          <cell r="AY223" t="str">
            <v>2</v>
          </cell>
          <cell r="AZ223" t="str">
            <v>P285</v>
          </cell>
          <cell r="BA223" t="str">
            <v>P291</v>
          </cell>
          <cell r="BB223" t="str">
            <v>Q790</v>
          </cell>
          <cell r="BE223" t="str">
            <v>615</v>
          </cell>
          <cell r="BF223" t="str">
            <v>Q790</v>
          </cell>
        </row>
        <row r="224">
          <cell r="A224" t="str">
            <v>A1143614</v>
          </cell>
          <cell r="B224" t="str">
            <v>10</v>
          </cell>
          <cell r="C224" t="str">
            <v>2003</v>
          </cell>
          <cell r="D224">
            <v>2</v>
          </cell>
          <cell r="E224">
            <v>37901</v>
          </cell>
          <cell r="F224" t="str">
            <v>2</v>
          </cell>
          <cell r="G224" t="str">
            <v>17</v>
          </cell>
          <cell r="H224" t="str">
            <v>174</v>
          </cell>
          <cell r="K224" t="str">
            <v>1</v>
          </cell>
          <cell r="L224" t="str">
            <v>1</v>
          </cell>
          <cell r="M224" t="str">
            <v>1717400011</v>
          </cell>
          <cell r="N224" t="str">
            <v>HOSP. SAN MARCOS</v>
          </cell>
          <cell r="P224" t="str">
            <v>2</v>
          </cell>
          <cell r="Q224">
            <v>103</v>
          </cell>
          <cell r="S224" t="str">
            <v>1</v>
          </cell>
          <cell r="U224" t="str">
            <v>17</v>
          </cell>
          <cell r="V224" t="str">
            <v>174</v>
          </cell>
          <cell r="W224" t="str">
            <v>3</v>
          </cell>
          <cell r="AA224" t="str">
            <v>1</v>
          </cell>
          <cell r="AB224" t="str">
            <v>2</v>
          </cell>
          <cell r="AC224" t="str">
            <v>3</v>
          </cell>
          <cell r="AD224" t="str">
            <v>1</v>
          </cell>
          <cell r="AE224" t="str">
            <v>2</v>
          </cell>
          <cell r="AG224" t="str">
            <v>3</v>
          </cell>
          <cell r="AH224">
            <v>1587</v>
          </cell>
          <cell r="AI224">
            <v>29</v>
          </cell>
          <cell r="AJ224" t="str">
            <v>9</v>
          </cell>
          <cell r="AK224">
            <v>99999999999</v>
          </cell>
          <cell r="AL224">
            <v>3</v>
          </cell>
          <cell r="AM224">
            <v>1</v>
          </cell>
          <cell r="AN224" t="str">
            <v>4</v>
          </cell>
          <cell r="AO224" t="str">
            <v>4</v>
          </cell>
          <cell r="AW224" t="str">
            <v>2</v>
          </cell>
          <cell r="AX224" t="str">
            <v>1</v>
          </cell>
          <cell r="AY224" t="str">
            <v>2</v>
          </cell>
          <cell r="AZ224" t="str">
            <v>P220</v>
          </cell>
          <cell r="BA224" t="str">
            <v>P071</v>
          </cell>
          <cell r="BE224" t="str">
            <v>404</v>
          </cell>
          <cell r="BF224" t="str">
            <v>P220</v>
          </cell>
        </row>
        <row r="225">
          <cell r="A225" t="str">
            <v>A1143828</v>
          </cell>
          <cell r="B225" t="str">
            <v>10</v>
          </cell>
          <cell r="C225" t="str">
            <v>2003</v>
          </cell>
          <cell r="D225">
            <v>2</v>
          </cell>
          <cell r="E225">
            <v>37908</v>
          </cell>
          <cell r="F225" t="str">
            <v>1</v>
          </cell>
          <cell r="G225" t="str">
            <v>17</v>
          </cell>
          <cell r="H225" t="str">
            <v>380</v>
          </cell>
          <cell r="K225" t="str">
            <v>1</v>
          </cell>
          <cell r="L225" t="str">
            <v>1</v>
          </cell>
          <cell r="M225" t="str">
            <v>1738000029</v>
          </cell>
          <cell r="N225" t="str">
            <v>HOSP. SAN FELIX</v>
          </cell>
          <cell r="P225" t="str">
            <v>2</v>
          </cell>
          <cell r="Q225">
            <v>304</v>
          </cell>
          <cell r="S225" t="str">
            <v>1</v>
          </cell>
          <cell r="U225" t="str">
            <v>17</v>
          </cell>
          <cell r="V225" t="str">
            <v>380</v>
          </cell>
          <cell r="W225" t="str">
            <v>1</v>
          </cell>
          <cell r="AA225" t="str">
            <v>1</v>
          </cell>
          <cell r="AB225" t="str">
            <v>1</v>
          </cell>
          <cell r="AC225" t="str">
            <v>3</v>
          </cell>
          <cell r="AD225" t="str">
            <v>1</v>
          </cell>
          <cell r="AE225" t="str">
            <v>1</v>
          </cell>
          <cell r="AF225" t="str">
            <v>98</v>
          </cell>
          <cell r="AG225" t="str">
            <v>4</v>
          </cell>
          <cell r="AH225">
            <v>3700</v>
          </cell>
          <cell r="AI225">
            <v>20</v>
          </cell>
          <cell r="AJ225" t="str">
            <v>9</v>
          </cell>
          <cell r="AK225">
            <v>99999999999</v>
          </cell>
          <cell r="AL225">
            <v>2</v>
          </cell>
          <cell r="AM225">
            <v>99</v>
          </cell>
          <cell r="AN225" t="str">
            <v>1</v>
          </cell>
          <cell r="AO225" t="str">
            <v>2</v>
          </cell>
          <cell r="AW225" t="str">
            <v>2</v>
          </cell>
          <cell r="AX225" t="str">
            <v>1</v>
          </cell>
          <cell r="AY225" t="str">
            <v>2</v>
          </cell>
          <cell r="AZ225" t="str">
            <v>A419</v>
          </cell>
          <cell r="BA225" t="str">
            <v>J189</v>
          </cell>
          <cell r="BB225" t="str">
            <v>E46X</v>
          </cell>
          <cell r="BE225" t="str">
            <v>602</v>
          </cell>
          <cell r="BF225" t="str">
            <v>E46X</v>
          </cell>
        </row>
        <row r="226">
          <cell r="A226" t="str">
            <v>A1142260</v>
          </cell>
          <cell r="B226" t="str">
            <v>11</v>
          </cell>
          <cell r="C226" t="str">
            <v>2003</v>
          </cell>
          <cell r="D226">
            <v>2</v>
          </cell>
          <cell r="E226">
            <v>37935</v>
          </cell>
          <cell r="F226" t="str">
            <v>1</v>
          </cell>
          <cell r="G226" t="str">
            <v>17</v>
          </cell>
          <cell r="H226" t="str">
            <v>662</v>
          </cell>
          <cell r="I226" t="str">
            <v>003</v>
          </cell>
          <cell r="K226" t="str">
            <v>2</v>
          </cell>
          <cell r="L226" t="str">
            <v>3</v>
          </cell>
          <cell r="P226" t="str">
            <v>3</v>
          </cell>
          <cell r="Q226">
            <v>204</v>
          </cell>
          <cell r="S226" t="str">
            <v>1</v>
          </cell>
          <cell r="U226" t="str">
            <v>17</v>
          </cell>
          <cell r="V226" t="str">
            <v>662</v>
          </cell>
          <cell r="W226" t="str">
            <v>2</v>
          </cell>
          <cell r="X226" t="str">
            <v>003</v>
          </cell>
          <cell r="AA226" t="str">
            <v>1</v>
          </cell>
          <cell r="AB226" t="str">
            <v>3</v>
          </cell>
          <cell r="AC226" t="str">
            <v>3</v>
          </cell>
          <cell r="AD226" t="str">
            <v>1</v>
          </cell>
          <cell r="AE226" t="str">
            <v>1</v>
          </cell>
          <cell r="AG226" t="str">
            <v>3</v>
          </cell>
          <cell r="AH226">
            <v>2400</v>
          </cell>
          <cell r="AI226">
            <v>14</v>
          </cell>
          <cell r="AJ226" t="str">
            <v>9</v>
          </cell>
          <cell r="AK226">
            <v>99999999999</v>
          </cell>
          <cell r="AL226">
            <v>1</v>
          </cell>
          <cell r="AM226">
            <v>0</v>
          </cell>
          <cell r="AN226" t="str">
            <v>1</v>
          </cell>
          <cell r="AO226" t="str">
            <v>5</v>
          </cell>
          <cell r="AW226" t="str">
            <v>2</v>
          </cell>
          <cell r="AX226" t="str">
            <v>2</v>
          </cell>
          <cell r="AY226" t="str">
            <v>2</v>
          </cell>
          <cell r="AZ226" t="str">
            <v>P248</v>
          </cell>
          <cell r="BE226" t="str">
            <v>404</v>
          </cell>
          <cell r="BF226" t="str">
            <v>P248</v>
          </cell>
        </row>
        <row r="227">
          <cell r="A227" t="str">
            <v>A1629809</v>
          </cell>
          <cell r="B227" t="str">
            <v>11</v>
          </cell>
          <cell r="C227" t="str">
            <v>2003</v>
          </cell>
          <cell r="D227">
            <v>2</v>
          </cell>
          <cell r="E227">
            <v>37930</v>
          </cell>
          <cell r="F227" t="str">
            <v>2</v>
          </cell>
          <cell r="G227" t="str">
            <v>17</v>
          </cell>
          <cell r="H227" t="str">
            <v>873</v>
          </cell>
          <cell r="K227" t="str">
            <v>1</v>
          </cell>
          <cell r="L227" t="str">
            <v>3</v>
          </cell>
          <cell r="O227">
            <v>37785</v>
          </cell>
          <cell r="P227" t="str">
            <v>3</v>
          </cell>
          <cell r="Q227">
            <v>305</v>
          </cell>
          <cell r="S227" t="str">
            <v>1</v>
          </cell>
          <cell r="U227" t="str">
            <v>17</v>
          </cell>
          <cell r="V227" t="str">
            <v>873</v>
          </cell>
          <cell r="W227" t="str">
            <v>1</v>
          </cell>
          <cell r="AA227" t="str">
            <v>1</v>
          </cell>
          <cell r="AB227" t="str">
            <v>2</v>
          </cell>
          <cell r="AC227" t="str">
            <v>3</v>
          </cell>
          <cell r="AD227" t="str">
            <v>1</v>
          </cell>
          <cell r="AE227" t="str">
            <v>1</v>
          </cell>
          <cell r="AF227" t="str">
            <v>39</v>
          </cell>
          <cell r="AG227" t="str">
            <v>3</v>
          </cell>
          <cell r="AH227">
            <v>9999</v>
          </cell>
          <cell r="AI227">
            <v>17</v>
          </cell>
          <cell r="AJ227" t="str">
            <v>5</v>
          </cell>
          <cell r="AK227">
            <v>23755885</v>
          </cell>
          <cell r="AL227">
            <v>1</v>
          </cell>
          <cell r="AM227">
            <v>0</v>
          </cell>
          <cell r="AN227" t="str">
            <v>1</v>
          </cell>
          <cell r="AO227" t="str">
            <v>2</v>
          </cell>
          <cell r="AW227" t="str">
            <v>4</v>
          </cell>
          <cell r="AX227" t="str">
            <v>2</v>
          </cell>
          <cell r="AY227" t="str">
            <v>2</v>
          </cell>
          <cell r="AZ227" t="str">
            <v>R95X</v>
          </cell>
          <cell r="BE227" t="str">
            <v>700</v>
          </cell>
          <cell r="BF227" t="str">
            <v>R95X</v>
          </cell>
          <cell r="BH227">
            <v>37930</v>
          </cell>
        </row>
        <row r="228">
          <cell r="A228" t="str">
            <v>A1143222</v>
          </cell>
          <cell r="B228" t="str">
            <v>11</v>
          </cell>
          <cell r="C228" t="str">
            <v>2003</v>
          </cell>
          <cell r="D228">
            <v>2</v>
          </cell>
          <cell r="E228">
            <v>37942</v>
          </cell>
          <cell r="F228" t="str">
            <v>2</v>
          </cell>
          <cell r="G228" t="str">
            <v>17</v>
          </cell>
          <cell r="H228" t="str">
            <v>541</v>
          </cell>
          <cell r="K228" t="str">
            <v>1</v>
          </cell>
          <cell r="L228" t="str">
            <v>1</v>
          </cell>
          <cell r="M228" t="str">
            <v>1754100015</v>
          </cell>
          <cell r="N228" t="str">
            <v>HOSP. SAN JUAN DE DIOS</v>
          </cell>
          <cell r="P228" t="str">
            <v>2</v>
          </cell>
          <cell r="Q228">
            <v>301</v>
          </cell>
          <cell r="S228" t="str">
            <v>1</v>
          </cell>
          <cell r="U228" t="str">
            <v>17</v>
          </cell>
          <cell r="V228" t="str">
            <v>541</v>
          </cell>
          <cell r="W228" t="str">
            <v>3</v>
          </cell>
          <cell r="AA228" t="str">
            <v>1</v>
          </cell>
          <cell r="AB228" t="str">
            <v>1</v>
          </cell>
          <cell r="AC228" t="str">
            <v>3</v>
          </cell>
          <cell r="AD228" t="str">
            <v>2</v>
          </cell>
          <cell r="AE228" t="str">
            <v>1</v>
          </cell>
          <cell r="AF228" t="str">
            <v>99</v>
          </cell>
          <cell r="AG228" t="str">
            <v>9</v>
          </cell>
          <cell r="AH228">
            <v>9999</v>
          </cell>
          <cell r="AI228">
            <v>37</v>
          </cell>
          <cell r="AJ228" t="str">
            <v>9</v>
          </cell>
          <cell r="AK228">
            <v>99999999999</v>
          </cell>
          <cell r="AL228">
            <v>8</v>
          </cell>
          <cell r="AM228">
            <v>0</v>
          </cell>
          <cell r="AN228" t="str">
            <v>2</v>
          </cell>
          <cell r="AO228" t="str">
            <v>3</v>
          </cell>
          <cell r="AW228" t="str">
            <v>2</v>
          </cell>
          <cell r="AX228" t="str">
            <v>1</v>
          </cell>
          <cell r="AY228" t="str">
            <v>2</v>
          </cell>
          <cell r="AZ228" t="str">
            <v>P290</v>
          </cell>
          <cell r="BA228" t="str">
            <v>Q249</v>
          </cell>
          <cell r="BE228" t="str">
            <v>615</v>
          </cell>
          <cell r="BF228" t="str">
            <v>Q249</v>
          </cell>
        </row>
        <row r="229">
          <cell r="A229" t="str">
            <v>A1140505</v>
          </cell>
          <cell r="B229" t="str">
            <v>10</v>
          </cell>
          <cell r="C229" t="str">
            <v>2003</v>
          </cell>
          <cell r="D229">
            <v>2</v>
          </cell>
          <cell r="E229">
            <v>37908</v>
          </cell>
          <cell r="F229" t="str">
            <v>1</v>
          </cell>
          <cell r="G229" t="str">
            <v>17</v>
          </cell>
          <cell r="H229" t="str">
            <v>867</v>
          </cell>
          <cell r="K229" t="str">
            <v>1</v>
          </cell>
          <cell r="L229" t="str">
            <v>3</v>
          </cell>
          <cell r="P229" t="str">
            <v>2</v>
          </cell>
          <cell r="Q229">
            <v>305</v>
          </cell>
          <cell r="S229" t="str">
            <v>1</v>
          </cell>
          <cell r="U229" t="str">
            <v>17</v>
          </cell>
          <cell r="V229" t="str">
            <v>867</v>
          </cell>
          <cell r="W229" t="str">
            <v>1</v>
          </cell>
          <cell r="AA229" t="str">
            <v>1</v>
          </cell>
          <cell r="AB229" t="str">
            <v>2</v>
          </cell>
          <cell r="AC229" t="str">
            <v>3</v>
          </cell>
          <cell r="AD229" t="str">
            <v>1</v>
          </cell>
          <cell r="AE229" t="str">
            <v>1</v>
          </cell>
          <cell r="AG229" t="str">
            <v>3</v>
          </cell>
          <cell r="AH229">
            <v>2800</v>
          </cell>
          <cell r="AI229">
            <v>17</v>
          </cell>
          <cell r="AJ229" t="str">
            <v>9</v>
          </cell>
          <cell r="AK229">
            <v>99999999999</v>
          </cell>
          <cell r="AL229">
            <v>1</v>
          </cell>
          <cell r="AM229">
            <v>0</v>
          </cell>
          <cell r="AN229" t="str">
            <v>4</v>
          </cell>
          <cell r="AO229" t="str">
            <v>2</v>
          </cell>
          <cell r="AW229" t="str">
            <v>2</v>
          </cell>
          <cell r="AX229" t="str">
            <v>1</v>
          </cell>
          <cell r="AY229" t="str">
            <v>2</v>
          </cell>
          <cell r="AZ229" t="str">
            <v>R578</v>
          </cell>
          <cell r="BA229" t="str">
            <v>I674</v>
          </cell>
          <cell r="BB229" t="str">
            <v>G919</v>
          </cell>
          <cell r="BE229" t="str">
            <v>604</v>
          </cell>
          <cell r="BF229" t="str">
            <v>G919</v>
          </cell>
        </row>
        <row r="230">
          <cell r="A230" t="str">
            <v>A1629504</v>
          </cell>
          <cell r="B230" t="str">
            <v>11</v>
          </cell>
          <cell r="C230" t="str">
            <v>2003</v>
          </cell>
          <cell r="D230">
            <v>2</v>
          </cell>
          <cell r="E230">
            <v>37937</v>
          </cell>
          <cell r="F230" t="str">
            <v>2</v>
          </cell>
          <cell r="G230" t="str">
            <v>17</v>
          </cell>
          <cell r="H230" t="str">
            <v>088</v>
          </cell>
          <cell r="K230" t="str">
            <v>3</v>
          </cell>
          <cell r="L230" t="str">
            <v>3</v>
          </cell>
          <cell r="O230">
            <v>37935</v>
          </cell>
          <cell r="P230" t="str">
            <v>2</v>
          </cell>
          <cell r="Q230">
            <v>203</v>
          </cell>
          <cell r="S230" t="str">
            <v>1</v>
          </cell>
          <cell r="U230" t="str">
            <v>17</v>
          </cell>
          <cell r="V230" t="str">
            <v>088</v>
          </cell>
          <cell r="W230" t="str">
            <v>2</v>
          </cell>
          <cell r="X230" t="str">
            <v>007</v>
          </cell>
          <cell r="AA230" t="str">
            <v>1</v>
          </cell>
          <cell r="AB230" t="str">
            <v>2</v>
          </cell>
          <cell r="AC230" t="str">
            <v>3</v>
          </cell>
          <cell r="AD230" t="str">
            <v>1</v>
          </cell>
          <cell r="AE230" t="str">
            <v>1</v>
          </cell>
          <cell r="AF230" t="str">
            <v>39</v>
          </cell>
          <cell r="AG230" t="str">
            <v>3</v>
          </cell>
          <cell r="AH230">
            <v>3400</v>
          </cell>
          <cell r="AI230">
            <v>17</v>
          </cell>
          <cell r="AJ230" t="str">
            <v>5</v>
          </cell>
          <cell r="AK230">
            <v>9850618</v>
          </cell>
          <cell r="AL230">
            <v>1</v>
          </cell>
          <cell r="AM230">
            <v>0</v>
          </cell>
          <cell r="AN230" t="str">
            <v>4</v>
          </cell>
          <cell r="AO230" t="str">
            <v>8</v>
          </cell>
          <cell r="AW230" t="str">
            <v>4</v>
          </cell>
          <cell r="AX230" t="str">
            <v>2</v>
          </cell>
          <cell r="AY230" t="str">
            <v>2</v>
          </cell>
          <cell r="AZ230" t="str">
            <v>P285</v>
          </cell>
          <cell r="BA230" t="str">
            <v>J189</v>
          </cell>
          <cell r="BB230" t="str">
            <v>P248</v>
          </cell>
          <cell r="BE230" t="str">
            <v>404</v>
          </cell>
          <cell r="BF230" t="str">
            <v>P248</v>
          </cell>
          <cell r="BH230">
            <v>37938</v>
          </cell>
        </row>
        <row r="231">
          <cell r="A231" t="str">
            <v>A1143663</v>
          </cell>
          <cell r="B231" t="str">
            <v>11</v>
          </cell>
          <cell r="C231" t="str">
            <v>2003</v>
          </cell>
          <cell r="D231">
            <v>2</v>
          </cell>
          <cell r="E231">
            <v>37944</v>
          </cell>
          <cell r="F231" t="str">
            <v>1</v>
          </cell>
          <cell r="G231" t="str">
            <v>17</v>
          </cell>
          <cell r="H231" t="str">
            <v>174</v>
          </cell>
          <cell r="K231" t="str">
            <v>1</v>
          </cell>
          <cell r="L231" t="str">
            <v>3</v>
          </cell>
          <cell r="P231" t="str">
            <v>1</v>
          </cell>
          <cell r="Q231">
            <v>301</v>
          </cell>
          <cell r="S231" t="str">
            <v>1</v>
          </cell>
          <cell r="U231" t="str">
            <v>17</v>
          </cell>
          <cell r="V231" t="str">
            <v>174</v>
          </cell>
          <cell r="W231" t="str">
            <v>1</v>
          </cell>
          <cell r="AA231" t="str">
            <v>1</v>
          </cell>
          <cell r="AB231" t="str">
            <v>2</v>
          </cell>
          <cell r="AC231" t="str">
            <v>3</v>
          </cell>
          <cell r="AD231" t="str">
            <v>1</v>
          </cell>
          <cell r="AE231" t="str">
            <v>1</v>
          </cell>
          <cell r="AG231" t="str">
            <v>3</v>
          </cell>
          <cell r="AH231">
            <v>2000</v>
          </cell>
          <cell r="AI231">
            <v>20</v>
          </cell>
          <cell r="AJ231" t="str">
            <v>9</v>
          </cell>
          <cell r="AK231">
            <v>99999999999</v>
          </cell>
          <cell r="AL231">
            <v>2</v>
          </cell>
          <cell r="AM231">
            <v>1</v>
          </cell>
          <cell r="AN231" t="str">
            <v>4</v>
          </cell>
          <cell r="AO231" t="str">
            <v>3</v>
          </cell>
          <cell r="AW231" t="str">
            <v>2</v>
          </cell>
          <cell r="AX231" t="str">
            <v>1</v>
          </cell>
          <cell r="AY231" t="str">
            <v>2</v>
          </cell>
          <cell r="AZ231" t="str">
            <v>Q249</v>
          </cell>
          <cell r="BE231" t="str">
            <v>615</v>
          </cell>
          <cell r="BF231" t="str">
            <v>Q249</v>
          </cell>
        </row>
        <row r="232">
          <cell r="A232" t="str">
            <v>A1143968</v>
          </cell>
          <cell r="B232" t="str">
            <v>11</v>
          </cell>
          <cell r="C232" t="str">
            <v>2003</v>
          </cell>
          <cell r="D232">
            <v>2</v>
          </cell>
          <cell r="E232">
            <v>37955</v>
          </cell>
          <cell r="F232" t="str">
            <v>1</v>
          </cell>
          <cell r="G232" t="str">
            <v>17</v>
          </cell>
          <cell r="H232" t="str">
            <v>380</v>
          </cell>
          <cell r="K232" t="str">
            <v>1</v>
          </cell>
          <cell r="L232" t="str">
            <v>3</v>
          </cell>
          <cell r="P232" t="str">
            <v>3</v>
          </cell>
          <cell r="Q232">
            <v>209</v>
          </cell>
          <cell r="S232" t="str">
            <v>1</v>
          </cell>
          <cell r="U232" t="str">
            <v>17</v>
          </cell>
          <cell r="V232" t="str">
            <v>380</v>
          </cell>
          <cell r="W232" t="str">
            <v>1</v>
          </cell>
          <cell r="AA232" t="str">
            <v>1</v>
          </cell>
          <cell r="AB232" t="str">
            <v>1</v>
          </cell>
          <cell r="AC232" t="str">
            <v>3</v>
          </cell>
          <cell r="AD232" t="str">
            <v>2</v>
          </cell>
          <cell r="AE232" t="str">
            <v>1</v>
          </cell>
          <cell r="AG232" t="str">
            <v>3</v>
          </cell>
          <cell r="AH232">
            <v>2500</v>
          </cell>
          <cell r="AI232">
            <v>27</v>
          </cell>
          <cell r="AJ232" t="str">
            <v>9</v>
          </cell>
          <cell r="AK232">
            <v>99999999999</v>
          </cell>
          <cell r="AL232">
            <v>1</v>
          </cell>
          <cell r="AM232">
            <v>99</v>
          </cell>
          <cell r="AN232" t="str">
            <v>4</v>
          </cell>
          <cell r="AO232" t="str">
            <v>4</v>
          </cell>
          <cell r="AW232" t="str">
            <v>2</v>
          </cell>
          <cell r="AX232" t="str">
            <v>1</v>
          </cell>
          <cell r="AY232" t="str">
            <v>2</v>
          </cell>
          <cell r="AZ232" t="str">
            <v>P298</v>
          </cell>
          <cell r="BA232" t="str">
            <v>Q249</v>
          </cell>
          <cell r="BB232" t="str">
            <v>Q248</v>
          </cell>
          <cell r="BC232" t="str">
            <v>Q251</v>
          </cell>
          <cell r="BE232" t="str">
            <v>615</v>
          </cell>
          <cell r="BF232" t="str">
            <v>Q251</v>
          </cell>
        </row>
        <row r="233">
          <cell r="A233" t="str">
            <v>A1143461</v>
          </cell>
          <cell r="B233" t="str">
            <v>12</v>
          </cell>
          <cell r="C233" t="str">
            <v>2003</v>
          </cell>
          <cell r="D233">
            <v>2</v>
          </cell>
          <cell r="E233">
            <v>37965</v>
          </cell>
          <cell r="F233" t="str">
            <v>2</v>
          </cell>
          <cell r="G233" t="str">
            <v>17</v>
          </cell>
          <cell r="H233" t="str">
            <v>653</v>
          </cell>
          <cell r="K233" t="str">
            <v>1</v>
          </cell>
          <cell r="L233" t="str">
            <v>1</v>
          </cell>
          <cell r="M233" t="str">
            <v>1765300014</v>
          </cell>
          <cell r="N233" t="str">
            <v>H. FELIPE SUAREZ</v>
          </cell>
          <cell r="P233" t="str">
            <v>1</v>
          </cell>
          <cell r="Q233">
            <v>101</v>
          </cell>
          <cell r="S233" t="str">
            <v>1</v>
          </cell>
          <cell r="U233" t="str">
            <v>17</v>
          </cell>
          <cell r="V233" t="str">
            <v>653</v>
          </cell>
          <cell r="W233" t="str">
            <v>2</v>
          </cell>
          <cell r="X233" t="str">
            <v>007</v>
          </cell>
          <cell r="AA233" t="str">
            <v>1</v>
          </cell>
          <cell r="AB233" t="str">
            <v>2</v>
          </cell>
          <cell r="AC233" t="str">
            <v>3</v>
          </cell>
          <cell r="AD233" t="str">
            <v>2</v>
          </cell>
          <cell r="AE233" t="str">
            <v>1</v>
          </cell>
          <cell r="AG233" t="str">
            <v>3</v>
          </cell>
          <cell r="AH233">
            <v>3200</v>
          </cell>
          <cell r="AI233">
            <v>23</v>
          </cell>
          <cell r="AJ233" t="str">
            <v>9</v>
          </cell>
          <cell r="AK233">
            <v>99999999999</v>
          </cell>
          <cell r="AL233">
            <v>99</v>
          </cell>
          <cell r="AM233">
            <v>0</v>
          </cell>
          <cell r="AN233" t="str">
            <v>2</v>
          </cell>
          <cell r="AO233" t="str">
            <v>9</v>
          </cell>
          <cell r="AW233" t="str">
            <v>2</v>
          </cell>
          <cell r="AX233" t="str">
            <v>1</v>
          </cell>
          <cell r="AY233" t="str">
            <v>1</v>
          </cell>
          <cell r="AZ233" t="str">
            <v>P200</v>
          </cell>
          <cell r="BA233" t="str">
            <v>P240</v>
          </cell>
          <cell r="BE233" t="str">
            <v>404</v>
          </cell>
          <cell r="BF233" t="str">
            <v>P240</v>
          </cell>
        </row>
        <row r="234">
          <cell r="A234" t="str">
            <v>A1143738</v>
          </cell>
          <cell r="B234" t="str">
            <v>12</v>
          </cell>
          <cell r="C234" t="str">
            <v>2003</v>
          </cell>
          <cell r="D234">
            <v>2</v>
          </cell>
          <cell r="E234">
            <v>37958</v>
          </cell>
          <cell r="F234" t="str">
            <v>1</v>
          </cell>
          <cell r="G234" t="str">
            <v>17</v>
          </cell>
          <cell r="H234" t="str">
            <v>433</v>
          </cell>
          <cell r="K234" t="str">
            <v>1</v>
          </cell>
          <cell r="L234" t="str">
            <v>1</v>
          </cell>
          <cell r="M234" t="str">
            <v>1743300018</v>
          </cell>
          <cell r="N234" t="str">
            <v>HOSP. SAN ANTONIO</v>
          </cell>
          <cell r="P234" t="str">
            <v>2</v>
          </cell>
          <cell r="Q234">
            <v>301</v>
          </cell>
          <cell r="S234" t="str">
            <v>1</v>
          </cell>
          <cell r="U234" t="str">
            <v>17</v>
          </cell>
          <cell r="V234" t="str">
            <v>433</v>
          </cell>
          <cell r="W234" t="str">
            <v>3</v>
          </cell>
          <cell r="AA234" t="str">
            <v>1</v>
          </cell>
          <cell r="AB234" t="str">
            <v>2</v>
          </cell>
          <cell r="AC234" t="str">
            <v>3</v>
          </cell>
          <cell r="AD234" t="str">
            <v>2</v>
          </cell>
          <cell r="AE234" t="str">
            <v>1</v>
          </cell>
          <cell r="AG234" t="str">
            <v>3</v>
          </cell>
          <cell r="AH234">
            <v>9999</v>
          </cell>
          <cell r="AI234">
            <v>41</v>
          </cell>
          <cell r="AJ234" t="str">
            <v>9</v>
          </cell>
          <cell r="AK234">
            <v>99999999999</v>
          </cell>
          <cell r="AL234">
            <v>2</v>
          </cell>
          <cell r="AM234">
            <v>0</v>
          </cell>
          <cell r="AN234" t="str">
            <v>4</v>
          </cell>
          <cell r="AO234" t="str">
            <v>4</v>
          </cell>
          <cell r="AW234" t="str">
            <v>2</v>
          </cell>
          <cell r="AX234" t="str">
            <v>1</v>
          </cell>
          <cell r="AY234" t="str">
            <v>2</v>
          </cell>
          <cell r="AZ234" t="str">
            <v>I469</v>
          </cell>
          <cell r="BA234" t="str">
            <v>A419</v>
          </cell>
          <cell r="BE234" t="str">
            <v>106</v>
          </cell>
          <cell r="BF234" t="str">
            <v>A419</v>
          </cell>
        </row>
        <row r="235">
          <cell r="A235" t="str">
            <v>A1143969</v>
          </cell>
          <cell r="B235" t="str">
            <v>12</v>
          </cell>
          <cell r="C235" t="str">
            <v>2003</v>
          </cell>
          <cell r="D235">
            <v>2</v>
          </cell>
          <cell r="E235">
            <v>37957</v>
          </cell>
          <cell r="F235" t="str">
            <v>2</v>
          </cell>
          <cell r="G235" t="str">
            <v>17</v>
          </cell>
          <cell r="H235" t="str">
            <v>380</v>
          </cell>
          <cell r="K235" t="str">
            <v>1</v>
          </cell>
          <cell r="L235" t="str">
            <v>1</v>
          </cell>
          <cell r="M235" t="str">
            <v>1738000029</v>
          </cell>
          <cell r="N235" t="str">
            <v>HOSP. SAN FELIX</v>
          </cell>
          <cell r="P235" t="str">
            <v>9</v>
          </cell>
          <cell r="Q235">
            <v>101</v>
          </cell>
          <cell r="S235" t="str">
            <v>1</v>
          </cell>
          <cell r="U235" t="str">
            <v>17</v>
          </cell>
          <cell r="V235" t="str">
            <v>380</v>
          </cell>
          <cell r="W235" t="str">
            <v>1</v>
          </cell>
          <cell r="AA235" t="str">
            <v>1</v>
          </cell>
          <cell r="AB235" t="str">
            <v>1</v>
          </cell>
          <cell r="AC235" t="str">
            <v>3</v>
          </cell>
          <cell r="AD235" t="str">
            <v>2</v>
          </cell>
          <cell r="AE235" t="str">
            <v>1</v>
          </cell>
          <cell r="AG235" t="str">
            <v>3</v>
          </cell>
          <cell r="AH235">
            <v>1000</v>
          </cell>
          <cell r="AI235">
            <v>27</v>
          </cell>
          <cell r="AJ235" t="str">
            <v>9</v>
          </cell>
          <cell r="AK235">
            <v>99999999999</v>
          </cell>
          <cell r="AL235">
            <v>3</v>
          </cell>
          <cell r="AM235">
            <v>0</v>
          </cell>
          <cell r="AN235" t="str">
            <v>4</v>
          </cell>
          <cell r="AO235" t="str">
            <v>4</v>
          </cell>
          <cell r="AW235" t="str">
            <v>2</v>
          </cell>
          <cell r="AX235" t="str">
            <v>1</v>
          </cell>
          <cell r="AY235" t="str">
            <v>2</v>
          </cell>
          <cell r="AZ235" t="str">
            <v>P291</v>
          </cell>
          <cell r="BA235" t="str">
            <v>P200</v>
          </cell>
          <cell r="BB235" t="str">
            <v>P012</v>
          </cell>
          <cell r="BC235" t="str">
            <v>Q899</v>
          </cell>
          <cell r="BD235" t="str">
            <v>P059</v>
          </cell>
          <cell r="BE235" t="str">
            <v>615</v>
          </cell>
          <cell r="BF235" t="str">
            <v>Q899</v>
          </cell>
        </row>
        <row r="236">
          <cell r="A236" t="str">
            <v>A1626696</v>
          </cell>
          <cell r="B236" t="str">
            <v>11</v>
          </cell>
          <cell r="C236" t="str">
            <v>2003</v>
          </cell>
          <cell r="D236">
            <v>2</v>
          </cell>
          <cell r="E236">
            <v>37948</v>
          </cell>
          <cell r="F236" t="str">
            <v>2</v>
          </cell>
          <cell r="G236" t="str">
            <v>73</v>
          </cell>
          <cell r="H236" t="str">
            <v>001</v>
          </cell>
          <cell r="K236" t="str">
            <v>1</v>
          </cell>
          <cell r="L236" t="str">
            <v>1</v>
          </cell>
          <cell r="M236" t="str">
            <v>7300100052</v>
          </cell>
          <cell r="N236" t="str">
            <v>H FEDERICO LLERAS ACOSTA</v>
          </cell>
          <cell r="O236">
            <v>37944</v>
          </cell>
          <cell r="P236" t="str">
            <v>2</v>
          </cell>
          <cell r="Q236">
            <v>204</v>
          </cell>
          <cell r="S236" t="str">
            <v>1</v>
          </cell>
          <cell r="U236" t="str">
            <v>17</v>
          </cell>
          <cell r="V236" t="str">
            <v>433</v>
          </cell>
          <cell r="W236" t="str">
            <v>1</v>
          </cell>
          <cell r="AA236" t="str">
            <v>1</v>
          </cell>
          <cell r="AB236" t="str">
            <v>1</v>
          </cell>
          <cell r="AC236" t="str">
            <v>3</v>
          </cell>
          <cell r="AD236" t="str">
            <v>1</v>
          </cell>
          <cell r="AE236" t="str">
            <v>1</v>
          </cell>
          <cell r="AF236" t="str">
            <v>28</v>
          </cell>
          <cell r="AG236" t="str">
            <v>3</v>
          </cell>
          <cell r="AH236">
            <v>1160</v>
          </cell>
          <cell r="AI236">
            <v>19</v>
          </cell>
          <cell r="AJ236" t="str">
            <v>2</v>
          </cell>
          <cell r="AK236">
            <v>33800143</v>
          </cell>
          <cell r="AL236">
            <v>1</v>
          </cell>
          <cell r="AM236">
            <v>99</v>
          </cell>
          <cell r="AN236" t="str">
            <v>1</v>
          </cell>
          <cell r="AO236" t="str">
            <v>4</v>
          </cell>
          <cell r="AW236" t="str">
            <v>2</v>
          </cell>
          <cell r="AX236" t="str">
            <v>1</v>
          </cell>
          <cell r="AY236" t="str">
            <v>2</v>
          </cell>
          <cell r="AZ236" t="str">
            <v>P369</v>
          </cell>
          <cell r="BA236" t="str">
            <v>P220</v>
          </cell>
          <cell r="BB236" t="str">
            <v>P071</v>
          </cell>
          <cell r="BD236" t="str">
            <v>P60X</v>
          </cell>
          <cell r="BE236" t="str">
            <v>404</v>
          </cell>
          <cell r="BF236" t="str">
            <v>P220</v>
          </cell>
          <cell r="BH236">
            <v>37948</v>
          </cell>
        </row>
      </sheetData>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
      <sheetName val="Anali Gen"/>
      <sheetName val="Glosario de term"/>
      <sheetName val="Valor agregado segun A.E."/>
      <sheetName val="Tasa de crecimiento del Valor A"/>
      <sheetName val="Tasa de participación por RAE"/>
      <sheetName val="tasa de participacion"/>
      <sheetName val="24-Comp PIB"/>
      <sheetName val="Valor Agregado grandes ramas"/>
      <sheetName val="Deflactor Implicito del PIB "/>
      <sheetName val="27-Gasto Pub pesos corrientes"/>
      <sheetName val="Gasto Pub Pesos constantes"/>
      <sheetName val="28-comp ing pub corrientes "/>
      <sheetName val="Ind y com pcorrientes"/>
      <sheetName val="29-Ind y Com pconstantes"/>
      <sheetName val="Recaudo Ingresos Amin DIAN"/>
      <sheetName val="Reacudo Ing Admin Dian Pconstan"/>
      <sheetName val="34-Cons Gas"/>
      <sheetName val="35-Remesas"/>
      <sheetName val="36-Area Café Exp Solar"/>
      <sheetName val="37-Area Café Niv Tecnif"/>
      <sheetName val="31-Capt S Fin pcorrientes"/>
      <sheetName val="31-Capt S Fin pconstantes "/>
      <sheetName val="32-Cart S Fin pcorrientes"/>
      <sheetName val="32-Cart S Fin pconstantes "/>
      <sheetName val="var% capataciones y cartera "/>
      <sheetName val="Usuarios de energia 2010"/>
      <sheetName val="Usuarios y parti. energia 2011"/>
      <sheetName val="Consumo de energia 2010"/>
      <sheetName val="Consum y parti. energia 2011"/>
      <sheetName val="Importaciones Seg 20 prin paise"/>
      <sheetName val="Clasifi FOBDO imp seg países"/>
      <sheetName val="Clasificación CUODE importacion"/>
      <sheetName val="20 prin paises"/>
      <sheetName val="CLAS FOBDO"/>
      <sheetName val="CUODE 2002"/>
      <sheetName val="CUODE 2003"/>
      <sheetName val="CUODE 2004"/>
      <sheetName val="CUODE 2005"/>
      <sheetName val="CUODE 2006"/>
      <sheetName val="CUODE 2007"/>
      <sheetName val="CUODE 2008"/>
      <sheetName val="CUODE 2009"/>
      <sheetName val="Clasifiación CUODE exp"/>
      <sheetName val="Clasificación CIIU ex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5">
          <cell r="G5">
            <v>0.94735059993966741</v>
          </cell>
          <cell r="I5">
            <v>1.0577509106238532</v>
          </cell>
          <cell r="J5">
            <v>1.1110589896980023</v>
          </cell>
          <cell r="K5">
            <v>1.1950072683101676</v>
          </cell>
          <cell r="L5">
            <v>1.2357320038493653</v>
          </cell>
          <cell r="M5">
            <v>1.280251177837582</v>
          </cell>
          <cell r="N5">
            <v>1.3687780240398189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U39"/>
  <sheetViews>
    <sheetView topLeftCell="A24" workbookViewId="0">
      <selection activeCell="B39" sqref="B39"/>
    </sheetView>
  </sheetViews>
  <sheetFormatPr baseColWidth="10" defaultRowHeight="15" x14ac:dyDescent="0.25"/>
  <cols>
    <col min="1" max="1" width="19.5703125" style="36" customWidth="1"/>
    <col min="2" max="21" width="11.42578125" style="36"/>
  </cols>
  <sheetData>
    <row r="5" spans="2:11" ht="23.25" x14ac:dyDescent="0.25">
      <c r="B5" s="270" t="s">
        <v>77</v>
      </c>
      <c r="C5" s="270"/>
      <c r="D5" s="270"/>
      <c r="E5" s="270"/>
      <c r="F5" s="270"/>
      <c r="G5" s="270"/>
      <c r="H5" s="270"/>
      <c r="I5" s="270"/>
      <c r="J5" s="270"/>
      <c r="K5" s="270"/>
    </row>
    <row r="23" spans="2:5" ht="61.5" customHeight="1" x14ac:dyDescent="0.25"/>
    <row r="24" spans="2:5" ht="69.75" customHeight="1" x14ac:dyDescent="0.45">
      <c r="B24" s="271" t="s">
        <v>80</v>
      </c>
      <c r="C24" s="271"/>
      <c r="D24" s="271"/>
      <c r="E24" s="271"/>
    </row>
    <row r="25" spans="2:5" x14ac:dyDescent="0.25">
      <c r="B25" s="100" t="s">
        <v>90</v>
      </c>
    </row>
    <row r="26" spans="2:5" x14ac:dyDescent="0.25">
      <c r="B26" s="100" t="s">
        <v>91</v>
      </c>
    </row>
    <row r="27" spans="2:5" x14ac:dyDescent="0.25">
      <c r="B27" s="192" t="s">
        <v>86</v>
      </c>
    </row>
    <row r="28" spans="2:5" x14ac:dyDescent="0.25">
      <c r="B28" s="192" t="s">
        <v>93</v>
      </c>
    </row>
    <row r="29" spans="2:5" x14ac:dyDescent="0.25">
      <c r="B29" s="192" t="s">
        <v>87</v>
      </c>
    </row>
    <row r="30" spans="2:5" x14ac:dyDescent="0.25">
      <c r="B30" s="192" t="s">
        <v>94</v>
      </c>
    </row>
    <row r="31" spans="2:5" x14ac:dyDescent="0.25">
      <c r="B31" s="100" t="s">
        <v>95</v>
      </c>
    </row>
    <row r="32" spans="2:5" x14ac:dyDescent="0.25">
      <c r="B32" s="192" t="s">
        <v>82</v>
      </c>
    </row>
    <row r="33" spans="2:2" x14ac:dyDescent="0.25">
      <c r="B33" s="100" t="s">
        <v>89</v>
      </c>
    </row>
    <row r="34" spans="2:2" x14ac:dyDescent="0.25">
      <c r="B34" s="100" t="s">
        <v>83</v>
      </c>
    </row>
    <row r="35" spans="2:2" x14ac:dyDescent="0.25">
      <c r="B35" s="100" t="s">
        <v>96</v>
      </c>
    </row>
    <row r="36" spans="2:2" x14ac:dyDescent="0.25">
      <c r="B36" s="100" t="s">
        <v>97</v>
      </c>
    </row>
    <row r="37" spans="2:2" x14ac:dyDescent="0.25">
      <c r="B37" s="192" t="s">
        <v>98</v>
      </c>
    </row>
    <row r="38" spans="2:2" x14ac:dyDescent="0.25">
      <c r="B38" s="100" t="s">
        <v>99</v>
      </c>
    </row>
    <row r="39" spans="2:2" x14ac:dyDescent="0.25">
      <c r="B39" s="100" t="s">
        <v>111</v>
      </c>
    </row>
  </sheetData>
  <mergeCells count="3">
    <mergeCell ref="B5:K5"/>
    <mergeCell ref="B24:C24"/>
    <mergeCell ref="D24:E24"/>
  </mergeCells>
  <hyperlinks>
    <hyperlink ref="B25" location="'Anali Gen'!A1" display="Analisis General"/>
    <hyperlink ref="B26" location="'Glosario de term'!A1" display="Glosario de Terminos"/>
    <hyperlink ref="B27" location="'01-Ind y com pcorrientes'!A1" display="Caldas. Ingresos por impuesto de Industria y Comercio según municipios. Cifras en millones de pesos corrientes 2004 - 2013"/>
    <hyperlink ref="B28" location="'02-Ind y Com pconstantes'!A1" display="Caldas. Ingresos por impuesto de Industria y Comercio según municipios. Cifras en millones de pesos constantes 2004 - 2013"/>
    <hyperlink ref="B29" location="'03-comp ing pub corrientes '!A1" display="Caldas. Ingresos totales de los municipios, participación de los ingresos tributarios en el total y participación de cada impuesto en los ingresos tributarios Municipios y subregiones.Cifras en millones de pesos corrientes  2013"/>
    <hyperlink ref="B30" location="'04-Gasto Pub Pesos constantes'!A1" display="Caldas. Gastos totales de las administraciones municipales y departamental.Cifras en millones de pesos constantes  2006 - 2013"/>
    <hyperlink ref="B31" location="'05-Gasto Pub pesos corrientes'!A1" display="Caldas. Gatos totales de las administraciones municipales y departamental.Cifras en millones de pesos corrientes 2006 - 2013"/>
    <hyperlink ref="B32" location="'06-Fiscales CS'!A1" display="Caldas. Subregión Centro Sur. Indicadores de Desempeño Fiscal por Municipios 2004 - 2013"/>
    <hyperlink ref="B33" location="'07-Fiscales Nt'!A1" display="Caldas. Subregión Norte. Indicadores de Desempeño Fiscal por Municipios  2004 - 2013"/>
    <hyperlink ref="B34" location="'08-Fiscales OA'!A1" display="Caldas. Subregión Occidente. Alto Indicadores de Desempeño Fiscal por Municipios 2004 - 2013"/>
    <hyperlink ref="B35" location="'09-Fiscales OB'!A1" display="Caldas. Subregión Occidente Bajo. Indicadores de Desempeño Fiscal por Municipios 2004 - 2013"/>
    <hyperlink ref="B36" location="'10-Fiscales AO'!A1" display="Caldas. Subregión Alto Oriente. Indicadores de Desempeño Fiscal por Municipios 2004 - 2013"/>
    <hyperlink ref="B37" location="'11-Fiscales MG'!A1" display="Caldas. Subregión Magdalena Caldense. Indicadores de Desempeño Fiscal por Municipios 2004 - 2013"/>
    <hyperlink ref="B38" location="'Desempeño Fiscal'!A1" display="Caldas. Desempeño fiscal de los Municipios. 2013"/>
    <hyperlink ref="B39" location="'Desempeño Integral'!A1" display="Caldas. Desempeño integral de los Municipios. 2013"/>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X223"/>
  <sheetViews>
    <sheetView workbookViewId="0"/>
  </sheetViews>
  <sheetFormatPr baseColWidth="10" defaultRowHeight="15" x14ac:dyDescent="0.25"/>
  <cols>
    <col min="1" max="1" width="19.140625" style="4" customWidth="1"/>
    <col min="2" max="2" width="34.5703125" style="28" customWidth="1"/>
    <col min="3" max="12" width="10.28515625" style="27" customWidth="1"/>
    <col min="13" max="13" width="7.28515625" style="4" bestFit="1" customWidth="1"/>
    <col min="14" max="14" width="5.7109375" style="4" bestFit="1" customWidth="1"/>
    <col min="15" max="15" width="5.140625" style="4" bestFit="1" customWidth="1"/>
    <col min="16" max="16" width="11.42578125" style="4"/>
    <col min="17" max="17" width="11.42578125" style="4" customWidth="1"/>
    <col min="18" max="50" width="11.42578125" style="4"/>
    <col min="51" max="216" width="11.42578125" style="2"/>
    <col min="217" max="217" width="10" style="2" bestFit="1" customWidth="1"/>
    <col min="218" max="218" width="11.5703125" style="2" bestFit="1" customWidth="1"/>
    <col min="219" max="219" width="5.7109375" style="2" bestFit="1" customWidth="1"/>
    <col min="220" max="220" width="9.42578125" style="2" bestFit="1" customWidth="1"/>
    <col min="221" max="221" width="11.5703125" style="2" bestFit="1" customWidth="1"/>
    <col min="222" max="222" width="9.42578125" style="2" bestFit="1" customWidth="1"/>
    <col min="223" max="223" width="5.7109375" style="2" bestFit="1" customWidth="1"/>
    <col min="224" max="224" width="7.28515625" style="2" bestFit="1" customWidth="1"/>
    <col min="225" max="225" width="5.7109375" style="2" bestFit="1" customWidth="1"/>
    <col min="226" max="226" width="5.140625" style="2" bestFit="1" customWidth="1"/>
    <col min="227" max="227" width="11.42578125" style="2"/>
    <col min="228" max="228" width="5.7109375" style="2" bestFit="1" customWidth="1"/>
    <col min="229" max="229" width="9.42578125" style="2" bestFit="1" customWidth="1"/>
    <col min="230" max="230" width="11.5703125" style="2" bestFit="1" customWidth="1"/>
    <col min="231" max="231" width="9.42578125" style="2" bestFit="1" customWidth="1"/>
    <col min="232" max="232" width="6.28515625" style="2" bestFit="1" customWidth="1"/>
    <col min="233" max="233" width="7.28515625" style="2" bestFit="1" customWidth="1"/>
    <col min="234" max="234" width="5.7109375" style="2" bestFit="1" customWidth="1"/>
    <col min="235" max="235" width="5.140625" style="2" bestFit="1" customWidth="1"/>
    <col min="236" max="236" width="11.5703125" style="2" bestFit="1" customWidth="1"/>
    <col min="237" max="237" width="5.7109375" style="2" bestFit="1" customWidth="1"/>
    <col min="238" max="238" width="9.42578125" style="2" bestFit="1" customWidth="1"/>
    <col min="239" max="239" width="11.5703125" style="2" bestFit="1" customWidth="1"/>
    <col min="240" max="240" width="9.42578125" style="2" bestFit="1" customWidth="1"/>
    <col min="241" max="241" width="5.7109375" style="2" bestFit="1" customWidth="1"/>
    <col min="242" max="242" width="7.28515625" style="2" bestFit="1" customWidth="1"/>
    <col min="243" max="243" width="5.7109375" style="2" bestFit="1" customWidth="1"/>
    <col min="244" max="244" width="5.140625" style="2" bestFit="1" customWidth="1"/>
    <col min="245" max="245" width="11.5703125" style="2" bestFit="1" customWidth="1"/>
    <col min="246" max="246" width="5.7109375" style="2" bestFit="1" customWidth="1"/>
    <col min="247" max="247" width="9.42578125" style="2" bestFit="1" customWidth="1"/>
    <col min="248" max="248" width="11.5703125" style="2" bestFit="1" customWidth="1"/>
    <col min="249" max="249" width="9.42578125" style="2" bestFit="1" customWidth="1"/>
    <col min="250" max="250" width="5.7109375" style="2" bestFit="1" customWidth="1"/>
    <col min="251" max="251" width="7.28515625" style="2" bestFit="1" customWidth="1"/>
    <col min="252" max="252" width="5.7109375" style="2" bestFit="1" customWidth="1"/>
    <col min="253" max="253" width="5.140625" style="2" bestFit="1" customWidth="1"/>
    <col min="254" max="254" width="11.42578125" style="2"/>
    <col min="255" max="255" width="5.7109375" style="2" bestFit="1" customWidth="1"/>
    <col min="256" max="256" width="9.42578125" style="2" bestFit="1" customWidth="1"/>
    <col min="257" max="257" width="11.5703125" style="2" bestFit="1" customWidth="1"/>
    <col min="258" max="258" width="9.42578125" style="2" bestFit="1" customWidth="1"/>
    <col min="259" max="259" width="5.140625" style="2" bestFit="1" customWidth="1"/>
    <col min="260" max="260" width="7.28515625" style="2" bestFit="1" customWidth="1"/>
    <col min="261" max="261" width="5.140625" style="2" bestFit="1" customWidth="1"/>
    <col min="262" max="262" width="7.28515625" style="2" bestFit="1" customWidth="1"/>
    <col min="263" max="263" width="11.5703125" style="2" bestFit="1" customWidth="1"/>
    <col min="264" max="264" width="5.7109375" style="2" bestFit="1" customWidth="1"/>
    <col min="265" max="265" width="9.42578125" style="2" bestFit="1" customWidth="1"/>
    <col min="266" max="266" width="11.5703125" style="2" bestFit="1" customWidth="1"/>
    <col min="267" max="267" width="9.42578125" style="2" bestFit="1" customWidth="1"/>
    <col min="268" max="268" width="5.140625" style="2" bestFit="1" customWidth="1"/>
    <col min="269" max="269" width="7.28515625" style="2" bestFit="1" customWidth="1"/>
    <col min="270" max="270" width="5.140625" style="2" bestFit="1" customWidth="1"/>
    <col min="271" max="271" width="7.28515625" style="2" bestFit="1" customWidth="1"/>
    <col min="272" max="472" width="11.42578125" style="2"/>
    <col min="473" max="473" width="10" style="2" bestFit="1" customWidth="1"/>
    <col min="474" max="474" width="11.5703125" style="2" bestFit="1" customWidth="1"/>
    <col min="475" max="475" width="5.7109375" style="2" bestFit="1" customWidth="1"/>
    <col min="476" max="476" width="9.42578125" style="2" bestFit="1" customWidth="1"/>
    <col min="477" max="477" width="11.5703125" style="2" bestFit="1" customWidth="1"/>
    <col min="478" max="478" width="9.42578125" style="2" bestFit="1" customWidth="1"/>
    <col min="479" max="479" width="5.7109375" style="2" bestFit="1" customWidth="1"/>
    <col min="480" max="480" width="7.28515625" style="2" bestFit="1" customWidth="1"/>
    <col min="481" max="481" width="5.7109375" style="2" bestFit="1" customWidth="1"/>
    <col min="482" max="482" width="5.140625" style="2" bestFit="1" customWidth="1"/>
    <col min="483" max="483" width="11.42578125" style="2"/>
    <col min="484" max="484" width="5.7109375" style="2" bestFit="1" customWidth="1"/>
    <col min="485" max="485" width="9.42578125" style="2" bestFit="1" customWidth="1"/>
    <col min="486" max="486" width="11.5703125" style="2" bestFit="1" customWidth="1"/>
    <col min="487" max="487" width="9.42578125" style="2" bestFit="1" customWidth="1"/>
    <col min="488" max="488" width="6.28515625" style="2" bestFit="1" customWidth="1"/>
    <col min="489" max="489" width="7.28515625" style="2" bestFit="1" customWidth="1"/>
    <col min="490" max="490" width="5.7109375" style="2" bestFit="1" customWidth="1"/>
    <col min="491" max="491" width="5.140625" style="2" bestFit="1" customWidth="1"/>
    <col min="492" max="492" width="11.5703125" style="2" bestFit="1" customWidth="1"/>
    <col min="493" max="493" width="5.7109375" style="2" bestFit="1" customWidth="1"/>
    <col min="494" max="494" width="9.42578125" style="2" bestFit="1" customWidth="1"/>
    <col min="495" max="495" width="11.5703125" style="2" bestFit="1" customWidth="1"/>
    <col min="496" max="496" width="9.42578125" style="2" bestFit="1" customWidth="1"/>
    <col min="497" max="497" width="5.7109375" style="2" bestFit="1" customWidth="1"/>
    <col min="498" max="498" width="7.28515625" style="2" bestFit="1" customWidth="1"/>
    <col min="499" max="499" width="5.7109375" style="2" bestFit="1" customWidth="1"/>
    <col min="500" max="500" width="5.140625" style="2" bestFit="1" customWidth="1"/>
    <col min="501" max="501" width="11.5703125" style="2" bestFit="1" customWidth="1"/>
    <col min="502" max="502" width="5.7109375" style="2" bestFit="1" customWidth="1"/>
    <col min="503" max="503" width="9.42578125" style="2" bestFit="1" customWidth="1"/>
    <col min="504" max="504" width="11.5703125" style="2" bestFit="1" customWidth="1"/>
    <col min="505" max="505" width="9.42578125" style="2" bestFit="1" customWidth="1"/>
    <col min="506" max="506" width="5.7109375" style="2" bestFit="1" customWidth="1"/>
    <col min="507" max="507" width="7.28515625" style="2" bestFit="1" customWidth="1"/>
    <col min="508" max="508" width="5.7109375" style="2" bestFit="1" customWidth="1"/>
    <col min="509" max="509" width="5.140625" style="2" bestFit="1" customWidth="1"/>
    <col min="510" max="510" width="11.42578125" style="2"/>
    <col min="511" max="511" width="5.7109375" style="2" bestFit="1" customWidth="1"/>
    <col min="512" max="512" width="9.42578125" style="2" bestFit="1" customWidth="1"/>
    <col min="513" max="513" width="11.5703125" style="2" bestFit="1" customWidth="1"/>
    <col min="514" max="514" width="9.42578125" style="2" bestFit="1" customWidth="1"/>
    <col min="515" max="515" width="5.140625" style="2" bestFit="1" customWidth="1"/>
    <col min="516" max="516" width="7.28515625" style="2" bestFit="1" customWidth="1"/>
    <col min="517" max="517" width="5.140625" style="2" bestFit="1" customWidth="1"/>
    <col min="518" max="518" width="7.28515625" style="2" bestFit="1" customWidth="1"/>
    <col min="519" max="519" width="11.5703125" style="2" bestFit="1" customWidth="1"/>
    <col min="520" max="520" width="5.7109375" style="2" bestFit="1" customWidth="1"/>
    <col min="521" max="521" width="9.42578125" style="2" bestFit="1" customWidth="1"/>
    <col min="522" max="522" width="11.5703125" style="2" bestFit="1" customWidth="1"/>
    <col min="523" max="523" width="9.42578125" style="2" bestFit="1" customWidth="1"/>
    <col min="524" max="524" width="5.140625" style="2" bestFit="1" customWidth="1"/>
    <col min="525" max="525" width="7.28515625" style="2" bestFit="1" customWidth="1"/>
    <col min="526" max="526" width="5.140625" style="2" bestFit="1" customWidth="1"/>
    <col min="527" max="527" width="7.28515625" style="2" bestFit="1" customWidth="1"/>
    <col min="528" max="728" width="11.42578125" style="2"/>
    <col min="729" max="729" width="10" style="2" bestFit="1" customWidth="1"/>
    <col min="730" max="730" width="11.5703125" style="2" bestFit="1" customWidth="1"/>
    <col min="731" max="731" width="5.7109375" style="2" bestFit="1" customWidth="1"/>
    <col min="732" max="732" width="9.42578125" style="2" bestFit="1" customWidth="1"/>
    <col min="733" max="733" width="11.5703125" style="2" bestFit="1" customWidth="1"/>
    <col min="734" max="734" width="9.42578125" style="2" bestFit="1" customWidth="1"/>
    <col min="735" max="735" width="5.7109375" style="2" bestFit="1" customWidth="1"/>
    <col min="736" max="736" width="7.28515625" style="2" bestFit="1" customWidth="1"/>
    <col min="737" max="737" width="5.7109375" style="2" bestFit="1" customWidth="1"/>
    <col min="738" max="738" width="5.140625" style="2" bestFit="1" customWidth="1"/>
    <col min="739" max="739" width="11.42578125" style="2"/>
    <col min="740" max="740" width="5.7109375" style="2" bestFit="1" customWidth="1"/>
    <col min="741" max="741" width="9.42578125" style="2" bestFit="1" customWidth="1"/>
    <col min="742" max="742" width="11.5703125" style="2" bestFit="1" customWidth="1"/>
    <col min="743" max="743" width="9.42578125" style="2" bestFit="1" customWidth="1"/>
    <col min="744" max="744" width="6.28515625" style="2" bestFit="1" customWidth="1"/>
    <col min="745" max="745" width="7.28515625" style="2" bestFit="1" customWidth="1"/>
    <col min="746" max="746" width="5.7109375" style="2" bestFit="1" customWidth="1"/>
    <col min="747" max="747" width="5.140625" style="2" bestFit="1" customWidth="1"/>
    <col min="748" max="748" width="11.5703125" style="2" bestFit="1" customWidth="1"/>
    <col min="749" max="749" width="5.7109375" style="2" bestFit="1" customWidth="1"/>
    <col min="750" max="750" width="9.42578125" style="2" bestFit="1" customWidth="1"/>
    <col min="751" max="751" width="11.5703125" style="2" bestFit="1" customWidth="1"/>
    <col min="752" max="752" width="9.42578125" style="2" bestFit="1" customWidth="1"/>
    <col min="753" max="753" width="5.7109375" style="2" bestFit="1" customWidth="1"/>
    <col min="754" max="754" width="7.28515625" style="2" bestFit="1" customWidth="1"/>
    <col min="755" max="755" width="5.7109375" style="2" bestFit="1" customWidth="1"/>
    <col min="756" max="756" width="5.140625" style="2" bestFit="1" customWidth="1"/>
    <col min="757" max="757" width="11.5703125" style="2" bestFit="1" customWidth="1"/>
    <col min="758" max="758" width="5.7109375" style="2" bestFit="1" customWidth="1"/>
    <col min="759" max="759" width="9.42578125" style="2" bestFit="1" customWidth="1"/>
    <col min="760" max="760" width="11.5703125" style="2" bestFit="1" customWidth="1"/>
    <col min="761" max="761" width="9.42578125" style="2" bestFit="1" customWidth="1"/>
    <col min="762" max="762" width="5.7109375" style="2" bestFit="1" customWidth="1"/>
    <col min="763" max="763" width="7.28515625" style="2" bestFit="1" customWidth="1"/>
    <col min="764" max="764" width="5.7109375" style="2" bestFit="1" customWidth="1"/>
    <col min="765" max="765" width="5.140625" style="2" bestFit="1" customWidth="1"/>
    <col min="766" max="766" width="11.42578125" style="2"/>
    <col min="767" max="767" width="5.7109375" style="2" bestFit="1" customWidth="1"/>
    <col min="768" max="768" width="9.42578125" style="2" bestFit="1" customWidth="1"/>
    <col min="769" max="769" width="11.5703125" style="2" bestFit="1" customWidth="1"/>
    <col min="770" max="770" width="9.42578125" style="2" bestFit="1" customWidth="1"/>
    <col min="771" max="771" width="5.140625" style="2" bestFit="1" customWidth="1"/>
    <col min="772" max="772" width="7.28515625" style="2" bestFit="1" customWidth="1"/>
    <col min="773" max="773" width="5.140625" style="2" bestFit="1" customWidth="1"/>
    <col min="774" max="774" width="7.28515625" style="2" bestFit="1" customWidth="1"/>
    <col min="775" max="775" width="11.5703125" style="2" bestFit="1" customWidth="1"/>
    <col min="776" max="776" width="5.7109375" style="2" bestFit="1" customWidth="1"/>
    <col min="777" max="777" width="9.42578125" style="2" bestFit="1" customWidth="1"/>
    <col min="778" max="778" width="11.5703125" style="2" bestFit="1" customWidth="1"/>
    <col min="779" max="779" width="9.42578125" style="2" bestFit="1" customWidth="1"/>
    <col min="780" max="780" width="5.140625" style="2" bestFit="1" customWidth="1"/>
    <col min="781" max="781" width="7.28515625" style="2" bestFit="1" customWidth="1"/>
    <col min="782" max="782" width="5.140625" style="2" bestFit="1" customWidth="1"/>
    <col min="783" max="783" width="7.28515625" style="2" bestFit="1" customWidth="1"/>
    <col min="784" max="984" width="11.42578125" style="2"/>
    <col min="985" max="985" width="10" style="2" bestFit="1" customWidth="1"/>
    <col min="986" max="986" width="11.5703125" style="2" bestFit="1" customWidth="1"/>
    <col min="987" max="987" width="5.7109375" style="2" bestFit="1" customWidth="1"/>
    <col min="988" max="988" width="9.42578125" style="2" bestFit="1" customWidth="1"/>
    <col min="989" max="989" width="11.5703125" style="2" bestFit="1" customWidth="1"/>
    <col min="990" max="990" width="9.42578125" style="2" bestFit="1" customWidth="1"/>
    <col min="991" max="991" width="5.7109375" style="2" bestFit="1" customWidth="1"/>
    <col min="992" max="992" width="7.28515625" style="2" bestFit="1" customWidth="1"/>
    <col min="993" max="993" width="5.7109375" style="2" bestFit="1" customWidth="1"/>
    <col min="994" max="994" width="5.140625" style="2" bestFit="1" customWidth="1"/>
    <col min="995" max="995" width="11.42578125" style="2"/>
    <col min="996" max="996" width="5.7109375" style="2" bestFit="1" customWidth="1"/>
    <col min="997" max="997" width="9.42578125" style="2" bestFit="1" customWidth="1"/>
    <col min="998" max="998" width="11.5703125" style="2" bestFit="1" customWidth="1"/>
    <col min="999" max="999" width="9.42578125" style="2" bestFit="1" customWidth="1"/>
    <col min="1000" max="1000" width="6.28515625" style="2" bestFit="1" customWidth="1"/>
    <col min="1001" max="1001" width="7.28515625" style="2" bestFit="1" customWidth="1"/>
    <col min="1002" max="1002" width="5.7109375" style="2" bestFit="1" customWidth="1"/>
    <col min="1003" max="1003" width="5.140625" style="2" bestFit="1" customWidth="1"/>
    <col min="1004" max="1004" width="11.5703125" style="2" bestFit="1" customWidth="1"/>
    <col min="1005" max="1005" width="5.7109375" style="2" bestFit="1" customWidth="1"/>
    <col min="1006" max="1006" width="9.42578125" style="2" bestFit="1" customWidth="1"/>
    <col min="1007" max="1007" width="11.5703125" style="2" bestFit="1" customWidth="1"/>
    <col min="1008" max="1008" width="9.42578125" style="2" bestFit="1" customWidth="1"/>
    <col min="1009" max="1009" width="5.7109375" style="2" bestFit="1" customWidth="1"/>
    <col min="1010" max="1010" width="7.28515625" style="2" bestFit="1" customWidth="1"/>
    <col min="1011" max="1011" width="5.7109375" style="2" bestFit="1" customWidth="1"/>
    <col min="1012" max="1012" width="5.140625" style="2" bestFit="1" customWidth="1"/>
    <col min="1013" max="1013" width="11.5703125" style="2" bestFit="1" customWidth="1"/>
    <col min="1014" max="1014" width="5.7109375" style="2" bestFit="1" customWidth="1"/>
    <col min="1015" max="1015" width="9.42578125" style="2" bestFit="1" customWidth="1"/>
    <col min="1016" max="1016" width="11.5703125" style="2" bestFit="1" customWidth="1"/>
    <col min="1017" max="1017" width="9.42578125" style="2" bestFit="1" customWidth="1"/>
    <col min="1018" max="1018" width="5.7109375" style="2" bestFit="1" customWidth="1"/>
    <col min="1019" max="1019" width="7.28515625" style="2" bestFit="1" customWidth="1"/>
    <col min="1020" max="1020" width="5.7109375" style="2" bestFit="1" customWidth="1"/>
    <col min="1021" max="1021" width="5.140625" style="2" bestFit="1" customWidth="1"/>
    <col min="1022" max="1022" width="11.42578125" style="2"/>
    <col min="1023" max="1023" width="5.7109375" style="2" bestFit="1" customWidth="1"/>
    <col min="1024" max="1024" width="9.42578125" style="2" bestFit="1" customWidth="1"/>
    <col min="1025" max="1025" width="11.5703125" style="2" bestFit="1" customWidth="1"/>
    <col min="1026" max="1026" width="9.42578125" style="2" bestFit="1" customWidth="1"/>
    <col min="1027" max="1027" width="5.140625" style="2" bestFit="1" customWidth="1"/>
    <col min="1028" max="1028" width="7.28515625" style="2" bestFit="1" customWidth="1"/>
    <col min="1029" max="1029" width="5.140625" style="2" bestFit="1" customWidth="1"/>
    <col min="1030" max="1030" width="7.28515625" style="2" bestFit="1" customWidth="1"/>
    <col min="1031" max="1031" width="11.5703125" style="2" bestFit="1" customWidth="1"/>
    <col min="1032" max="1032" width="5.7109375" style="2" bestFit="1" customWidth="1"/>
    <col min="1033" max="1033" width="9.42578125" style="2" bestFit="1" customWidth="1"/>
    <col min="1034" max="1034" width="11.5703125" style="2" bestFit="1" customWidth="1"/>
    <col min="1035" max="1035" width="9.42578125" style="2" bestFit="1" customWidth="1"/>
    <col min="1036" max="1036" width="5.140625" style="2" bestFit="1" customWidth="1"/>
    <col min="1037" max="1037" width="7.28515625" style="2" bestFit="1" customWidth="1"/>
    <col min="1038" max="1038" width="5.140625" style="2" bestFit="1" customWidth="1"/>
    <col min="1039" max="1039" width="7.28515625" style="2" bestFit="1" customWidth="1"/>
    <col min="1040" max="1240" width="11.42578125" style="2"/>
    <col min="1241" max="1241" width="10" style="2" bestFit="1" customWidth="1"/>
    <col min="1242" max="1242" width="11.5703125" style="2" bestFit="1" customWidth="1"/>
    <col min="1243" max="1243" width="5.7109375" style="2" bestFit="1" customWidth="1"/>
    <col min="1244" max="1244" width="9.42578125" style="2" bestFit="1" customWidth="1"/>
    <col min="1245" max="1245" width="11.5703125" style="2" bestFit="1" customWidth="1"/>
    <col min="1246" max="1246" width="9.42578125" style="2" bestFit="1" customWidth="1"/>
    <col min="1247" max="1247" width="5.7109375" style="2" bestFit="1" customWidth="1"/>
    <col min="1248" max="1248" width="7.28515625" style="2" bestFit="1" customWidth="1"/>
    <col min="1249" max="1249" width="5.7109375" style="2" bestFit="1" customWidth="1"/>
    <col min="1250" max="1250" width="5.140625" style="2" bestFit="1" customWidth="1"/>
    <col min="1251" max="1251" width="11.42578125" style="2"/>
    <col min="1252" max="1252" width="5.7109375" style="2" bestFit="1" customWidth="1"/>
    <col min="1253" max="1253" width="9.42578125" style="2" bestFit="1" customWidth="1"/>
    <col min="1254" max="1254" width="11.5703125" style="2" bestFit="1" customWidth="1"/>
    <col min="1255" max="1255" width="9.42578125" style="2" bestFit="1" customWidth="1"/>
    <col min="1256" max="1256" width="6.28515625" style="2" bestFit="1" customWidth="1"/>
    <col min="1257" max="1257" width="7.28515625" style="2" bestFit="1" customWidth="1"/>
    <col min="1258" max="1258" width="5.7109375" style="2" bestFit="1" customWidth="1"/>
    <col min="1259" max="1259" width="5.140625" style="2" bestFit="1" customWidth="1"/>
    <col min="1260" max="1260" width="11.5703125" style="2" bestFit="1" customWidth="1"/>
    <col min="1261" max="1261" width="5.7109375" style="2" bestFit="1" customWidth="1"/>
    <col min="1262" max="1262" width="9.42578125" style="2" bestFit="1" customWidth="1"/>
    <col min="1263" max="1263" width="11.5703125" style="2" bestFit="1" customWidth="1"/>
    <col min="1264" max="1264" width="9.42578125" style="2" bestFit="1" customWidth="1"/>
    <col min="1265" max="1265" width="5.7109375" style="2" bestFit="1" customWidth="1"/>
    <col min="1266" max="1266" width="7.28515625" style="2" bestFit="1" customWidth="1"/>
    <col min="1267" max="1267" width="5.7109375" style="2" bestFit="1" customWidth="1"/>
    <col min="1268" max="1268" width="5.140625" style="2" bestFit="1" customWidth="1"/>
    <col min="1269" max="1269" width="11.5703125" style="2" bestFit="1" customWidth="1"/>
    <col min="1270" max="1270" width="5.7109375" style="2" bestFit="1" customWidth="1"/>
    <col min="1271" max="1271" width="9.42578125" style="2" bestFit="1" customWidth="1"/>
    <col min="1272" max="1272" width="11.5703125" style="2" bestFit="1" customWidth="1"/>
    <col min="1273" max="1273" width="9.42578125" style="2" bestFit="1" customWidth="1"/>
    <col min="1274" max="1274" width="5.7109375" style="2" bestFit="1" customWidth="1"/>
    <col min="1275" max="1275" width="7.28515625" style="2" bestFit="1" customWidth="1"/>
    <col min="1276" max="1276" width="5.7109375" style="2" bestFit="1" customWidth="1"/>
    <col min="1277" max="1277" width="5.140625" style="2" bestFit="1" customWidth="1"/>
    <col min="1278" max="1278" width="11.42578125" style="2"/>
    <col min="1279" max="1279" width="5.7109375" style="2" bestFit="1" customWidth="1"/>
    <col min="1280" max="1280" width="9.42578125" style="2" bestFit="1" customWidth="1"/>
    <col min="1281" max="1281" width="11.5703125" style="2" bestFit="1" customWidth="1"/>
    <col min="1282" max="1282" width="9.42578125" style="2" bestFit="1" customWidth="1"/>
    <col min="1283" max="1283" width="5.140625" style="2" bestFit="1" customWidth="1"/>
    <col min="1284" max="1284" width="7.28515625" style="2" bestFit="1" customWidth="1"/>
    <col min="1285" max="1285" width="5.140625" style="2" bestFit="1" customWidth="1"/>
    <col min="1286" max="1286" width="7.28515625" style="2" bestFit="1" customWidth="1"/>
    <col min="1287" max="1287" width="11.5703125" style="2" bestFit="1" customWidth="1"/>
    <col min="1288" max="1288" width="5.7109375" style="2" bestFit="1" customWidth="1"/>
    <col min="1289" max="1289" width="9.42578125" style="2" bestFit="1" customWidth="1"/>
    <col min="1290" max="1290" width="11.5703125" style="2" bestFit="1" customWidth="1"/>
    <col min="1291" max="1291" width="9.42578125" style="2" bestFit="1" customWidth="1"/>
    <col min="1292" max="1292" width="5.140625" style="2" bestFit="1" customWidth="1"/>
    <col min="1293" max="1293" width="7.28515625" style="2" bestFit="1" customWidth="1"/>
    <col min="1294" max="1294" width="5.140625" style="2" bestFit="1" customWidth="1"/>
    <col min="1295" max="1295" width="7.28515625" style="2" bestFit="1" customWidth="1"/>
    <col min="1296" max="1496" width="11.42578125" style="2"/>
    <col min="1497" max="1497" width="10" style="2" bestFit="1" customWidth="1"/>
    <col min="1498" max="1498" width="11.5703125" style="2" bestFit="1" customWidth="1"/>
    <col min="1499" max="1499" width="5.7109375" style="2" bestFit="1" customWidth="1"/>
    <col min="1500" max="1500" width="9.42578125" style="2" bestFit="1" customWidth="1"/>
    <col min="1501" max="1501" width="11.5703125" style="2" bestFit="1" customWidth="1"/>
    <col min="1502" max="1502" width="9.42578125" style="2" bestFit="1" customWidth="1"/>
    <col min="1503" max="1503" width="5.7109375" style="2" bestFit="1" customWidth="1"/>
    <col min="1504" max="1504" width="7.28515625" style="2" bestFit="1" customWidth="1"/>
    <col min="1505" max="1505" width="5.7109375" style="2" bestFit="1" customWidth="1"/>
    <col min="1506" max="1506" width="5.140625" style="2" bestFit="1" customWidth="1"/>
    <col min="1507" max="1507" width="11.42578125" style="2"/>
    <col min="1508" max="1508" width="5.7109375" style="2" bestFit="1" customWidth="1"/>
    <col min="1509" max="1509" width="9.42578125" style="2" bestFit="1" customWidth="1"/>
    <col min="1510" max="1510" width="11.5703125" style="2" bestFit="1" customWidth="1"/>
    <col min="1511" max="1511" width="9.42578125" style="2" bestFit="1" customWidth="1"/>
    <col min="1512" max="1512" width="6.28515625" style="2" bestFit="1" customWidth="1"/>
    <col min="1513" max="1513" width="7.28515625" style="2" bestFit="1" customWidth="1"/>
    <col min="1514" max="1514" width="5.7109375" style="2" bestFit="1" customWidth="1"/>
    <col min="1515" max="1515" width="5.140625" style="2" bestFit="1" customWidth="1"/>
    <col min="1516" max="1516" width="11.5703125" style="2" bestFit="1" customWidth="1"/>
    <col min="1517" max="1517" width="5.7109375" style="2" bestFit="1" customWidth="1"/>
    <col min="1518" max="1518" width="9.42578125" style="2" bestFit="1" customWidth="1"/>
    <col min="1519" max="1519" width="11.5703125" style="2" bestFit="1" customWidth="1"/>
    <col min="1520" max="1520" width="9.42578125" style="2" bestFit="1" customWidth="1"/>
    <col min="1521" max="1521" width="5.7109375" style="2" bestFit="1" customWidth="1"/>
    <col min="1522" max="1522" width="7.28515625" style="2" bestFit="1" customWidth="1"/>
    <col min="1523" max="1523" width="5.7109375" style="2" bestFit="1" customWidth="1"/>
    <col min="1524" max="1524" width="5.140625" style="2" bestFit="1" customWidth="1"/>
    <col min="1525" max="1525" width="11.5703125" style="2" bestFit="1" customWidth="1"/>
    <col min="1526" max="1526" width="5.7109375" style="2" bestFit="1" customWidth="1"/>
    <col min="1527" max="1527" width="9.42578125" style="2" bestFit="1" customWidth="1"/>
    <col min="1528" max="1528" width="11.5703125" style="2" bestFit="1" customWidth="1"/>
    <col min="1529" max="1529" width="9.42578125" style="2" bestFit="1" customWidth="1"/>
    <col min="1530" max="1530" width="5.7109375" style="2" bestFit="1" customWidth="1"/>
    <col min="1531" max="1531" width="7.28515625" style="2" bestFit="1" customWidth="1"/>
    <col min="1532" max="1532" width="5.7109375" style="2" bestFit="1" customWidth="1"/>
    <col min="1533" max="1533" width="5.140625" style="2" bestFit="1" customWidth="1"/>
    <col min="1534" max="1534" width="11.42578125" style="2"/>
    <col min="1535" max="1535" width="5.7109375" style="2" bestFit="1" customWidth="1"/>
    <col min="1536" max="1536" width="9.42578125" style="2" bestFit="1" customWidth="1"/>
    <col min="1537" max="1537" width="11.5703125" style="2" bestFit="1" customWidth="1"/>
    <col min="1538" max="1538" width="9.42578125" style="2" bestFit="1" customWidth="1"/>
    <col min="1539" max="1539" width="5.140625" style="2" bestFit="1" customWidth="1"/>
    <col min="1540" max="1540" width="7.28515625" style="2" bestFit="1" customWidth="1"/>
    <col min="1541" max="1541" width="5.140625" style="2" bestFit="1" customWidth="1"/>
    <col min="1542" max="1542" width="7.28515625" style="2" bestFit="1" customWidth="1"/>
    <col min="1543" max="1543" width="11.5703125" style="2" bestFit="1" customWidth="1"/>
    <col min="1544" max="1544" width="5.7109375" style="2" bestFit="1" customWidth="1"/>
    <col min="1545" max="1545" width="9.42578125" style="2" bestFit="1" customWidth="1"/>
    <col min="1546" max="1546" width="11.5703125" style="2" bestFit="1" customWidth="1"/>
    <col min="1547" max="1547" width="9.42578125" style="2" bestFit="1" customWidth="1"/>
    <col min="1548" max="1548" width="5.140625" style="2" bestFit="1" customWidth="1"/>
    <col min="1549" max="1549" width="7.28515625" style="2" bestFit="1" customWidth="1"/>
    <col min="1550" max="1550" width="5.140625" style="2" bestFit="1" customWidth="1"/>
    <col min="1551" max="1551" width="7.28515625" style="2" bestFit="1" customWidth="1"/>
    <col min="1552" max="1752" width="11.42578125" style="2"/>
    <col min="1753" max="1753" width="10" style="2" bestFit="1" customWidth="1"/>
    <col min="1754" max="1754" width="11.5703125" style="2" bestFit="1" customWidth="1"/>
    <col min="1755" max="1755" width="5.7109375" style="2" bestFit="1" customWidth="1"/>
    <col min="1756" max="1756" width="9.42578125" style="2" bestFit="1" customWidth="1"/>
    <col min="1757" max="1757" width="11.5703125" style="2" bestFit="1" customWidth="1"/>
    <col min="1758" max="1758" width="9.42578125" style="2" bestFit="1" customWidth="1"/>
    <col min="1759" max="1759" width="5.7109375" style="2" bestFit="1" customWidth="1"/>
    <col min="1760" max="1760" width="7.28515625" style="2" bestFit="1" customWidth="1"/>
    <col min="1761" max="1761" width="5.7109375" style="2" bestFit="1" customWidth="1"/>
    <col min="1762" max="1762" width="5.140625" style="2" bestFit="1" customWidth="1"/>
    <col min="1763" max="1763" width="11.42578125" style="2"/>
    <col min="1764" max="1764" width="5.7109375" style="2" bestFit="1" customWidth="1"/>
    <col min="1765" max="1765" width="9.42578125" style="2" bestFit="1" customWidth="1"/>
    <col min="1766" max="1766" width="11.5703125" style="2" bestFit="1" customWidth="1"/>
    <col min="1767" max="1767" width="9.42578125" style="2" bestFit="1" customWidth="1"/>
    <col min="1768" max="1768" width="6.28515625" style="2" bestFit="1" customWidth="1"/>
    <col min="1769" max="1769" width="7.28515625" style="2" bestFit="1" customWidth="1"/>
    <col min="1770" max="1770" width="5.7109375" style="2" bestFit="1" customWidth="1"/>
    <col min="1771" max="1771" width="5.140625" style="2" bestFit="1" customWidth="1"/>
    <col min="1772" max="1772" width="11.5703125" style="2" bestFit="1" customWidth="1"/>
    <col min="1773" max="1773" width="5.7109375" style="2" bestFit="1" customWidth="1"/>
    <col min="1774" max="1774" width="9.42578125" style="2" bestFit="1" customWidth="1"/>
    <col min="1775" max="1775" width="11.5703125" style="2" bestFit="1" customWidth="1"/>
    <col min="1776" max="1776" width="9.42578125" style="2" bestFit="1" customWidth="1"/>
    <col min="1777" max="1777" width="5.7109375" style="2" bestFit="1" customWidth="1"/>
    <col min="1778" max="1778" width="7.28515625" style="2" bestFit="1" customWidth="1"/>
    <col min="1779" max="1779" width="5.7109375" style="2" bestFit="1" customWidth="1"/>
    <col min="1780" max="1780" width="5.140625" style="2" bestFit="1" customWidth="1"/>
    <col min="1781" max="1781" width="11.5703125" style="2" bestFit="1" customWidth="1"/>
    <col min="1782" max="1782" width="5.7109375" style="2" bestFit="1" customWidth="1"/>
    <col min="1783" max="1783" width="9.42578125" style="2" bestFit="1" customWidth="1"/>
    <col min="1784" max="1784" width="11.5703125" style="2" bestFit="1" customWidth="1"/>
    <col min="1785" max="1785" width="9.42578125" style="2" bestFit="1" customWidth="1"/>
    <col min="1786" max="1786" width="5.7109375" style="2" bestFit="1" customWidth="1"/>
    <col min="1787" max="1787" width="7.28515625" style="2" bestFit="1" customWidth="1"/>
    <col min="1788" max="1788" width="5.7109375" style="2" bestFit="1" customWidth="1"/>
    <col min="1789" max="1789" width="5.140625" style="2" bestFit="1" customWidth="1"/>
    <col min="1790" max="1790" width="11.42578125" style="2"/>
    <col min="1791" max="1791" width="5.7109375" style="2" bestFit="1" customWidth="1"/>
    <col min="1792" max="1792" width="9.42578125" style="2" bestFit="1" customWidth="1"/>
    <col min="1793" max="1793" width="11.5703125" style="2" bestFit="1" customWidth="1"/>
    <col min="1794" max="1794" width="9.42578125" style="2" bestFit="1" customWidth="1"/>
    <col min="1795" max="1795" width="5.140625" style="2" bestFit="1" customWidth="1"/>
    <col min="1796" max="1796" width="7.28515625" style="2" bestFit="1" customWidth="1"/>
    <col min="1797" max="1797" width="5.140625" style="2" bestFit="1" customWidth="1"/>
    <col min="1798" max="1798" width="7.28515625" style="2" bestFit="1" customWidth="1"/>
    <col min="1799" max="1799" width="11.5703125" style="2" bestFit="1" customWidth="1"/>
    <col min="1800" max="1800" width="5.7109375" style="2" bestFit="1" customWidth="1"/>
    <col min="1801" max="1801" width="9.42578125" style="2" bestFit="1" customWidth="1"/>
    <col min="1802" max="1802" width="11.5703125" style="2" bestFit="1" customWidth="1"/>
    <col min="1803" max="1803" width="9.42578125" style="2" bestFit="1" customWidth="1"/>
    <col min="1804" max="1804" width="5.140625" style="2" bestFit="1" customWidth="1"/>
    <col min="1805" max="1805" width="7.28515625" style="2" bestFit="1" customWidth="1"/>
    <col min="1806" max="1806" width="5.140625" style="2" bestFit="1" customWidth="1"/>
    <col min="1807" max="1807" width="7.28515625" style="2" bestFit="1" customWidth="1"/>
    <col min="1808" max="2008" width="11.42578125" style="2"/>
    <col min="2009" max="2009" width="10" style="2" bestFit="1" customWidth="1"/>
    <col min="2010" max="2010" width="11.5703125" style="2" bestFit="1" customWidth="1"/>
    <col min="2011" max="2011" width="5.7109375" style="2" bestFit="1" customWidth="1"/>
    <col min="2012" max="2012" width="9.42578125" style="2" bestFit="1" customWidth="1"/>
    <col min="2013" max="2013" width="11.5703125" style="2" bestFit="1" customWidth="1"/>
    <col min="2014" max="2014" width="9.42578125" style="2" bestFit="1" customWidth="1"/>
    <col min="2015" max="2015" width="5.7109375" style="2" bestFit="1" customWidth="1"/>
    <col min="2016" max="2016" width="7.28515625" style="2" bestFit="1" customWidth="1"/>
    <col min="2017" max="2017" width="5.7109375" style="2" bestFit="1" customWidth="1"/>
    <col min="2018" max="2018" width="5.140625" style="2" bestFit="1" customWidth="1"/>
    <col min="2019" max="2019" width="11.42578125" style="2"/>
    <col min="2020" max="2020" width="5.7109375" style="2" bestFit="1" customWidth="1"/>
    <col min="2021" max="2021" width="9.42578125" style="2" bestFit="1" customWidth="1"/>
    <col min="2022" max="2022" width="11.5703125" style="2" bestFit="1" customWidth="1"/>
    <col min="2023" max="2023" width="9.42578125" style="2" bestFit="1" customWidth="1"/>
    <col min="2024" max="2024" width="6.28515625" style="2" bestFit="1" customWidth="1"/>
    <col min="2025" max="2025" width="7.28515625" style="2" bestFit="1" customWidth="1"/>
    <col min="2026" max="2026" width="5.7109375" style="2" bestFit="1" customWidth="1"/>
    <col min="2027" max="2027" width="5.140625" style="2" bestFit="1" customWidth="1"/>
    <col min="2028" max="2028" width="11.5703125" style="2" bestFit="1" customWidth="1"/>
    <col min="2029" max="2029" width="5.7109375" style="2" bestFit="1" customWidth="1"/>
    <col min="2030" max="2030" width="9.42578125" style="2" bestFit="1" customWidth="1"/>
    <col min="2031" max="2031" width="11.5703125" style="2" bestFit="1" customWidth="1"/>
    <col min="2032" max="2032" width="9.42578125" style="2" bestFit="1" customWidth="1"/>
    <col min="2033" max="2033" width="5.7109375" style="2" bestFit="1" customWidth="1"/>
    <col min="2034" max="2034" width="7.28515625" style="2" bestFit="1" customWidth="1"/>
    <col min="2035" max="2035" width="5.7109375" style="2" bestFit="1" customWidth="1"/>
    <col min="2036" max="2036" width="5.140625" style="2" bestFit="1" customWidth="1"/>
    <col min="2037" max="2037" width="11.5703125" style="2" bestFit="1" customWidth="1"/>
    <col min="2038" max="2038" width="5.7109375" style="2" bestFit="1" customWidth="1"/>
    <col min="2039" max="2039" width="9.42578125" style="2" bestFit="1" customWidth="1"/>
    <col min="2040" max="2040" width="11.5703125" style="2" bestFit="1" customWidth="1"/>
    <col min="2041" max="2041" width="9.42578125" style="2" bestFit="1" customWidth="1"/>
    <col min="2042" max="2042" width="5.7109375" style="2" bestFit="1" customWidth="1"/>
    <col min="2043" max="2043" width="7.28515625" style="2" bestFit="1" customWidth="1"/>
    <col min="2044" max="2044" width="5.7109375" style="2" bestFit="1" customWidth="1"/>
    <col min="2045" max="2045" width="5.140625" style="2" bestFit="1" customWidth="1"/>
    <col min="2046" max="2046" width="11.42578125" style="2"/>
    <col min="2047" max="2047" width="5.7109375" style="2" bestFit="1" customWidth="1"/>
    <col min="2048" max="2048" width="9.42578125" style="2" bestFit="1" customWidth="1"/>
    <col min="2049" max="2049" width="11.5703125" style="2" bestFit="1" customWidth="1"/>
    <col min="2050" max="2050" width="9.42578125" style="2" bestFit="1" customWidth="1"/>
    <col min="2051" max="2051" width="5.140625" style="2" bestFit="1" customWidth="1"/>
    <col min="2052" max="2052" width="7.28515625" style="2" bestFit="1" customWidth="1"/>
    <col min="2053" max="2053" width="5.140625" style="2" bestFit="1" customWidth="1"/>
    <col min="2054" max="2054" width="7.28515625" style="2" bestFit="1" customWidth="1"/>
    <col min="2055" max="2055" width="11.5703125" style="2" bestFit="1" customWidth="1"/>
    <col min="2056" max="2056" width="5.7109375" style="2" bestFit="1" customWidth="1"/>
    <col min="2057" max="2057" width="9.42578125" style="2" bestFit="1" customWidth="1"/>
    <col min="2058" max="2058" width="11.5703125" style="2" bestFit="1" customWidth="1"/>
    <col min="2059" max="2059" width="9.42578125" style="2" bestFit="1" customWidth="1"/>
    <col min="2060" max="2060" width="5.140625" style="2" bestFit="1" customWidth="1"/>
    <col min="2061" max="2061" width="7.28515625" style="2" bestFit="1" customWidth="1"/>
    <col min="2062" max="2062" width="5.140625" style="2" bestFit="1" customWidth="1"/>
    <col min="2063" max="2063" width="7.28515625" style="2" bestFit="1" customWidth="1"/>
    <col min="2064" max="2264" width="11.42578125" style="2"/>
    <col min="2265" max="2265" width="10" style="2" bestFit="1" customWidth="1"/>
    <col min="2266" max="2266" width="11.5703125" style="2" bestFit="1" customWidth="1"/>
    <col min="2267" max="2267" width="5.7109375" style="2" bestFit="1" customWidth="1"/>
    <col min="2268" max="2268" width="9.42578125" style="2" bestFit="1" customWidth="1"/>
    <col min="2269" max="2269" width="11.5703125" style="2" bestFit="1" customWidth="1"/>
    <col min="2270" max="2270" width="9.42578125" style="2" bestFit="1" customWidth="1"/>
    <col min="2271" max="2271" width="5.7109375" style="2" bestFit="1" customWidth="1"/>
    <col min="2272" max="2272" width="7.28515625" style="2" bestFit="1" customWidth="1"/>
    <col min="2273" max="2273" width="5.7109375" style="2" bestFit="1" customWidth="1"/>
    <col min="2274" max="2274" width="5.140625" style="2" bestFit="1" customWidth="1"/>
    <col min="2275" max="2275" width="11.42578125" style="2"/>
    <col min="2276" max="2276" width="5.7109375" style="2" bestFit="1" customWidth="1"/>
    <col min="2277" max="2277" width="9.42578125" style="2" bestFit="1" customWidth="1"/>
    <col min="2278" max="2278" width="11.5703125" style="2" bestFit="1" customWidth="1"/>
    <col min="2279" max="2279" width="9.42578125" style="2" bestFit="1" customWidth="1"/>
    <col min="2280" max="2280" width="6.28515625" style="2" bestFit="1" customWidth="1"/>
    <col min="2281" max="2281" width="7.28515625" style="2" bestFit="1" customWidth="1"/>
    <col min="2282" max="2282" width="5.7109375" style="2" bestFit="1" customWidth="1"/>
    <col min="2283" max="2283" width="5.140625" style="2" bestFit="1" customWidth="1"/>
    <col min="2284" max="2284" width="11.5703125" style="2" bestFit="1" customWidth="1"/>
    <col min="2285" max="2285" width="5.7109375" style="2" bestFit="1" customWidth="1"/>
    <col min="2286" max="2286" width="9.42578125" style="2" bestFit="1" customWidth="1"/>
    <col min="2287" max="2287" width="11.5703125" style="2" bestFit="1" customWidth="1"/>
    <col min="2288" max="2288" width="9.42578125" style="2" bestFit="1" customWidth="1"/>
    <col min="2289" max="2289" width="5.7109375" style="2" bestFit="1" customWidth="1"/>
    <col min="2290" max="2290" width="7.28515625" style="2" bestFit="1" customWidth="1"/>
    <col min="2291" max="2291" width="5.7109375" style="2" bestFit="1" customWidth="1"/>
    <col min="2292" max="2292" width="5.140625" style="2" bestFit="1" customWidth="1"/>
    <col min="2293" max="2293" width="11.5703125" style="2" bestFit="1" customWidth="1"/>
    <col min="2294" max="2294" width="5.7109375" style="2" bestFit="1" customWidth="1"/>
    <col min="2295" max="2295" width="9.42578125" style="2" bestFit="1" customWidth="1"/>
    <col min="2296" max="2296" width="11.5703125" style="2" bestFit="1" customWidth="1"/>
    <col min="2297" max="2297" width="9.42578125" style="2" bestFit="1" customWidth="1"/>
    <col min="2298" max="2298" width="5.7109375" style="2" bestFit="1" customWidth="1"/>
    <col min="2299" max="2299" width="7.28515625" style="2" bestFit="1" customWidth="1"/>
    <col min="2300" max="2300" width="5.7109375" style="2" bestFit="1" customWidth="1"/>
    <col min="2301" max="2301" width="5.140625" style="2" bestFit="1" customWidth="1"/>
    <col min="2302" max="2302" width="11.42578125" style="2"/>
    <col min="2303" max="2303" width="5.7109375" style="2" bestFit="1" customWidth="1"/>
    <col min="2304" max="2304" width="9.42578125" style="2" bestFit="1" customWidth="1"/>
    <col min="2305" max="2305" width="11.5703125" style="2" bestFit="1" customWidth="1"/>
    <col min="2306" max="2306" width="9.42578125" style="2" bestFit="1" customWidth="1"/>
    <col min="2307" max="2307" width="5.140625" style="2" bestFit="1" customWidth="1"/>
    <col min="2308" max="2308" width="7.28515625" style="2" bestFit="1" customWidth="1"/>
    <col min="2309" max="2309" width="5.140625" style="2" bestFit="1" customWidth="1"/>
    <col min="2310" max="2310" width="7.28515625" style="2" bestFit="1" customWidth="1"/>
    <col min="2311" max="2311" width="11.5703125" style="2" bestFit="1" customWidth="1"/>
    <col min="2312" max="2312" width="5.7109375" style="2" bestFit="1" customWidth="1"/>
    <col min="2313" max="2313" width="9.42578125" style="2" bestFit="1" customWidth="1"/>
    <col min="2314" max="2314" width="11.5703125" style="2" bestFit="1" customWidth="1"/>
    <col min="2315" max="2315" width="9.42578125" style="2" bestFit="1" customWidth="1"/>
    <col min="2316" max="2316" width="5.140625" style="2" bestFit="1" customWidth="1"/>
    <col min="2317" max="2317" width="7.28515625" style="2" bestFit="1" customWidth="1"/>
    <col min="2318" max="2318" width="5.140625" style="2" bestFit="1" customWidth="1"/>
    <col min="2319" max="2319" width="7.28515625" style="2" bestFit="1" customWidth="1"/>
    <col min="2320" max="2520" width="11.42578125" style="2"/>
    <col min="2521" max="2521" width="10" style="2" bestFit="1" customWidth="1"/>
    <col min="2522" max="2522" width="11.5703125" style="2" bestFit="1" customWidth="1"/>
    <col min="2523" max="2523" width="5.7109375" style="2" bestFit="1" customWidth="1"/>
    <col min="2524" max="2524" width="9.42578125" style="2" bestFit="1" customWidth="1"/>
    <col min="2525" max="2525" width="11.5703125" style="2" bestFit="1" customWidth="1"/>
    <col min="2526" max="2526" width="9.42578125" style="2" bestFit="1" customWidth="1"/>
    <col min="2527" max="2527" width="5.7109375" style="2" bestFit="1" customWidth="1"/>
    <col min="2528" max="2528" width="7.28515625" style="2" bestFit="1" customWidth="1"/>
    <col min="2529" max="2529" width="5.7109375" style="2" bestFit="1" customWidth="1"/>
    <col min="2530" max="2530" width="5.140625" style="2" bestFit="1" customWidth="1"/>
    <col min="2531" max="2531" width="11.42578125" style="2"/>
    <col min="2532" max="2532" width="5.7109375" style="2" bestFit="1" customWidth="1"/>
    <col min="2533" max="2533" width="9.42578125" style="2" bestFit="1" customWidth="1"/>
    <col min="2534" max="2534" width="11.5703125" style="2" bestFit="1" customWidth="1"/>
    <col min="2535" max="2535" width="9.42578125" style="2" bestFit="1" customWidth="1"/>
    <col min="2536" max="2536" width="6.28515625" style="2" bestFit="1" customWidth="1"/>
    <col min="2537" max="2537" width="7.28515625" style="2" bestFit="1" customWidth="1"/>
    <col min="2538" max="2538" width="5.7109375" style="2" bestFit="1" customWidth="1"/>
    <col min="2539" max="2539" width="5.140625" style="2" bestFit="1" customWidth="1"/>
    <col min="2540" max="2540" width="11.5703125" style="2" bestFit="1" customWidth="1"/>
    <col min="2541" max="2541" width="5.7109375" style="2" bestFit="1" customWidth="1"/>
    <col min="2542" max="2542" width="9.42578125" style="2" bestFit="1" customWidth="1"/>
    <col min="2543" max="2543" width="11.5703125" style="2" bestFit="1" customWidth="1"/>
    <col min="2544" max="2544" width="9.42578125" style="2" bestFit="1" customWidth="1"/>
    <col min="2545" max="2545" width="5.7109375" style="2" bestFit="1" customWidth="1"/>
    <col min="2546" max="2546" width="7.28515625" style="2" bestFit="1" customWidth="1"/>
    <col min="2547" max="2547" width="5.7109375" style="2" bestFit="1" customWidth="1"/>
    <col min="2548" max="2548" width="5.140625" style="2" bestFit="1" customWidth="1"/>
    <col min="2549" max="2549" width="11.5703125" style="2" bestFit="1" customWidth="1"/>
    <col min="2550" max="2550" width="5.7109375" style="2" bestFit="1" customWidth="1"/>
    <col min="2551" max="2551" width="9.42578125" style="2" bestFit="1" customWidth="1"/>
    <col min="2552" max="2552" width="11.5703125" style="2" bestFit="1" customWidth="1"/>
    <col min="2553" max="2553" width="9.42578125" style="2" bestFit="1" customWidth="1"/>
    <col min="2554" max="2554" width="5.7109375" style="2" bestFit="1" customWidth="1"/>
    <col min="2555" max="2555" width="7.28515625" style="2" bestFit="1" customWidth="1"/>
    <col min="2556" max="2556" width="5.7109375" style="2" bestFit="1" customWidth="1"/>
    <col min="2557" max="2557" width="5.140625" style="2" bestFit="1" customWidth="1"/>
    <col min="2558" max="2558" width="11.42578125" style="2"/>
    <col min="2559" max="2559" width="5.7109375" style="2" bestFit="1" customWidth="1"/>
    <col min="2560" max="2560" width="9.42578125" style="2" bestFit="1" customWidth="1"/>
    <col min="2561" max="2561" width="11.5703125" style="2" bestFit="1" customWidth="1"/>
    <col min="2562" max="2562" width="9.42578125" style="2" bestFit="1" customWidth="1"/>
    <col min="2563" max="2563" width="5.140625" style="2" bestFit="1" customWidth="1"/>
    <col min="2564" max="2564" width="7.28515625" style="2" bestFit="1" customWidth="1"/>
    <col min="2565" max="2565" width="5.140625" style="2" bestFit="1" customWidth="1"/>
    <col min="2566" max="2566" width="7.28515625" style="2" bestFit="1" customWidth="1"/>
    <col min="2567" max="2567" width="11.5703125" style="2" bestFit="1" customWidth="1"/>
    <col min="2568" max="2568" width="5.7109375" style="2" bestFit="1" customWidth="1"/>
    <col min="2569" max="2569" width="9.42578125" style="2" bestFit="1" customWidth="1"/>
    <col min="2570" max="2570" width="11.5703125" style="2" bestFit="1" customWidth="1"/>
    <col min="2571" max="2571" width="9.42578125" style="2" bestFit="1" customWidth="1"/>
    <col min="2572" max="2572" width="5.140625" style="2" bestFit="1" customWidth="1"/>
    <col min="2573" max="2573" width="7.28515625" style="2" bestFit="1" customWidth="1"/>
    <col min="2574" max="2574" width="5.140625" style="2" bestFit="1" customWidth="1"/>
    <col min="2575" max="2575" width="7.28515625" style="2" bestFit="1" customWidth="1"/>
    <col min="2576" max="2776" width="11.42578125" style="2"/>
    <col min="2777" max="2777" width="10" style="2" bestFit="1" customWidth="1"/>
    <col min="2778" max="2778" width="11.5703125" style="2" bestFit="1" customWidth="1"/>
    <col min="2779" max="2779" width="5.7109375" style="2" bestFit="1" customWidth="1"/>
    <col min="2780" max="2780" width="9.42578125" style="2" bestFit="1" customWidth="1"/>
    <col min="2781" max="2781" width="11.5703125" style="2" bestFit="1" customWidth="1"/>
    <col min="2782" max="2782" width="9.42578125" style="2" bestFit="1" customWidth="1"/>
    <col min="2783" max="2783" width="5.7109375" style="2" bestFit="1" customWidth="1"/>
    <col min="2784" max="2784" width="7.28515625" style="2" bestFit="1" customWidth="1"/>
    <col min="2785" max="2785" width="5.7109375" style="2" bestFit="1" customWidth="1"/>
    <col min="2786" max="2786" width="5.140625" style="2" bestFit="1" customWidth="1"/>
    <col min="2787" max="2787" width="11.42578125" style="2"/>
    <col min="2788" max="2788" width="5.7109375" style="2" bestFit="1" customWidth="1"/>
    <col min="2789" max="2789" width="9.42578125" style="2" bestFit="1" customWidth="1"/>
    <col min="2790" max="2790" width="11.5703125" style="2" bestFit="1" customWidth="1"/>
    <col min="2791" max="2791" width="9.42578125" style="2" bestFit="1" customWidth="1"/>
    <col min="2792" max="2792" width="6.28515625" style="2" bestFit="1" customWidth="1"/>
    <col min="2793" max="2793" width="7.28515625" style="2" bestFit="1" customWidth="1"/>
    <col min="2794" max="2794" width="5.7109375" style="2" bestFit="1" customWidth="1"/>
    <col min="2795" max="2795" width="5.140625" style="2" bestFit="1" customWidth="1"/>
    <col min="2796" max="2796" width="11.5703125" style="2" bestFit="1" customWidth="1"/>
    <col min="2797" max="2797" width="5.7109375" style="2" bestFit="1" customWidth="1"/>
    <col min="2798" max="2798" width="9.42578125" style="2" bestFit="1" customWidth="1"/>
    <col min="2799" max="2799" width="11.5703125" style="2" bestFit="1" customWidth="1"/>
    <col min="2800" max="2800" width="9.42578125" style="2" bestFit="1" customWidth="1"/>
    <col min="2801" max="2801" width="5.7109375" style="2" bestFit="1" customWidth="1"/>
    <col min="2802" max="2802" width="7.28515625" style="2" bestFit="1" customWidth="1"/>
    <col min="2803" max="2803" width="5.7109375" style="2" bestFit="1" customWidth="1"/>
    <col min="2804" max="2804" width="5.140625" style="2" bestFit="1" customWidth="1"/>
    <col min="2805" max="2805" width="11.5703125" style="2" bestFit="1" customWidth="1"/>
    <col min="2806" max="2806" width="5.7109375" style="2" bestFit="1" customWidth="1"/>
    <col min="2807" max="2807" width="9.42578125" style="2" bestFit="1" customWidth="1"/>
    <col min="2808" max="2808" width="11.5703125" style="2" bestFit="1" customWidth="1"/>
    <col min="2809" max="2809" width="9.42578125" style="2" bestFit="1" customWidth="1"/>
    <col min="2810" max="2810" width="5.7109375" style="2" bestFit="1" customWidth="1"/>
    <col min="2811" max="2811" width="7.28515625" style="2" bestFit="1" customWidth="1"/>
    <col min="2812" max="2812" width="5.7109375" style="2" bestFit="1" customWidth="1"/>
    <col min="2813" max="2813" width="5.140625" style="2" bestFit="1" customWidth="1"/>
    <col min="2814" max="2814" width="11.42578125" style="2"/>
    <col min="2815" max="2815" width="5.7109375" style="2" bestFit="1" customWidth="1"/>
    <col min="2816" max="2816" width="9.42578125" style="2" bestFit="1" customWidth="1"/>
    <col min="2817" max="2817" width="11.5703125" style="2" bestFit="1" customWidth="1"/>
    <col min="2818" max="2818" width="9.42578125" style="2" bestFit="1" customWidth="1"/>
    <col min="2819" max="2819" width="5.140625" style="2" bestFit="1" customWidth="1"/>
    <col min="2820" max="2820" width="7.28515625" style="2" bestFit="1" customWidth="1"/>
    <col min="2821" max="2821" width="5.140625" style="2" bestFit="1" customWidth="1"/>
    <col min="2822" max="2822" width="7.28515625" style="2" bestFit="1" customWidth="1"/>
    <col min="2823" max="2823" width="11.5703125" style="2" bestFit="1" customWidth="1"/>
    <col min="2824" max="2824" width="5.7109375" style="2" bestFit="1" customWidth="1"/>
    <col min="2825" max="2825" width="9.42578125" style="2" bestFit="1" customWidth="1"/>
    <col min="2826" max="2826" width="11.5703125" style="2" bestFit="1" customWidth="1"/>
    <col min="2827" max="2827" width="9.42578125" style="2" bestFit="1" customWidth="1"/>
    <col min="2828" max="2828" width="5.140625" style="2" bestFit="1" customWidth="1"/>
    <col min="2829" max="2829" width="7.28515625" style="2" bestFit="1" customWidth="1"/>
    <col min="2830" max="2830" width="5.140625" style="2" bestFit="1" customWidth="1"/>
    <col min="2831" max="2831" width="7.28515625" style="2" bestFit="1" customWidth="1"/>
    <col min="2832" max="3032" width="11.42578125" style="2"/>
    <col min="3033" max="3033" width="10" style="2" bestFit="1" customWidth="1"/>
    <col min="3034" max="3034" width="11.5703125" style="2" bestFit="1" customWidth="1"/>
    <col min="3035" max="3035" width="5.7109375" style="2" bestFit="1" customWidth="1"/>
    <col min="3036" max="3036" width="9.42578125" style="2" bestFit="1" customWidth="1"/>
    <col min="3037" max="3037" width="11.5703125" style="2" bestFit="1" customWidth="1"/>
    <col min="3038" max="3038" width="9.42578125" style="2" bestFit="1" customWidth="1"/>
    <col min="3039" max="3039" width="5.7109375" style="2" bestFit="1" customWidth="1"/>
    <col min="3040" max="3040" width="7.28515625" style="2" bestFit="1" customWidth="1"/>
    <col min="3041" max="3041" width="5.7109375" style="2" bestFit="1" customWidth="1"/>
    <col min="3042" max="3042" width="5.140625" style="2" bestFit="1" customWidth="1"/>
    <col min="3043" max="3043" width="11.42578125" style="2"/>
    <col min="3044" max="3044" width="5.7109375" style="2" bestFit="1" customWidth="1"/>
    <col min="3045" max="3045" width="9.42578125" style="2" bestFit="1" customWidth="1"/>
    <col min="3046" max="3046" width="11.5703125" style="2" bestFit="1" customWidth="1"/>
    <col min="3047" max="3047" width="9.42578125" style="2" bestFit="1" customWidth="1"/>
    <col min="3048" max="3048" width="6.28515625" style="2" bestFit="1" customWidth="1"/>
    <col min="3049" max="3049" width="7.28515625" style="2" bestFit="1" customWidth="1"/>
    <col min="3050" max="3050" width="5.7109375" style="2" bestFit="1" customWidth="1"/>
    <col min="3051" max="3051" width="5.140625" style="2" bestFit="1" customWidth="1"/>
    <col min="3052" max="3052" width="11.5703125" style="2" bestFit="1" customWidth="1"/>
    <col min="3053" max="3053" width="5.7109375" style="2" bestFit="1" customWidth="1"/>
    <col min="3054" max="3054" width="9.42578125" style="2" bestFit="1" customWidth="1"/>
    <col min="3055" max="3055" width="11.5703125" style="2" bestFit="1" customWidth="1"/>
    <col min="3056" max="3056" width="9.42578125" style="2" bestFit="1" customWidth="1"/>
    <col min="3057" max="3057" width="5.7109375" style="2" bestFit="1" customWidth="1"/>
    <col min="3058" max="3058" width="7.28515625" style="2" bestFit="1" customWidth="1"/>
    <col min="3059" max="3059" width="5.7109375" style="2" bestFit="1" customWidth="1"/>
    <col min="3060" max="3060" width="5.140625" style="2" bestFit="1" customWidth="1"/>
    <col min="3061" max="3061" width="11.5703125" style="2" bestFit="1" customWidth="1"/>
    <col min="3062" max="3062" width="5.7109375" style="2" bestFit="1" customWidth="1"/>
    <col min="3063" max="3063" width="9.42578125" style="2" bestFit="1" customWidth="1"/>
    <col min="3064" max="3064" width="11.5703125" style="2" bestFit="1" customWidth="1"/>
    <col min="3065" max="3065" width="9.42578125" style="2" bestFit="1" customWidth="1"/>
    <col min="3066" max="3066" width="5.7109375" style="2" bestFit="1" customWidth="1"/>
    <col min="3067" max="3067" width="7.28515625" style="2" bestFit="1" customWidth="1"/>
    <col min="3068" max="3068" width="5.7109375" style="2" bestFit="1" customWidth="1"/>
    <col min="3069" max="3069" width="5.140625" style="2" bestFit="1" customWidth="1"/>
    <col min="3070" max="3070" width="11.42578125" style="2"/>
    <col min="3071" max="3071" width="5.7109375" style="2" bestFit="1" customWidth="1"/>
    <col min="3072" max="3072" width="9.42578125" style="2" bestFit="1" customWidth="1"/>
    <col min="3073" max="3073" width="11.5703125" style="2" bestFit="1" customWidth="1"/>
    <col min="3074" max="3074" width="9.42578125" style="2" bestFit="1" customWidth="1"/>
    <col min="3075" max="3075" width="5.140625" style="2" bestFit="1" customWidth="1"/>
    <col min="3076" max="3076" width="7.28515625" style="2" bestFit="1" customWidth="1"/>
    <col min="3077" max="3077" width="5.140625" style="2" bestFit="1" customWidth="1"/>
    <col min="3078" max="3078" width="7.28515625" style="2" bestFit="1" customWidth="1"/>
    <col min="3079" max="3079" width="11.5703125" style="2" bestFit="1" customWidth="1"/>
    <col min="3080" max="3080" width="5.7109375" style="2" bestFit="1" customWidth="1"/>
    <col min="3081" max="3081" width="9.42578125" style="2" bestFit="1" customWidth="1"/>
    <col min="3082" max="3082" width="11.5703125" style="2" bestFit="1" customWidth="1"/>
    <col min="3083" max="3083" width="9.42578125" style="2" bestFit="1" customWidth="1"/>
    <col min="3084" max="3084" width="5.140625" style="2" bestFit="1" customWidth="1"/>
    <col min="3085" max="3085" width="7.28515625" style="2" bestFit="1" customWidth="1"/>
    <col min="3086" max="3086" width="5.140625" style="2" bestFit="1" customWidth="1"/>
    <col min="3087" max="3087" width="7.28515625" style="2" bestFit="1" customWidth="1"/>
    <col min="3088" max="3288" width="11.42578125" style="2"/>
    <col min="3289" max="3289" width="10" style="2" bestFit="1" customWidth="1"/>
    <col min="3290" max="3290" width="11.5703125" style="2" bestFit="1" customWidth="1"/>
    <col min="3291" max="3291" width="5.7109375" style="2" bestFit="1" customWidth="1"/>
    <col min="3292" max="3292" width="9.42578125" style="2" bestFit="1" customWidth="1"/>
    <col min="3293" max="3293" width="11.5703125" style="2" bestFit="1" customWidth="1"/>
    <col min="3294" max="3294" width="9.42578125" style="2" bestFit="1" customWidth="1"/>
    <col min="3295" max="3295" width="5.7109375" style="2" bestFit="1" customWidth="1"/>
    <col min="3296" max="3296" width="7.28515625" style="2" bestFit="1" customWidth="1"/>
    <col min="3297" max="3297" width="5.7109375" style="2" bestFit="1" customWidth="1"/>
    <col min="3298" max="3298" width="5.140625" style="2" bestFit="1" customWidth="1"/>
    <col min="3299" max="3299" width="11.42578125" style="2"/>
    <col min="3300" max="3300" width="5.7109375" style="2" bestFit="1" customWidth="1"/>
    <col min="3301" max="3301" width="9.42578125" style="2" bestFit="1" customWidth="1"/>
    <col min="3302" max="3302" width="11.5703125" style="2" bestFit="1" customWidth="1"/>
    <col min="3303" max="3303" width="9.42578125" style="2" bestFit="1" customWidth="1"/>
    <col min="3304" max="3304" width="6.28515625" style="2" bestFit="1" customWidth="1"/>
    <col min="3305" max="3305" width="7.28515625" style="2" bestFit="1" customWidth="1"/>
    <col min="3306" max="3306" width="5.7109375" style="2" bestFit="1" customWidth="1"/>
    <col min="3307" max="3307" width="5.140625" style="2" bestFit="1" customWidth="1"/>
    <col min="3308" max="3308" width="11.5703125" style="2" bestFit="1" customWidth="1"/>
    <col min="3309" max="3309" width="5.7109375" style="2" bestFit="1" customWidth="1"/>
    <col min="3310" max="3310" width="9.42578125" style="2" bestFit="1" customWidth="1"/>
    <col min="3311" max="3311" width="11.5703125" style="2" bestFit="1" customWidth="1"/>
    <col min="3312" max="3312" width="9.42578125" style="2" bestFit="1" customWidth="1"/>
    <col min="3313" max="3313" width="5.7109375" style="2" bestFit="1" customWidth="1"/>
    <col min="3314" max="3314" width="7.28515625" style="2" bestFit="1" customWidth="1"/>
    <col min="3315" max="3315" width="5.7109375" style="2" bestFit="1" customWidth="1"/>
    <col min="3316" max="3316" width="5.140625" style="2" bestFit="1" customWidth="1"/>
    <col min="3317" max="3317" width="11.5703125" style="2" bestFit="1" customWidth="1"/>
    <col min="3318" max="3318" width="5.7109375" style="2" bestFit="1" customWidth="1"/>
    <col min="3319" max="3319" width="9.42578125" style="2" bestFit="1" customWidth="1"/>
    <col min="3320" max="3320" width="11.5703125" style="2" bestFit="1" customWidth="1"/>
    <col min="3321" max="3321" width="9.42578125" style="2" bestFit="1" customWidth="1"/>
    <col min="3322" max="3322" width="5.7109375" style="2" bestFit="1" customWidth="1"/>
    <col min="3323" max="3323" width="7.28515625" style="2" bestFit="1" customWidth="1"/>
    <col min="3324" max="3324" width="5.7109375" style="2" bestFit="1" customWidth="1"/>
    <col min="3325" max="3325" width="5.140625" style="2" bestFit="1" customWidth="1"/>
    <col min="3326" max="3326" width="11.42578125" style="2"/>
    <col min="3327" max="3327" width="5.7109375" style="2" bestFit="1" customWidth="1"/>
    <col min="3328" max="3328" width="9.42578125" style="2" bestFit="1" customWidth="1"/>
    <col min="3329" max="3329" width="11.5703125" style="2" bestFit="1" customWidth="1"/>
    <col min="3330" max="3330" width="9.42578125" style="2" bestFit="1" customWidth="1"/>
    <col min="3331" max="3331" width="5.140625" style="2" bestFit="1" customWidth="1"/>
    <col min="3332" max="3332" width="7.28515625" style="2" bestFit="1" customWidth="1"/>
    <col min="3333" max="3333" width="5.140625" style="2" bestFit="1" customWidth="1"/>
    <col min="3334" max="3334" width="7.28515625" style="2" bestFit="1" customWidth="1"/>
    <col min="3335" max="3335" width="11.5703125" style="2" bestFit="1" customWidth="1"/>
    <col min="3336" max="3336" width="5.7109375" style="2" bestFit="1" customWidth="1"/>
    <col min="3337" max="3337" width="9.42578125" style="2" bestFit="1" customWidth="1"/>
    <col min="3338" max="3338" width="11.5703125" style="2" bestFit="1" customWidth="1"/>
    <col min="3339" max="3339" width="9.42578125" style="2" bestFit="1" customWidth="1"/>
    <col min="3340" max="3340" width="5.140625" style="2" bestFit="1" customWidth="1"/>
    <col min="3341" max="3341" width="7.28515625" style="2" bestFit="1" customWidth="1"/>
    <col min="3342" max="3342" width="5.140625" style="2" bestFit="1" customWidth="1"/>
    <col min="3343" max="3343" width="7.28515625" style="2" bestFit="1" customWidth="1"/>
    <col min="3344" max="3544" width="11.42578125" style="2"/>
    <col min="3545" max="3545" width="10" style="2" bestFit="1" customWidth="1"/>
    <col min="3546" max="3546" width="11.5703125" style="2" bestFit="1" customWidth="1"/>
    <col min="3547" max="3547" width="5.7109375" style="2" bestFit="1" customWidth="1"/>
    <col min="3548" max="3548" width="9.42578125" style="2" bestFit="1" customWidth="1"/>
    <col min="3549" max="3549" width="11.5703125" style="2" bestFit="1" customWidth="1"/>
    <col min="3550" max="3550" width="9.42578125" style="2" bestFit="1" customWidth="1"/>
    <col min="3551" max="3551" width="5.7109375" style="2" bestFit="1" customWidth="1"/>
    <col min="3552" max="3552" width="7.28515625" style="2" bestFit="1" customWidth="1"/>
    <col min="3553" max="3553" width="5.7109375" style="2" bestFit="1" customWidth="1"/>
    <col min="3554" max="3554" width="5.140625" style="2" bestFit="1" customWidth="1"/>
    <col min="3555" max="3555" width="11.42578125" style="2"/>
    <col min="3556" max="3556" width="5.7109375" style="2" bestFit="1" customWidth="1"/>
    <col min="3557" max="3557" width="9.42578125" style="2" bestFit="1" customWidth="1"/>
    <col min="3558" max="3558" width="11.5703125" style="2" bestFit="1" customWidth="1"/>
    <col min="3559" max="3559" width="9.42578125" style="2" bestFit="1" customWidth="1"/>
    <col min="3560" max="3560" width="6.28515625" style="2" bestFit="1" customWidth="1"/>
    <col min="3561" max="3561" width="7.28515625" style="2" bestFit="1" customWidth="1"/>
    <col min="3562" max="3562" width="5.7109375" style="2" bestFit="1" customWidth="1"/>
    <col min="3563" max="3563" width="5.140625" style="2" bestFit="1" customWidth="1"/>
    <col min="3564" max="3564" width="11.5703125" style="2" bestFit="1" customWidth="1"/>
    <col min="3565" max="3565" width="5.7109375" style="2" bestFit="1" customWidth="1"/>
    <col min="3566" max="3566" width="9.42578125" style="2" bestFit="1" customWidth="1"/>
    <col min="3567" max="3567" width="11.5703125" style="2" bestFit="1" customWidth="1"/>
    <col min="3568" max="3568" width="9.42578125" style="2" bestFit="1" customWidth="1"/>
    <col min="3569" max="3569" width="5.7109375" style="2" bestFit="1" customWidth="1"/>
    <col min="3570" max="3570" width="7.28515625" style="2" bestFit="1" customWidth="1"/>
    <col min="3571" max="3571" width="5.7109375" style="2" bestFit="1" customWidth="1"/>
    <col min="3572" max="3572" width="5.140625" style="2" bestFit="1" customWidth="1"/>
    <col min="3573" max="3573" width="11.5703125" style="2" bestFit="1" customWidth="1"/>
    <col min="3574" max="3574" width="5.7109375" style="2" bestFit="1" customWidth="1"/>
    <col min="3575" max="3575" width="9.42578125" style="2" bestFit="1" customWidth="1"/>
    <col min="3576" max="3576" width="11.5703125" style="2" bestFit="1" customWidth="1"/>
    <col min="3577" max="3577" width="9.42578125" style="2" bestFit="1" customWidth="1"/>
    <col min="3578" max="3578" width="5.7109375" style="2" bestFit="1" customWidth="1"/>
    <col min="3579" max="3579" width="7.28515625" style="2" bestFit="1" customWidth="1"/>
    <col min="3580" max="3580" width="5.7109375" style="2" bestFit="1" customWidth="1"/>
    <col min="3581" max="3581" width="5.140625" style="2" bestFit="1" customWidth="1"/>
    <col min="3582" max="3582" width="11.42578125" style="2"/>
    <col min="3583" max="3583" width="5.7109375" style="2" bestFit="1" customWidth="1"/>
    <col min="3584" max="3584" width="9.42578125" style="2" bestFit="1" customWidth="1"/>
    <col min="3585" max="3585" width="11.5703125" style="2" bestFit="1" customWidth="1"/>
    <col min="3586" max="3586" width="9.42578125" style="2" bestFit="1" customWidth="1"/>
    <col min="3587" max="3587" width="5.140625" style="2" bestFit="1" customWidth="1"/>
    <col min="3588" max="3588" width="7.28515625" style="2" bestFit="1" customWidth="1"/>
    <col min="3589" max="3589" width="5.140625" style="2" bestFit="1" customWidth="1"/>
    <col min="3590" max="3590" width="7.28515625" style="2" bestFit="1" customWidth="1"/>
    <col min="3591" max="3591" width="11.5703125" style="2" bestFit="1" customWidth="1"/>
    <col min="3592" max="3592" width="5.7109375" style="2" bestFit="1" customWidth="1"/>
    <col min="3593" max="3593" width="9.42578125" style="2" bestFit="1" customWidth="1"/>
    <col min="3594" max="3594" width="11.5703125" style="2" bestFit="1" customWidth="1"/>
    <col min="3595" max="3595" width="9.42578125" style="2" bestFit="1" customWidth="1"/>
    <col min="3596" max="3596" width="5.140625" style="2" bestFit="1" customWidth="1"/>
    <col min="3597" max="3597" width="7.28515625" style="2" bestFit="1" customWidth="1"/>
    <col min="3598" max="3598" width="5.140625" style="2" bestFit="1" customWidth="1"/>
    <col min="3599" max="3599" width="7.28515625" style="2" bestFit="1" customWidth="1"/>
    <col min="3600" max="3800" width="11.42578125" style="2"/>
    <col min="3801" max="3801" width="10" style="2" bestFit="1" customWidth="1"/>
    <col min="3802" max="3802" width="11.5703125" style="2" bestFit="1" customWidth="1"/>
    <col min="3803" max="3803" width="5.7109375" style="2" bestFit="1" customWidth="1"/>
    <col min="3804" max="3804" width="9.42578125" style="2" bestFit="1" customWidth="1"/>
    <col min="3805" max="3805" width="11.5703125" style="2" bestFit="1" customWidth="1"/>
    <col min="3806" max="3806" width="9.42578125" style="2" bestFit="1" customWidth="1"/>
    <col min="3807" max="3807" width="5.7109375" style="2" bestFit="1" customWidth="1"/>
    <col min="3808" max="3808" width="7.28515625" style="2" bestFit="1" customWidth="1"/>
    <col min="3809" max="3809" width="5.7109375" style="2" bestFit="1" customWidth="1"/>
    <col min="3810" max="3810" width="5.140625" style="2" bestFit="1" customWidth="1"/>
    <col min="3811" max="3811" width="11.42578125" style="2"/>
    <col min="3812" max="3812" width="5.7109375" style="2" bestFit="1" customWidth="1"/>
    <col min="3813" max="3813" width="9.42578125" style="2" bestFit="1" customWidth="1"/>
    <col min="3814" max="3814" width="11.5703125" style="2" bestFit="1" customWidth="1"/>
    <col min="3815" max="3815" width="9.42578125" style="2" bestFit="1" customWidth="1"/>
    <col min="3816" max="3816" width="6.28515625" style="2" bestFit="1" customWidth="1"/>
    <col min="3817" max="3817" width="7.28515625" style="2" bestFit="1" customWidth="1"/>
    <col min="3818" max="3818" width="5.7109375" style="2" bestFit="1" customWidth="1"/>
    <col min="3819" max="3819" width="5.140625" style="2" bestFit="1" customWidth="1"/>
    <col min="3820" max="3820" width="11.5703125" style="2" bestFit="1" customWidth="1"/>
    <col min="3821" max="3821" width="5.7109375" style="2" bestFit="1" customWidth="1"/>
    <col min="3822" max="3822" width="9.42578125" style="2" bestFit="1" customWidth="1"/>
    <col min="3823" max="3823" width="11.5703125" style="2" bestFit="1" customWidth="1"/>
    <col min="3824" max="3824" width="9.42578125" style="2" bestFit="1" customWidth="1"/>
    <col min="3825" max="3825" width="5.7109375" style="2" bestFit="1" customWidth="1"/>
    <col min="3826" max="3826" width="7.28515625" style="2" bestFit="1" customWidth="1"/>
    <col min="3827" max="3827" width="5.7109375" style="2" bestFit="1" customWidth="1"/>
    <col min="3828" max="3828" width="5.140625" style="2" bestFit="1" customWidth="1"/>
    <col min="3829" max="3829" width="11.5703125" style="2" bestFit="1" customWidth="1"/>
    <col min="3830" max="3830" width="5.7109375" style="2" bestFit="1" customWidth="1"/>
    <col min="3831" max="3831" width="9.42578125" style="2" bestFit="1" customWidth="1"/>
    <col min="3832" max="3832" width="11.5703125" style="2" bestFit="1" customWidth="1"/>
    <col min="3833" max="3833" width="9.42578125" style="2" bestFit="1" customWidth="1"/>
    <col min="3834" max="3834" width="5.7109375" style="2" bestFit="1" customWidth="1"/>
    <col min="3835" max="3835" width="7.28515625" style="2" bestFit="1" customWidth="1"/>
    <col min="3836" max="3836" width="5.7109375" style="2" bestFit="1" customWidth="1"/>
    <col min="3837" max="3837" width="5.140625" style="2" bestFit="1" customWidth="1"/>
    <col min="3838" max="3838" width="11.42578125" style="2"/>
    <col min="3839" max="3839" width="5.7109375" style="2" bestFit="1" customWidth="1"/>
    <col min="3840" max="3840" width="9.42578125" style="2" bestFit="1" customWidth="1"/>
    <col min="3841" max="3841" width="11.5703125" style="2" bestFit="1" customWidth="1"/>
    <col min="3842" max="3842" width="9.42578125" style="2" bestFit="1" customWidth="1"/>
    <col min="3843" max="3843" width="5.140625" style="2" bestFit="1" customWidth="1"/>
    <col min="3844" max="3844" width="7.28515625" style="2" bestFit="1" customWidth="1"/>
    <col min="3845" max="3845" width="5.140625" style="2" bestFit="1" customWidth="1"/>
    <col min="3846" max="3846" width="7.28515625" style="2" bestFit="1" customWidth="1"/>
    <col min="3847" max="3847" width="11.5703125" style="2" bestFit="1" customWidth="1"/>
    <col min="3848" max="3848" width="5.7109375" style="2" bestFit="1" customWidth="1"/>
    <col min="3849" max="3849" width="9.42578125" style="2" bestFit="1" customWidth="1"/>
    <col min="3850" max="3850" width="11.5703125" style="2" bestFit="1" customWidth="1"/>
    <col min="3851" max="3851" width="9.42578125" style="2" bestFit="1" customWidth="1"/>
    <col min="3852" max="3852" width="5.140625" style="2" bestFit="1" customWidth="1"/>
    <col min="3853" max="3853" width="7.28515625" style="2" bestFit="1" customWidth="1"/>
    <col min="3854" max="3854" width="5.140625" style="2" bestFit="1" customWidth="1"/>
    <col min="3855" max="3855" width="7.28515625" style="2" bestFit="1" customWidth="1"/>
    <col min="3856" max="4056" width="11.42578125" style="2"/>
    <col min="4057" max="4057" width="10" style="2" bestFit="1" customWidth="1"/>
    <col min="4058" max="4058" width="11.5703125" style="2" bestFit="1" customWidth="1"/>
    <col min="4059" max="4059" width="5.7109375" style="2" bestFit="1" customWidth="1"/>
    <col min="4060" max="4060" width="9.42578125" style="2" bestFit="1" customWidth="1"/>
    <col min="4061" max="4061" width="11.5703125" style="2" bestFit="1" customWidth="1"/>
    <col min="4062" max="4062" width="9.42578125" style="2" bestFit="1" customWidth="1"/>
    <col min="4063" max="4063" width="5.7109375" style="2" bestFit="1" customWidth="1"/>
    <col min="4064" max="4064" width="7.28515625" style="2" bestFit="1" customWidth="1"/>
    <col min="4065" max="4065" width="5.7109375" style="2" bestFit="1" customWidth="1"/>
    <col min="4066" max="4066" width="5.140625" style="2" bestFit="1" customWidth="1"/>
    <col min="4067" max="4067" width="11.42578125" style="2"/>
    <col min="4068" max="4068" width="5.7109375" style="2" bestFit="1" customWidth="1"/>
    <col min="4069" max="4069" width="9.42578125" style="2" bestFit="1" customWidth="1"/>
    <col min="4070" max="4070" width="11.5703125" style="2" bestFit="1" customWidth="1"/>
    <col min="4071" max="4071" width="9.42578125" style="2" bestFit="1" customWidth="1"/>
    <col min="4072" max="4072" width="6.28515625" style="2" bestFit="1" customWidth="1"/>
    <col min="4073" max="4073" width="7.28515625" style="2" bestFit="1" customWidth="1"/>
    <col min="4074" max="4074" width="5.7109375" style="2" bestFit="1" customWidth="1"/>
    <col min="4075" max="4075" width="5.140625" style="2" bestFit="1" customWidth="1"/>
    <col min="4076" max="4076" width="11.5703125" style="2" bestFit="1" customWidth="1"/>
    <col min="4077" max="4077" width="5.7109375" style="2" bestFit="1" customWidth="1"/>
    <col min="4078" max="4078" width="9.42578125" style="2" bestFit="1" customWidth="1"/>
    <col min="4079" max="4079" width="11.5703125" style="2" bestFit="1" customWidth="1"/>
    <col min="4080" max="4080" width="9.42578125" style="2" bestFit="1" customWidth="1"/>
    <col min="4081" max="4081" width="5.7109375" style="2" bestFit="1" customWidth="1"/>
    <col min="4082" max="4082" width="7.28515625" style="2" bestFit="1" customWidth="1"/>
    <col min="4083" max="4083" width="5.7109375" style="2" bestFit="1" customWidth="1"/>
    <col min="4084" max="4084" width="5.140625" style="2" bestFit="1" customWidth="1"/>
    <col min="4085" max="4085" width="11.5703125" style="2" bestFit="1" customWidth="1"/>
    <col min="4086" max="4086" width="5.7109375" style="2" bestFit="1" customWidth="1"/>
    <col min="4087" max="4087" width="9.42578125" style="2" bestFit="1" customWidth="1"/>
    <col min="4088" max="4088" width="11.5703125" style="2" bestFit="1" customWidth="1"/>
    <col min="4089" max="4089" width="9.42578125" style="2" bestFit="1" customWidth="1"/>
    <col min="4090" max="4090" width="5.7109375" style="2" bestFit="1" customWidth="1"/>
    <col min="4091" max="4091" width="7.28515625" style="2" bestFit="1" customWidth="1"/>
    <col min="4092" max="4092" width="5.7109375" style="2" bestFit="1" customWidth="1"/>
    <col min="4093" max="4093" width="5.140625" style="2" bestFit="1" customWidth="1"/>
    <col min="4094" max="4094" width="11.42578125" style="2"/>
    <col min="4095" max="4095" width="5.7109375" style="2" bestFit="1" customWidth="1"/>
    <col min="4096" max="4096" width="9.42578125" style="2" bestFit="1" customWidth="1"/>
    <col min="4097" max="4097" width="11.5703125" style="2" bestFit="1" customWidth="1"/>
    <col min="4098" max="4098" width="9.42578125" style="2" bestFit="1" customWidth="1"/>
    <col min="4099" max="4099" width="5.140625" style="2" bestFit="1" customWidth="1"/>
    <col min="4100" max="4100" width="7.28515625" style="2" bestFit="1" customWidth="1"/>
    <col min="4101" max="4101" width="5.140625" style="2" bestFit="1" customWidth="1"/>
    <col min="4102" max="4102" width="7.28515625" style="2" bestFit="1" customWidth="1"/>
    <col min="4103" max="4103" width="11.5703125" style="2" bestFit="1" customWidth="1"/>
    <col min="4104" max="4104" width="5.7109375" style="2" bestFit="1" customWidth="1"/>
    <col min="4105" max="4105" width="9.42578125" style="2" bestFit="1" customWidth="1"/>
    <col min="4106" max="4106" width="11.5703125" style="2" bestFit="1" customWidth="1"/>
    <col min="4107" max="4107" width="9.42578125" style="2" bestFit="1" customWidth="1"/>
    <col min="4108" max="4108" width="5.140625" style="2" bestFit="1" customWidth="1"/>
    <col min="4109" max="4109" width="7.28515625" style="2" bestFit="1" customWidth="1"/>
    <col min="4110" max="4110" width="5.140625" style="2" bestFit="1" customWidth="1"/>
    <col min="4111" max="4111" width="7.28515625" style="2" bestFit="1" customWidth="1"/>
    <col min="4112" max="4312" width="11.42578125" style="2"/>
    <col min="4313" max="4313" width="10" style="2" bestFit="1" customWidth="1"/>
    <col min="4314" max="4314" width="11.5703125" style="2" bestFit="1" customWidth="1"/>
    <col min="4315" max="4315" width="5.7109375" style="2" bestFit="1" customWidth="1"/>
    <col min="4316" max="4316" width="9.42578125" style="2" bestFit="1" customWidth="1"/>
    <col min="4317" max="4317" width="11.5703125" style="2" bestFit="1" customWidth="1"/>
    <col min="4318" max="4318" width="9.42578125" style="2" bestFit="1" customWidth="1"/>
    <col min="4319" max="4319" width="5.7109375" style="2" bestFit="1" customWidth="1"/>
    <col min="4320" max="4320" width="7.28515625" style="2" bestFit="1" customWidth="1"/>
    <col min="4321" max="4321" width="5.7109375" style="2" bestFit="1" customWidth="1"/>
    <col min="4322" max="4322" width="5.140625" style="2" bestFit="1" customWidth="1"/>
    <col min="4323" max="4323" width="11.42578125" style="2"/>
    <col min="4324" max="4324" width="5.7109375" style="2" bestFit="1" customWidth="1"/>
    <col min="4325" max="4325" width="9.42578125" style="2" bestFit="1" customWidth="1"/>
    <col min="4326" max="4326" width="11.5703125" style="2" bestFit="1" customWidth="1"/>
    <col min="4327" max="4327" width="9.42578125" style="2" bestFit="1" customWidth="1"/>
    <col min="4328" max="4328" width="6.28515625" style="2" bestFit="1" customWidth="1"/>
    <col min="4329" max="4329" width="7.28515625" style="2" bestFit="1" customWidth="1"/>
    <col min="4330" max="4330" width="5.7109375" style="2" bestFit="1" customWidth="1"/>
    <col min="4331" max="4331" width="5.140625" style="2" bestFit="1" customWidth="1"/>
    <col min="4332" max="4332" width="11.5703125" style="2" bestFit="1" customWidth="1"/>
    <col min="4333" max="4333" width="5.7109375" style="2" bestFit="1" customWidth="1"/>
    <col min="4334" max="4334" width="9.42578125" style="2" bestFit="1" customWidth="1"/>
    <col min="4335" max="4335" width="11.5703125" style="2" bestFit="1" customWidth="1"/>
    <col min="4336" max="4336" width="9.42578125" style="2" bestFit="1" customWidth="1"/>
    <col min="4337" max="4337" width="5.7109375" style="2" bestFit="1" customWidth="1"/>
    <col min="4338" max="4338" width="7.28515625" style="2" bestFit="1" customWidth="1"/>
    <col min="4339" max="4339" width="5.7109375" style="2" bestFit="1" customWidth="1"/>
    <col min="4340" max="4340" width="5.140625" style="2" bestFit="1" customWidth="1"/>
    <col min="4341" max="4341" width="11.5703125" style="2" bestFit="1" customWidth="1"/>
    <col min="4342" max="4342" width="5.7109375" style="2" bestFit="1" customWidth="1"/>
    <col min="4343" max="4343" width="9.42578125" style="2" bestFit="1" customWidth="1"/>
    <col min="4344" max="4344" width="11.5703125" style="2" bestFit="1" customWidth="1"/>
    <col min="4345" max="4345" width="9.42578125" style="2" bestFit="1" customWidth="1"/>
    <col min="4346" max="4346" width="5.7109375" style="2" bestFit="1" customWidth="1"/>
    <col min="4347" max="4347" width="7.28515625" style="2" bestFit="1" customWidth="1"/>
    <col min="4348" max="4348" width="5.7109375" style="2" bestFit="1" customWidth="1"/>
    <col min="4349" max="4349" width="5.140625" style="2" bestFit="1" customWidth="1"/>
    <col min="4350" max="4350" width="11.42578125" style="2"/>
    <col min="4351" max="4351" width="5.7109375" style="2" bestFit="1" customWidth="1"/>
    <col min="4352" max="4352" width="9.42578125" style="2" bestFit="1" customWidth="1"/>
    <col min="4353" max="4353" width="11.5703125" style="2" bestFit="1" customWidth="1"/>
    <col min="4354" max="4354" width="9.42578125" style="2" bestFit="1" customWidth="1"/>
    <col min="4355" max="4355" width="5.140625" style="2" bestFit="1" customWidth="1"/>
    <col min="4356" max="4356" width="7.28515625" style="2" bestFit="1" customWidth="1"/>
    <col min="4357" max="4357" width="5.140625" style="2" bestFit="1" customWidth="1"/>
    <col min="4358" max="4358" width="7.28515625" style="2" bestFit="1" customWidth="1"/>
    <col min="4359" max="4359" width="11.5703125" style="2" bestFit="1" customWidth="1"/>
    <col min="4360" max="4360" width="5.7109375" style="2" bestFit="1" customWidth="1"/>
    <col min="4361" max="4361" width="9.42578125" style="2" bestFit="1" customWidth="1"/>
    <col min="4362" max="4362" width="11.5703125" style="2" bestFit="1" customWidth="1"/>
    <col min="4363" max="4363" width="9.42578125" style="2" bestFit="1" customWidth="1"/>
    <col min="4364" max="4364" width="5.140625" style="2" bestFit="1" customWidth="1"/>
    <col min="4365" max="4365" width="7.28515625" style="2" bestFit="1" customWidth="1"/>
    <col min="4366" max="4366" width="5.140625" style="2" bestFit="1" customWidth="1"/>
    <col min="4367" max="4367" width="7.28515625" style="2" bestFit="1" customWidth="1"/>
    <col min="4368" max="4568" width="11.42578125" style="2"/>
    <col min="4569" max="4569" width="10" style="2" bestFit="1" customWidth="1"/>
    <col min="4570" max="4570" width="11.5703125" style="2" bestFit="1" customWidth="1"/>
    <col min="4571" max="4571" width="5.7109375" style="2" bestFit="1" customWidth="1"/>
    <col min="4572" max="4572" width="9.42578125" style="2" bestFit="1" customWidth="1"/>
    <col min="4573" max="4573" width="11.5703125" style="2" bestFit="1" customWidth="1"/>
    <col min="4574" max="4574" width="9.42578125" style="2" bestFit="1" customWidth="1"/>
    <col min="4575" max="4575" width="5.7109375" style="2" bestFit="1" customWidth="1"/>
    <col min="4576" max="4576" width="7.28515625" style="2" bestFit="1" customWidth="1"/>
    <col min="4577" max="4577" width="5.7109375" style="2" bestFit="1" customWidth="1"/>
    <col min="4578" max="4578" width="5.140625" style="2" bestFit="1" customWidth="1"/>
    <col min="4579" max="4579" width="11.42578125" style="2"/>
    <col min="4580" max="4580" width="5.7109375" style="2" bestFit="1" customWidth="1"/>
    <col min="4581" max="4581" width="9.42578125" style="2" bestFit="1" customWidth="1"/>
    <col min="4582" max="4582" width="11.5703125" style="2" bestFit="1" customWidth="1"/>
    <col min="4583" max="4583" width="9.42578125" style="2" bestFit="1" customWidth="1"/>
    <col min="4584" max="4584" width="6.28515625" style="2" bestFit="1" customWidth="1"/>
    <col min="4585" max="4585" width="7.28515625" style="2" bestFit="1" customWidth="1"/>
    <col min="4586" max="4586" width="5.7109375" style="2" bestFit="1" customWidth="1"/>
    <col min="4587" max="4587" width="5.140625" style="2" bestFit="1" customWidth="1"/>
    <col min="4588" max="4588" width="11.5703125" style="2" bestFit="1" customWidth="1"/>
    <col min="4589" max="4589" width="5.7109375" style="2" bestFit="1" customWidth="1"/>
    <col min="4590" max="4590" width="9.42578125" style="2" bestFit="1" customWidth="1"/>
    <col min="4591" max="4591" width="11.5703125" style="2" bestFit="1" customWidth="1"/>
    <col min="4592" max="4592" width="9.42578125" style="2" bestFit="1" customWidth="1"/>
    <col min="4593" max="4593" width="5.7109375" style="2" bestFit="1" customWidth="1"/>
    <col min="4594" max="4594" width="7.28515625" style="2" bestFit="1" customWidth="1"/>
    <col min="4595" max="4595" width="5.7109375" style="2" bestFit="1" customWidth="1"/>
    <col min="4596" max="4596" width="5.140625" style="2" bestFit="1" customWidth="1"/>
    <col min="4597" max="4597" width="11.5703125" style="2" bestFit="1" customWidth="1"/>
    <col min="4598" max="4598" width="5.7109375" style="2" bestFit="1" customWidth="1"/>
    <col min="4599" max="4599" width="9.42578125" style="2" bestFit="1" customWidth="1"/>
    <col min="4600" max="4600" width="11.5703125" style="2" bestFit="1" customWidth="1"/>
    <col min="4601" max="4601" width="9.42578125" style="2" bestFit="1" customWidth="1"/>
    <col min="4602" max="4602" width="5.7109375" style="2" bestFit="1" customWidth="1"/>
    <col min="4603" max="4603" width="7.28515625" style="2" bestFit="1" customWidth="1"/>
    <col min="4604" max="4604" width="5.7109375" style="2" bestFit="1" customWidth="1"/>
    <col min="4605" max="4605" width="5.140625" style="2" bestFit="1" customWidth="1"/>
    <col min="4606" max="4606" width="11.42578125" style="2"/>
    <col min="4607" max="4607" width="5.7109375" style="2" bestFit="1" customWidth="1"/>
    <col min="4608" max="4608" width="9.42578125" style="2" bestFit="1" customWidth="1"/>
    <col min="4609" max="4609" width="11.5703125" style="2" bestFit="1" customWidth="1"/>
    <col min="4610" max="4610" width="9.42578125" style="2" bestFit="1" customWidth="1"/>
    <col min="4611" max="4611" width="5.140625" style="2" bestFit="1" customWidth="1"/>
    <col min="4612" max="4612" width="7.28515625" style="2" bestFit="1" customWidth="1"/>
    <col min="4613" max="4613" width="5.140625" style="2" bestFit="1" customWidth="1"/>
    <col min="4614" max="4614" width="7.28515625" style="2" bestFit="1" customWidth="1"/>
    <col min="4615" max="4615" width="11.5703125" style="2" bestFit="1" customWidth="1"/>
    <col min="4616" max="4616" width="5.7109375" style="2" bestFit="1" customWidth="1"/>
    <col min="4617" max="4617" width="9.42578125" style="2" bestFit="1" customWidth="1"/>
    <col min="4618" max="4618" width="11.5703125" style="2" bestFit="1" customWidth="1"/>
    <col min="4619" max="4619" width="9.42578125" style="2" bestFit="1" customWidth="1"/>
    <col min="4620" max="4620" width="5.140625" style="2" bestFit="1" customWidth="1"/>
    <col min="4621" max="4621" width="7.28515625" style="2" bestFit="1" customWidth="1"/>
    <col min="4622" max="4622" width="5.140625" style="2" bestFit="1" customWidth="1"/>
    <col min="4623" max="4623" width="7.28515625" style="2" bestFit="1" customWidth="1"/>
    <col min="4624" max="4824" width="11.42578125" style="2"/>
    <col min="4825" max="4825" width="10" style="2" bestFit="1" customWidth="1"/>
    <col min="4826" max="4826" width="11.5703125" style="2" bestFit="1" customWidth="1"/>
    <col min="4827" max="4827" width="5.7109375" style="2" bestFit="1" customWidth="1"/>
    <col min="4828" max="4828" width="9.42578125" style="2" bestFit="1" customWidth="1"/>
    <col min="4829" max="4829" width="11.5703125" style="2" bestFit="1" customWidth="1"/>
    <col min="4830" max="4830" width="9.42578125" style="2" bestFit="1" customWidth="1"/>
    <col min="4831" max="4831" width="5.7109375" style="2" bestFit="1" customWidth="1"/>
    <col min="4832" max="4832" width="7.28515625" style="2" bestFit="1" customWidth="1"/>
    <col min="4833" max="4833" width="5.7109375" style="2" bestFit="1" customWidth="1"/>
    <col min="4834" max="4834" width="5.140625" style="2" bestFit="1" customWidth="1"/>
    <col min="4835" max="4835" width="11.42578125" style="2"/>
    <col min="4836" max="4836" width="5.7109375" style="2" bestFit="1" customWidth="1"/>
    <col min="4837" max="4837" width="9.42578125" style="2" bestFit="1" customWidth="1"/>
    <col min="4838" max="4838" width="11.5703125" style="2" bestFit="1" customWidth="1"/>
    <col min="4839" max="4839" width="9.42578125" style="2" bestFit="1" customWidth="1"/>
    <col min="4840" max="4840" width="6.28515625" style="2" bestFit="1" customWidth="1"/>
    <col min="4841" max="4841" width="7.28515625" style="2" bestFit="1" customWidth="1"/>
    <col min="4842" max="4842" width="5.7109375" style="2" bestFit="1" customWidth="1"/>
    <col min="4843" max="4843" width="5.140625" style="2" bestFit="1" customWidth="1"/>
    <col min="4844" max="4844" width="11.5703125" style="2" bestFit="1" customWidth="1"/>
    <col min="4845" max="4845" width="5.7109375" style="2" bestFit="1" customWidth="1"/>
    <col min="4846" max="4846" width="9.42578125" style="2" bestFit="1" customWidth="1"/>
    <col min="4847" max="4847" width="11.5703125" style="2" bestFit="1" customWidth="1"/>
    <col min="4848" max="4848" width="9.42578125" style="2" bestFit="1" customWidth="1"/>
    <col min="4849" max="4849" width="5.7109375" style="2" bestFit="1" customWidth="1"/>
    <col min="4850" max="4850" width="7.28515625" style="2" bestFit="1" customWidth="1"/>
    <col min="4851" max="4851" width="5.7109375" style="2" bestFit="1" customWidth="1"/>
    <col min="4852" max="4852" width="5.140625" style="2" bestFit="1" customWidth="1"/>
    <col min="4853" max="4853" width="11.5703125" style="2" bestFit="1" customWidth="1"/>
    <col min="4854" max="4854" width="5.7109375" style="2" bestFit="1" customWidth="1"/>
    <col min="4855" max="4855" width="9.42578125" style="2" bestFit="1" customWidth="1"/>
    <col min="4856" max="4856" width="11.5703125" style="2" bestFit="1" customWidth="1"/>
    <col min="4857" max="4857" width="9.42578125" style="2" bestFit="1" customWidth="1"/>
    <col min="4858" max="4858" width="5.7109375" style="2" bestFit="1" customWidth="1"/>
    <col min="4859" max="4859" width="7.28515625" style="2" bestFit="1" customWidth="1"/>
    <col min="4860" max="4860" width="5.7109375" style="2" bestFit="1" customWidth="1"/>
    <col min="4861" max="4861" width="5.140625" style="2" bestFit="1" customWidth="1"/>
    <col min="4862" max="4862" width="11.42578125" style="2"/>
    <col min="4863" max="4863" width="5.7109375" style="2" bestFit="1" customWidth="1"/>
    <col min="4864" max="4864" width="9.42578125" style="2" bestFit="1" customWidth="1"/>
    <col min="4865" max="4865" width="11.5703125" style="2" bestFit="1" customWidth="1"/>
    <col min="4866" max="4866" width="9.42578125" style="2" bestFit="1" customWidth="1"/>
    <col min="4867" max="4867" width="5.140625" style="2" bestFit="1" customWidth="1"/>
    <col min="4868" max="4868" width="7.28515625" style="2" bestFit="1" customWidth="1"/>
    <col min="4869" max="4869" width="5.140625" style="2" bestFit="1" customWidth="1"/>
    <col min="4870" max="4870" width="7.28515625" style="2" bestFit="1" customWidth="1"/>
    <col min="4871" max="4871" width="11.5703125" style="2" bestFit="1" customWidth="1"/>
    <col min="4872" max="4872" width="5.7109375" style="2" bestFit="1" customWidth="1"/>
    <col min="4873" max="4873" width="9.42578125" style="2" bestFit="1" customWidth="1"/>
    <col min="4874" max="4874" width="11.5703125" style="2" bestFit="1" customWidth="1"/>
    <col min="4875" max="4875" width="9.42578125" style="2" bestFit="1" customWidth="1"/>
    <col min="4876" max="4876" width="5.140625" style="2" bestFit="1" customWidth="1"/>
    <col min="4877" max="4877" width="7.28515625" style="2" bestFit="1" customWidth="1"/>
    <col min="4878" max="4878" width="5.140625" style="2" bestFit="1" customWidth="1"/>
    <col min="4879" max="4879" width="7.28515625" style="2" bestFit="1" customWidth="1"/>
    <col min="4880" max="5080" width="11.42578125" style="2"/>
    <col min="5081" max="5081" width="10" style="2" bestFit="1" customWidth="1"/>
    <col min="5082" max="5082" width="11.5703125" style="2" bestFit="1" customWidth="1"/>
    <col min="5083" max="5083" width="5.7109375" style="2" bestFit="1" customWidth="1"/>
    <col min="5084" max="5084" width="9.42578125" style="2" bestFit="1" customWidth="1"/>
    <col min="5085" max="5085" width="11.5703125" style="2" bestFit="1" customWidth="1"/>
    <col min="5086" max="5086" width="9.42578125" style="2" bestFit="1" customWidth="1"/>
    <col min="5087" max="5087" width="5.7109375" style="2" bestFit="1" customWidth="1"/>
    <col min="5088" max="5088" width="7.28515625" style="2" bestFit="1" customWidth="1"/>
    <col min="5089" max="5089" width="5.7109375" style="2" bestFit="1" customWidth="1"/>
    <col min="5090" max="5090" width="5.140625" style="2" bestFit="1" customWidth="1"/>
    <col min="5091" max="5091" width="11.42578125" style="2"/>
    <col min="5092" max="5092" width="5.7109375" style="2" bestFit="1" customWidth="1"/>
    <col min="5093" max="5093" width="9.42578125" style="2" bestFit="1" customWidth="1"/>
    <col min="5094" max="5094" width="11.5703125" style="2" bestFit="1" customWidth="1"/>
    <col min="5095" max="5095" width="9.42578125" style="2" bestFit="1" customWidth="1"/>
    <col min="5096" max="5096" width="6.28515625" style="2" bestFit="1" customWidth="1"/>
    <col min="5097" max="5097" width="7.28515625" style="2" bestFit="1" customWidth="1"/>
    <col min="5098" max="5098" width="5.7109375" style="2" bestFit="1" customWidth="1"/>
    <col min="5099" max="5099" width="5.140625" style="2" bestFit="1" customWidth="1"/>
    <col min="5100" max="5100" width="11.5703125" style="2" bestFit="1" customWidth="1"/>
    <col min="5101" max="5101" width="5.7109375" style="2" bestFit="1" customWidth="1"/>
    <col min="5102" max="5102" width="9.42578125" style="2" bestFit="1" customWidth="1"/>
    <col min="5103" max="5103" width="11.5703125" style="2" bestFit="1" customWidth="1"/>
    <col min="5104" max="5104" width="9.42578125" style="2" bestFit="1" customWidth="1"/>
    <col min="5105" max="5105" width="5.7109375" style="2" bestFit="1" customWidth="1"/>
    <col min="5106" max="5106" width="7.28515625" style="2" bestFit="1" customWidth="1"/>
    <col min="5107" max="5107" width="5.7109375" style="2" bestFit="1" customWidth="1"/>
    <col min="5108" max="5108" width="5.140625" style="2" bestFit="1" customWidth="1"/>
    <col min="5109" max="5109" width="11.5703125" style="2" bestFit="1" customWidth="1"/>
    <col min="5110" max="5110" width="5.7109375" style="2" bestFit="1" customWidth="1"/>
    <col min="5111" max="5111" width="9.42578125" style="2" bestFit="1" customWidth="1"/>
    <col min="5112" max="5112" width="11.5703125" style="2" bestFit="1" customWidth="1"/>
    <col min="5113" max="5113" width="9.42578125" style="2" bestFit="1" customWidth="1"/>
    <col min="5114" max="5114" width="5.7109375" style="2" bestFit="1" customWidth="1"/>
    <col min="5115" max="5115" width="7.28515625" style="2" bestFit="1" customWidth="1"/>
    <col min="5116" max="5116" width="5.7109375" style="2" bestFit="1" customWidth="1"/>
    <col min="5117" max="5117" width="5.140625" style="2" bestFit="1" customWidth="1"/>
    <col min="5118" max="5118" width="11.42578125" style="2"/>
    <col min="5119" max="5119" width="5.7109375" style="2" bestFit="1" customWidth="1"/>
    <col min="5120" max="5120" width="9.42578125" style="2" bestFit="1" customWidth="1"/>
    <col min="5121" max="5121" width="11.5703125" style="2" bestFit="1" customWidth="1"/>
    <col min="5122" max="5122" width="9.42578125" style="2" bestFit="1" customWidth="1"/>
    <col min="5123" max="5123" width="5.140625" style="2" bestFit="1" customWidth="1"/>
    <col min="5124" max="5124" width="7.28515625" style="2" bestFit="1" customWidth="1"/>
    <col min="5125" max="5125" width="5.140625" style="2" bestFit="1" customWidth="1"/>
    <col min="5126" max="5126" width="7.28515625" style="2" bestFit="1" customWidth="1"/>
    <col min="5127" max="5127" width="11.5703125" style="2" bestFit="1" customWidth="1"/>
    <col min="5128" max="5128" width="5.7109375" style="2" bestFit="1" customWidth="1"/>
    <col min="5129" max="5129" width="9.42578125" style="2" bestFit="1" customWidth="1"/>
    <col min="5130" max="5130" width="11.5703125" style="2" bestFit="1" customWidth="1"/>
    <col min="5131" max="5131" width="9.42578125" style="2" bestFit="1" customWidth="1"/>
    <col min="5132" max="5132" width="5.140625" style="2" bestFit="1" customWidth="1"/>
    <col min="5133" max="5133" width="7.28515625" style="2" bestFit="1" customWidth="1"/>
    <col min="5134" max="5134" width="5.140625" style="2" bestFit="1" customWidth="1"/>
    <col min="5135" max="5135" width="7.28515625" style="2" bestFit="1" customWidth="1"/>
    <col min="5136" max="5336" width="11.42578125" style="2"/>
    <col min="5337" max="5337" width="10" style="2" bestFit="1" customWidth="1"/>
    <col min="5338" max="5338" width="11.5703125" style="2" bestFit="1" customWidth="1"/>
    <col min="5339" max="5339" width="5.7109375" style="2" bestFit="1" customWidth="1"/>
    <col min="5340" max="5340" width="9.42578125" style="2" bestFit="1" customWidth="1"/>
    <col min="5341" max="5341" width="11.5703125" style="2" bestFit="1" customWidth="1"/>
    <col min="5342" max="5342" width="9.42578125" style="2" bestFit="1" customWidth="1"/>
    <col min="5343" max="5343" width="5.7109375" style="2" bestFit="1" customWidth="1"/>
    <col min="5344" max="5344" width="7.28515625" style="2" bestFit="1" customWidth="1"/>
    <col min="5345" max="5345" width="5.7109375" style="2" bestFit="1" customWidth="1"/>
    <col min="5346" max="5346" width="5.140625" style="2" bestFit="1" customWidth="1"/>
    <col min="5347" max="5347" width="11.42578125" style="2"/>
    <col min="5348" max="5348" width="5.7109375" style="2" bestFit="1" customWidth="1"/>
    <col min="5349" max="5349" width="9.42578125" style="2" bestFit="1" customWidth="1"/>
    <col min="5350" max="5350" width="11.5703125" style="2" bestFit="1" customWidth="1"/>
    <col min="5351" max="5351" width="9.42578125" style="2" bestFit="1" customWidth="1"/>
    <col min="5352" max="5352" width="6.28515625" style="2" bestFit="1" customWidth="1"/>
    <col min="5353" max="5353" width="7.28515625" style="2" bestFit="1" customWidth="1"/>
    <col min="5354" max="5354" width="5.7109375" style="2" bestFit="1" customWidth="1"/>
    <col min="5355" max="5355" width="5.140625" style="2" bestFit="1" customWidth="1"/>
    <col min="5356" max="5356" width="11.5703125" style="2" bestFit="1" customWidth="1"/>
    <col min="5357" max="5357" width="5.7109375" style="2" bestFit="1" customWidth="1"/>
    <col min="5358" max="5358" width="9.42578125" style="2" bestFit="1" customWidth="1"/>
    <col min="5359" max="5359" width="11.5703125" style="2" bestFit="1" customWidth="1"/>
    <col min="5360" max="5360" width="9.42578125" style="2" bestFit="1" customWidth="1"/>
    <col min="5361" max="5361" width="5.7109375" style="2" bestFit="1" customWidth="1"/>
    <col min="5362" max="5362" width="7.28515625" style="2" bestFit="1" customWidth="1"/>
    <col min="5363" max="5363" width="5.7109375" style="2" bestFit="1" customWidth="1"/>
    <col min="5364" max="5364" width="5.140625" style="2" bestFit="1" customWidth="1"/>
    <col min="5365" max="5365" width="11.5703125" style="2" bestFit="1" customWidth="1"/>
    <col min="5366" max="5366" width="5.7109375" style="2" bestFit="1" customWidth="1"/>
    <col min="5367" max="5367" width="9.42578125" style="2" bestFit="1" customWidth="1"/>
    <col min="5368" max="5368" width="11.5703125" style="2" bestFit="1" customWidth="1"/>
    <col min="5369" max="5369" width="9.42578125" style="2" bestFit="1" customWidth="1"/>
    <col min="5370" max="5370" width="5.7109375" style="2" bestFit="1" customWidth="1"/>
    <col min="5371" max="5371" width="7.28515625" style="2" bestFit="1" customWidth="1"/>
    <col min="5372" max="5372" width="5.7109375" style="2" bestFit="1" customWidth="1"/>
    <col min="5373" max="5373" width="5.140625" style="2" bestFit="1" customWidth="1"/>
    <col min="5374" max="5374" width="11.42578125" style="2"/>
    <col min="5375" max="5375" width="5.7109375" style="2" bestFit="1" customWidth="1"/>
    <col min="5376" max="5376" width="9.42578125" style="2" bestFit="1" customWidth="1"/>
    <col min="5377" max="5377" width="11.5703125" style="2" bestFit="1" customWidth="1"/>
    <col min="5378" max="5378" width="9.42578125" style="2" bestFit="1" customWidth="1"/>
    <col min="5379" max="5379" width="5.140625" style="2" bestFit="1" customWidth="1"/>
    <col min="5380" max="5380" width="7.28515625" style="2" bestFit="1" customWidth="1"/>
    <col min="5381" max="5381" width="5.140625" style="2" bestFit="1" customWidth="1"/>
    <col min="5382" max="5382" width="7.28515625" style="2" bestFit="1" customWidth="1"/>
    <col min="5383" max="5383" width="11.5703125" style="2" bestFit="1" customWidth="1"/>
    <col min="5384" max="5384" width="5.7109375" style="2" bestFit="1" customWidth="1"/>
    <col min="5385" max="5385" width="9.42578125" style="2" bestFit="1" customWidth="1"/>
    <col min="5386" max="5386" width="11.5703125" style="2" bestFit="1" customWidth="1"/>
    <col min="5387" max="5387" width="9.42578125" style="2" bestFit="1" customWidth="1"/>
    <col min="5388" max="5388" width="5.140625" style="2" bestFit="1" customWidth="1"/>
    <col min="5389" max="5389" width="7.28515625" style="2" bestFit="1" customWidth="1"/>
    <col min="5390" max="5390" width="5.140625" style="2" bestFit="1" customWidth="1"/>
    <col min="5391" max="5391" width="7.28515625" style="2" bestFit="1" customWidth="1"/>
    <col min="5392" max="5592" width="11.42578125" style="2"/>
    <col min="5593" max="5593" width="10" style="2" bestFit="1" customWidth="1"/>
    <col min="5594" max="5594" width="11.5703125" style="2" bestFit="1" customWidth="1"/>
    <col min="5595" max="5595" width="5.7109375" style="2" bestFit="1" customWidth="1"/>
    <col min="5596" max="5596" width="9.42578125" style="2" bestFit="1" customWidth="1"/>
    <col min="5597" max="5597" width="11.5703125" style="2" bestFit="1" customWidth="1"/>
    <col min="5598" max="5598" width="9.42578125" style="2" bestFit="1" customWidth="1"/>
    <col min="5599" max="5599" width="5.7109375" style="2" bestFit="1" customWidth="1"/>
    <col min="5600" max="5600" width="7.28515625" style="2" bestFit="1" customWidth="1"/>
    <col min="5601" max="5601" width="5.7109375" style="2" bestFit="1" customWidth="1"/>
    <col min="5602" max="5602" width="5.140625" style="2" bestFit="1" customWidth="1"/>
    <col min="5603" max="5603" width="11.42578125" style="2"/>
    <col min="5604" max="5604" width="5.7109375" style="2" bestFit="1" customWidth="1"/>
    <col min="5605" max="5605" width="9.42578125" style="2" bestFit="1" customWidth="1"/>
    <col min="5606" max="5606" width="11.5703125" style="2" bestFit="1" customWidth="1"/>
    <col min="5607" max="5607" width="9.42578125" style="2" bestFit="1" customWidth="1"/>
    <col min="5608" max="5608" width="6.28515625" style="2" bestFit="1" customWidth="1"/>
    <col min="5609" max="5609" width="7.28515625" style="2" bestFit="1" customWidth="1"/>
    <col min="5610" max="5610" width="5.7109375" style="2" bestFit="1" customWidth="1"/>
    <col min="5611" max="5611" width="5.140625" style="2" bestFit="1" customWidth="1"/>
    <col min="5612" max="5612" width="11.5703125" style="2" bestFit="1" customWidth="1"/>
    <col min="5613" max="5613" width="5.7109375" style="2" bestFit="1" customWidth="1"/>
    <col min="5614" max="5614" width="9.42578125" style="2" bestFit="1" customWidth="1"/>
    <col min="5615" max="5615" width="11.5703125" style="2" bestFit="1" customWidth="1"/>
    <col min="5616" max="5616" width="9.42578125" style="2" bestFit="1" customWidth="1"/>
    <col min="5617" max="5617" width="5.7109375" style="2" bestFit="1" customWidth="1"/>
    <col min="5618" max="5618" width="7.28515625" style="2" bestFit="1" customWidth="1"/>
    <col min="5619" max="5619" width="5.7109375" style="2" bestFit="1" customWidth="1"/>
    <col min="5620" max="5620" width="5.140625" style="2" bestFit="1" customWidth="1"/>
    <col min="5621" max="5621" width="11.5703125" style="2" bestFit="1" customWidth="1"/>
    <col min="5622" max="5622" width="5.7109375" style="2" bestFit="1" customWidth="1"/>
    <col min="5623" max="5623" width="9.42578125" style="2" bestFit="1" customWidth="1"/>
    <col min="5624" max="5624" width="11.5703125" style="2" bestFit="1" customWidth="1"/>
    <col min="5625" max="5625" width="9.42578125" style="2" bestFit="1" customWidth="1"/>
    <col min="5626" max="5626" width="5.7109375" style="2" bestFit="1" customWidth="1"/>
    <col min="5627" max="5627" width="7.28515625" style="2" bestFit="1" customWidth="1"/>
    <col min="5628" max="5628" width="5.7109375" style="2" bestFit="1" customWidth="1"/>
    <col min="5629" max="5629" width="5.140625" style="2" bestFit="1" customWidth="1"/>
    <col min="5630" max="5630" width="11.42578125" style="2"/>
    <col min="5631" max="5631" width="5.7109375" style="2" bestFit="1" customWidth="1"/>
    <col min="5632" max="5632" width="9.42578125" style="2" bestFit="1" customWidth="1"/>
    <col min="5633" max="5633" width="11.5703125" style="2" bestFit="1" customWidth="1"/>
    <col min="5634" max="5634" width="9.42578125" style="2" bestFit="1" customWidth="1"/>
    <col min="5635" max="5635" width="5.140625" style="2" bestFit="1" customWidth="1"/>
    <col min="5636" max="5636" width="7.28515625" style="2" bestFit="1" customWidth="1"/>
    <col min="5637" max="5637" width="5.140625" style="2" bestFit="1" customWidth="1"/>
    <col min="5638" max="5638" width="7.28515625" style="2" bestFit="1" customWidth="1"/>
    <col min="5639" max="5639" width="11.5703125" style="2" bestFit="1" customWidth="1"/>
    <col min="5640" max="5640" width="5.7109375" style="2" bestFit="1" customWidth="1"/>
    <col min="5641" max="5641" width="9.42578125" style="2" bestFit="1" customWidth="1"/>
    <col min="5642" max="5642" width="11.5703125" style="2" bestFit="1" customWidth="1"/>
    <col min="5643" max="5643" width="9.42578125" style="2" bestFit="1" customWidth="1"/>
    <col min="5644" max="5644" width="5.140625" style="2" bestFit="1" customWidth="1"/>
    <col min="5645" max="5645" width="7.28515625" style="2" bestFit="1" customWidth="1"/>
    <col min="5646" max="5646" width="5.140625" style="2" bestFit="1" customWidth="1"/>
    <col min="5647" max="5647" width="7.28515625" style="2" bestFit="1" customWidth="1"/>
    <col min="5648" max="5848" width="11.42578125" style="2"/>
    <col min="5849" max="5849" width="10" style="2" bestFit="1" customWidth="1"/>
    <col min="5850" max="5850" width="11.5703125" style="2" bestFit="1" customWidth="1"/>
    <col min="5851" max="5851" width="5.7109375" style="2" bestFit="1" customWidth="1"/>
    <col min="5852" max="5852" width="9.42578125" style="2" bestFit="1" customWidth="1"/>
    <col min="5853" max="5853" width="11.5703125" style="2" bestFit="1" customWidth="1"/>
    <col min="5854" max="5854" width="9.42578125" style="2" bestFit="1" customWidth="1"/>
    <col min="5855" max="5855" width="5.7109375" style="2" bestFit="1" customWidth="1"/>
    <col min="5856" max="5856" width="7.28515625" style="2" bestFit="1" customWidth="1"/>
    <col min="5857" max="5857" width="5.7109375" style="2" bestFit="1" customWidth="1"/>
    <col min="5858" max="5858" width="5.140625" style="2" bestFit="1" customWidth="1"/>
    <col min="5859" max="5859" width="11.42578125" style="2"/>
    <col min="5860" max="5860" width="5.7109375" style="2" bestFit="1" customWidth="1"/>
    <col min="5861" max="5861" width="9.42578125" style="2" bestFit="1" customWidth="1"/>
    <col min="5862" max="5862" width="11.5703125" style="2" bestFit="1" customWidth="1"/>
    <col min="5863" max="5863" width="9.42578125" style="2" bestFit="1" customWidth="1"/>
    <col min="5864" max="5864" width="6.28515625" style="2" bestFit="1" customWidth="1"/>
    <col min="5865" max="5865" width="7.28515625" style="2" bestFit="1" customWidth="1"/>
    <col min="5866" max="5866" width="5.7109375" style="2" bestFit="1" customWidth="1"/>
    <col min="5867" max="5867" width="5.140625" style="2" bestFit="1" customWidth="1"/>
    <col min="5868" max="5868" width="11.5703125" style="2" bestFit="1" customWidth="1"/>
    <col min="5869" max="5869" width="5.7109375" style="2" bestFit="1" customWidth="1"/>
    <col min="5870" max="5870" width="9.42578125" style="2" bestFit="1" customWidth="1"/>
    <col min="5871" max="5871" width="11.5703125" style="2" bestFit="1" customWidth="1"/>
    <col min="5872" max="5872" width="9.42578125" style="2" bestFit="1" customWidth="1"/>
    <col min="5873" max="5873" width="5.7109375" style="2" bestFit="1" customWidth="1"/>
    <col min="5874" max="5874" width="7.28515625" style="2" bestFit="1" customWidth="1"/>
    <col min="5875" max="5875" width="5.7109375" style="2" bestFit="1" customWidth="1"/>
    <col min="5876" max="5876" width="5.140625" style="2" bestFit="1" customWidth="1"/>
    <col min="5877" max="5877" width="11.5703125" style="2" bestFit="1" customWidth="1"/>
    <col min="5878" max="5878" width="5.7109375" style="2" bestFit="1" customWidth="1"/>
    <col min="5879" max="5879" width="9.42578125" style="2" bestFit="1" customWidth="1"/>
    <col min="5880" max="5880" width="11.5703125" style="2" bestFit="1" customWidth="1"/>
    <col min="5881" max="5881" width="9.42578125" style="2" bestFit="1" customWidth="1"/>
    <col min="5882" max="5882" width="5.7109375" style="2" bestFit="1" customWidth="1"/>
    <col min="5883" max="5883" width="7.28515625" style="2" bestFit="1" customWidth="1"/>
    <col min="5884" max="5884" width="5.7109375" style="2" bestFit="1" customWidth="1"/>
    <col min="5885" max="5885" width="5.140625" style="2" bestFit="1" customWidth="1"/>
    <col min="5886" max="5886" width="11.42578125" style="2"/>
    <col min="5887" max="5887" width="5.7109375" style="2" bestFit="1" customWidth="1"/>
    <col min="5888" max="5888" width="9.42578125" style="2" bestFit="1" customWidth="1"/>
    <col min="5889" max="5889" width="11.5703125" style="2" bestFit="1" customWidth="1"/>
    <col min="5890" max="5890" width="9.42578125" style="2" bestFit="1" customWidth="1"/>
    <col min="5891" max="5891" width="5.140625" style="2" bestFit="1" customWidth="1"/>
    <col min="5892" max="5892" width="7.28515625" style="2" bestFit="1" customWidth="1"/>
    <col min="5893" max="5893" width="5.140625" style="2" bestFit="1" customWidth="1"/>
    <col min="5894" max="5894" width="7.28515625" style="2" bestFit="1" customWidth="1"/>
    <col min="5895" max="5895" width="11.5703125" style="2" bestFit="1" customWidth="1"/>
    <col min="5896" max="5896" width="5.7109375" style="2" bestFit="1" customWidth="1"/>
    <col min="5897" max="5897" width="9.42578125" style="2" bestFit="1" customWidth="1"/>
    <col min="5898" max="5898" width="11.5703125" style="2" bestFit="1" customWidth="1"/>
    <col min="5899" max="5899" width="9.42578125" style="2" bestFit="1" customWidth="1"/>
    <col min="5900" max="5900" width="5.140625" style="2" bestFit="1" customWidth="1"/>
    <col min="5901" max="5901" width="7.28515625" style="2" bestFit="1" customWidth="1"/>
    <col min="5902" max="5902" width="5.140625" style="2" bestFit="1" customWidth="1"/>
    <col min="5903" max="5903" width="7.28515625" style="2" bestFit="1" customWidth="1"/>
    <col min="5904" max="6104" width="11.42578125" style="2"/>
    <col min="6105" max="6105" width="10" style="2" bestFit="1" customWidth="1"/>
    <col min="6106" max="6106" width="11.5703125" style="2" bestFit="1" customWidth="1"/>
    <col min="6107" max="6107" width="5.7109375" style="2" bestFit="1" customWidth="1"/>
    <col min="6108" max="6108" width="9.42578125" style="2" bestFit="1" customWidth="1"/>
    <col min="6109" max="6109" width="11.5703125" style="2" bestFit="1" customWidth="1"/>
    <col min="6110" max="6110" width="9.42578125" style="2" bestFit="1" customWidth="1"/>
    <col min="6111" max="6111" width="5.7109375" style="2" bestFit="1" customWidth="1"/>
    <col min="6112" max="6112" width="7.28515625" style="2" bestFit="1" customWidth="1"/>
    <col min="6113" max="6113" width="5.7109375" style="2" bestFit="1" customWidth="1"/>
    <col min="6114" max="6114" width="5.140625" style="2" bestFit="1" customWidth="1"/>
    <col min="6115" max="6115" width="11.42578125" style="2"/>
    <col min="6116" max="6116" width="5.7109375" style="2" bestFit="1" customWidth="1"/>
    <col min="6117" max="6117" width="9.42578125" style="2" bestFit="1" customWidth="1"/>
    <col min="6118" max="6118" width="11.5703125" style="2" bestFit="1" customWidth="1"/>
    <col min="6119" max="6119" width="9.42578125" style="2" bestFit="1" customWidth="1"/>
    <col min="6120" max="6120" width="6.28515625" style="2" bestFit="1" customWidth="1"/>
    <col min="6121" max="6121" width="7.28515625" style="2" bestFit="1" customWidth="1"/>
    <col min="6122" max="6122" width="5.7109375" style="2" bestFit="1" customWidth="1"/>
    <col min="6123" max="6123" width="5.140625" style="2" bestFit="1" customWidth="1"/>
    <col min="6124" max="6124" width="11.5703125" style="2" bestFit="1" customWidth="1"/>
    <col min="6125" max="6125" width="5.7109375" style="2" bestFit="1" customWidth="1"/>
    <col min="6126" max="6126" width="9.42578125" style="2" bestFit="1" customWidth="1"/>
    <col min="6127" max="6127" width="11.5703125" style="2" bestFit="1" customWidth="1"/>
    <col min="6128" max="6128" width="9.42578125" style="2" bestFit="1" customWidth="1"/>
    <col min="6129" max="6129" width="5.7109375" style="2" bestFit="1" customWidth="1"/>
    <col min="6130" max="6130" width="7.28515625" style="2" bestFit="1" customWidth="1"/>
    <col min="6131" max="6131" width="5.7109375" style="2" bestFit="1" customWidth="1"/>
    <col min="6132" max="6132" width="5.140625" style="2" bestFit="1" customWidth="1"/>
    <col min="6133" max="6133" width="11.5703125" style="2" bestFit="1" customWidth="1"/>
    <col min="6134" max="6134" width="5.7109375" style="2" bestFit="1" customWidth="1"/>
    <col min="6135" max="6135" width="9.42578125" style="2" bestFit="1" customWidth="1"/>
    <col min="6136" max="6136" width="11.5703125" style="2" bestFit="1" customWidth="1"/>
    <col min="6137" max="6137" width="9.42578125" style="2" bestFit="1" customWidth="1"/>
    <col min="6138" max="6138" width="5.7109375" style="2" bestFit="1" customWidth="1"/>
    <col min="6139" max="6139" width="7.28515625" style="2" bestFit="1" customWidth="1"/>
    <col min="6140" max="6140" width="5.7109375" style="2" bestFit="1" customWidth="1"/>
    <col min="6141" max="6141" width="5.140625" style="2" bestFit="1" customWidth="1"/>
    <col min="6142" max="6142" width="11.42578125" style="2"/>
    <col min="6143" max="6143" width="5.7109375" style="2" bestFit="1" customWidth="1"/>
    <col min="6144" max="6144" width="9.42578125" style="2" bestFit="1" customWidth="1"/>
    <col min="6145" max="6145" width="11.5703125" style="2" bestFit="1" customWidth="1"/>
    <col min="6146" max="6146" width="9.42578125" style="2" bestFit="1" customWidth="1"/>
    <col min="6147" max="6147" width="5.140625" style="2" bestFit="1" customWidth="1"/>
    <col min="6148" max="6148" width="7.28515625" style="2" bestFit="1" customWidth="1"/>
    <col min="6149" max="6149" width="5.140625" style="2" bestFit="1" customWidth="1"/>
    <col min="6150" max="6150" width="7.28515625" style="2" bestFit="1" customWidth="1"/>
    <col min="6151" max="6151" width="11.5703125" style="2" bestFit="1" customWidth="1"/>
    <col min="6152" max="6152" width="5.7109375" style="2" bestFit="1" customWidth="1"/>
    <col min="6153" max="6153" width="9.42578125" style="2" bestFit="1" customWidth="1"/>
    <col min="6154" max="6154" width="11.5703125" style="2" bestFit="1" customWidth="1"/>
    <col min="6155" max="6155" width="9.42578125" style="2" bestFit="1" customWidth="1"/>
    <col min="6156" max="6156" width="5.140625" style="2" bestFit="1" customWidth="1"/>
    <col min="6157" max="6157" width="7.28515625" style="2" bestFit="1" customWidth="1"/>
    <col min="6158" max="6158" width="5.140625" style="2" bestFit="1" customWidth="1"/>
    <col min="6159" max="6159" width="7.28515625" style="2" bestFit="1" customWidth="1"/>
    <col min="6160" max="6360" width="11.42578125" style="2"/>
    <col min="6361" max="6361" width="10" style="2" bestFit="1" customWidth="1"/>
    <col min="6362" max="6362" width="11.5703125" style="2" bestFit="1" customWidth="1"/>
    <col min="6363" max="6363" width="5.7109375" style="2" bestFit="1" customWidth="1"/>
    <col min="6364" max="6364" width="9.42578125" style="2" bestFit="1" customWidth="1"/>
    <col min="6365" max="6365" width="11.5703125" style="2" bestFit="1" customWidth="1"/>
    <col min="6366" max="6366" width="9.42578125" style="2" bestFit="1" customWidth="1"/>
    <col min="6367" max="6367" width="5.7109375" style="2" bestFit="1" customWidth="1"/>
    <col min="6368" max="6368" width="7.28515625" style="2" bestFit="1" customWidth="1"/>
    <col min="6369" max="6369" width="5.7109375" style="2" bestFit="1" customWidth="1"/>
    <col min="6370" max="6370" width="5.140625" style="2" bestFit="1" customWidth="1"/>
    <col min="6371" max="6371" width="11.42578125" style="2"/>
    <col min="6372" max="6372" width="5.7109375" style="2" bestFit="1" customWidth="1"/>
    <col min="6373" max="6373" width="9.42578125" style="2" bestFit="1" customWidth="1"/>
    <col min="6374" max="6374" width="11.5703125" style="2" bestFit="1" customWidth="1"/>
    <col min="6375" max="6375" width="9.42578125" style="2" bestFit="1" customWidth="1"/>
    <col min="6376" max="6376" width="6.28515625" style="2" bestFit="1" customWidth="1"/>
    <col min="6377" max="6377" width="7.28515625" style="2" bestFit="1" customWidth="1"/>
    <col min="6378" max="6378" width="5.7109375" style="2" bestFit="1" customWidth="1"/>
    <col min="6379" max="6379" width="5.140625" style="2" bestFit="1" customWidth="1"/>
    <col min="6380" max="6380" width="11.5703125" style="2" bestFit="1" customWidth="1"/>
    <col min="6381" max="6381" width="5.7109375" style="2" bestFit="1" customWidth="1"/>
    <col min="6382" max="6382" width="9.42578125" style="2" bestFit="1" customWidth="1"/>
    <col min="6383" max="6383" width="11.5703125" style="2" bestFit="1" customWidth="1"/>
    <col min="6384" max="6384" width="9.42578125" style="2" bestFit="1" customWidth="1"/>
    <col min="6385" max="6385" width="5.7109375" style="2" bestFit="1" customWidth="1"/>
    <col min="6386" max="6386" width="7.28515625" style="2" bestFit="1" customWidth="1"/>
    <col min="6387" max="6387" width="5.7109375" style="2" bestFit="1" customWidth="1"/>
    <col min="6388" max="6388" width="5.140625" style="2" bestFit="1" customWidth="1"/>
    <col min="6389" max="6389" width="11.5703125" style="2" bestFit="1" customWidth="1"/>
    <col min="6390" max="6390" width="5.7109375" style="2" bestFit="1" customWidth="1"/>
    <col min="6391" max="6391" width="9.42578125" style="2" bestFit="1" customWidth="1"/>
    <col min="6392" max="6392" width="11.5703125" style="2" bestFit="1" customWidth="1"/>
    <col min="6393" max="6393" width="9.42578125" style="2" bestFit="1" customWidth="1"/>
    <col min="6394" max="6394" width="5.7109375" style="2" bestFit="1" customWidth="1"/>
    <col min="6395" max="6395" width="7.28515625" style="2" bestFit="1" customWidth="1"/>
    <col min="6396" max="6396" width="5.7109375" style="2" bestFit="1" customWidth="1"/>
    <col min="6397" max="6397" width="5.140625" style="2" bestFit="1" customWidth="1"/>
    <col min="6398" max="6398" width="11.42578125" style="2"/>
    <col min="6399" max="6399" width="5.7109375" style="2" bestFit="1" customWidth="1"/>
    <col min="6400" max="6400" width="9.42578125" style="2" bestFit="1" customWidth="1"/>
    <col min="6401" max="6401" width="11.5703125" style="2" bestFit="1" customWidth="1"/>
    <col min="6402" max="6402" width="9.42578125" style="2" bestFit="1" customWidth="1"/>
    <col min="6403" max="6403" width="5.140625" style="2" bestFit="1" customWidth="1"/>
    <col min="6404" max="6404" width="7.28515625" style="2" bestFit="1" customWidth="1"/>
    <col min="6405" max="6405" width="5.140625" style="2" bestFit="1" customWidth="1"/>
    <col min="6406" max="6406" width="7.28515625" style="2" bestFit="1" customWidth="1"/>
    <col min="6407" max="6407" width="11.5703125" style="2" bestFit="1" customWidth="1"/>
    <col min="6408" max="6408" width="5.7109375" style="2" bestFit="1" customWidth="1"/>
    <col min="6409" max="6409" width="9.42578125" style="2" bestFit="1" customWidth="1"/>
    <col min="6410" max="6410" width="11.5703125" style="2" bestFit="1" customWidth="1"/>
    <col min="6411" max="6411" width="9.42578125" style="2" bestFit="1" customWidth="1"/>
    <col min="6412" max="6412" width="5.140625" style="2" bestFit="1" customWidth="1"/>
    <col min="6413" max="6413" width="7.28515625" style="2" bestFit="1" customWidth="1"/>
    <col min="6414" max="6414" width="5.140625" style="2" bestFit="1" customWidth="1"/>
    <col min="6415" max="6415" width="7.28515625" style="2" bestFit="1" customWidth="1"/>
    <col min="6416" max="6616" width="11.42578125" style="2"/>
    <col min="6617" max="6617" width="10" style="2" bestFit="1" customWidth="1"/>
    <col min="6618" max="6618" width="11.5703125" style="2" bestFit="1" customWidth="1"/>
    <col min="6619" max="6619" width="5.7109375" style="2" bestFit="1" customWidth="1"/>
    <col min="6620" max="6620" width="9.42578125" style="2" bestFit="1" customWidth="1"/>
    <col min="6621" max="6621" width="11.5703125" style="2" bestFit="1" customWidth="1"/>
    <col min="6622" max="6622" width="9.42578125" style="2" bestFit="1" customWidth="1"/>
    <col min="6623" max="6623" width="5.7109375" style="2" bestFit="1" customWidth="1"/>
    <col min="6624" max="6624" width="7.28515625" style="2" bestFit="1" customWidth="1"/>
    <col min="6625" max="6625" width="5.7109375" style="2" bestFit="1" customWidth="1"/>
    <col min="6626" max="6626" width="5.140625" style="2" bestFit="1" customWidth="1"/>
    <col min="6627" max="6627" width="11.42578125" style="2"/>
    <col min="6628" max="6628" width="5.7109375" style="2" bestFit="1" customWidth="1"/>
    <col min="6629" max="6629" width="9.42578125" style="2" bestFit="1" customWidth="1"/>
    <col min="6630" max="6630" width="11.5703125" style="2" bestFit="1" customWidth="1"/>
    <col min="6631" max="6631" width="9.42578125" style="2" bestFit="1" customWidth="1"/>
    <col min="6632" max="6632" width="6.28515625" style="2" bestFit="1" customWidth="1"/>
    <col min="6633" max="6633" width="7.28515625" style="2" bestFit="1" customWidth="1"/>
    <col min="6634" max="6634" width="5.7109375" style="2" bestFit="1" customWidth="1"/>
    <col min="6635" max="6635" width="5.140625" style="2" bestFit="1" customWidth="1"/>
    <col min="6636" max="6636" width="11.5703125" style="2" bestFit="1" customWidth="1"/>
    <col min="6637" max="6637" width="5.7109375" style="2" bestFit="1" customWidth="1"/>
    <col min="6638" max="6638" width="9.42578125" style="2" bestFit="1" customWidth="1"/>
    <col min="6639" max="6639" width="11.5703125" style="2" bestFit="1" customWidth="1"/>
    <col min="6640" max="6640" width="9.42578125" style="2" bestFit="1" customWidth="1"/>
    <col min="6641" max="6641" width="5.7109375" style="2" bestFit="1" customWidth="1"/>
    <col min="6642" max="6642" width="7.28515625" style="2" bestFit="1" customWidth="1"/>
    <col min="6643" max="6643" width="5.7109375" style="2" bestFit="1" customWidth="1"/>
    <col min="6644" max="6644" width="5.140625" style="2" bestFit="1" customWidth="1"/>
    <col min="6645" max="6645" width="11.5703125" style="2" bestFit="1" customWidth="1"/>
    <col min="6646" max="6646" width="5.7109375" style="2" bestFit="1" customWidth="1"/>
    <col min="6647" max="6647" width="9.42578125" style="2" bestFit="1" customWidth="1"/>
    <col min="6648" max="6648" width="11.5703125" style="2" bestFit="1" customWidth="1"/>
    <col min="6649" max="6649" width="9.42578125" style="2" bestFit="1" customWidth="1"/>
    <col min="6650" max="6650" width="5.7109375" style="2" bestFit="1" customWidth="1"/>
    <col min="6651" max="6651" width="7.28515625" style="2" bestFit="1" customWidth="1"/>
    <col min="6652" max="6652" width="5.7109375" style="2" bestFit="1" customWidth="1"/>
    <col min="6653" max="6653" width="5.140625" style="2" bestFit="1" customWidth="1"/>
    <col min="6654" max="6654" width="11.42578125" style="2"/>
    <col min="6655" max="6655" width="5.7109375" style="2" bestFit="1" customWidth="1"/>
    <col min="6656" max="6656" width="9.42578125" style="2" bestFit="1" customWidth="1"/>
    <col min="6657" max="6657" width="11.5703125" style="2" bestFit="1" customWidth="1"/>
    <col min="6658" max="6658" width="9.42578125" style="2" bestFit="1" customWidth="1"/>
    <col min="6659" max="6659" width="5.140625" style="2" bestFit="1" customWidth="1"/>
    <col min="6660" max="6660" width="7.28515625" style="2" bestFit="1" customWidth="1"/>
    <col min="6661" max="6661" width="5.140625" style="2" bestFit="1" customWidth="1"/>
    <col min="6662" max="6662" width="7.28515625" style="2" bestFit="1" customWidth="1"/>
    <col min="6663" max="6663" width="11.5703125" style="2" bestFit="1" customWidth="1"/>
    <col min="6664" max="6664" width="5.7109375" style="2" bestFit="1" customWidth="1"/>
    <col min="6665" max="6665" width="9.42578125" style="2" bestFit="1" customWidth="1"/>
    <col min="6666" max="6666" width="11.5703125" style="2" bestFit="1" customWidth="1"/>
    <col min="6667" max="6667" width="9.42578125" style="2" bestFit="1" customWidth="1"/>
    <col min="6668" max="6668" width="5.140625" style="2" bestFit="1" customWidth="1"/>
    <col min="6669" max="6669" width="7.28515625" style="2" bestFit="1" customWidth="1"/>
    <col min="6670" max="6670" width="5.140625" style="2" bestFit="1" customWidth="1"/>
    <col min="6671" max="6671" width="7.28515625" style="2" bestFit="1" customWidth="1"/>
    <col min="6672" max="6872" width="11.42578125" style="2"/>
    <col min="6873" max="6873" width="10" style="2" bestFit="1" customWidth="1"/>
    <col min="6874" max="6874" width="11.5703125" style="2" bestFit="1" customWidth="1"/>
    <col min="6875" max="6875" width="5.7109375" style="2" bestFit="1" customWidth="1"/>
    <col min="6876" max="6876" width="9.42578125" style="2" bestFit="1" customWidth="1"/>
    <col min="6877" max="6877" width="11.5703125" style="2" bestFit="1" customWidth="1"/>
    <col min="6878" max="6878" width="9.42578125" style="2" bestFit="1" customWidth="1"/>
    <col min="6879" max="6879" width="5.7109375" style="2" bestFit="1" customWidth="1"/>
    <col min="6880" max="6880" width="7.28515625" style="2" bestFit="1" customWidth="1"/>
    <col min="6881" max="6881" width="5.7109375" style="2" bestFit="1" customWidth="1"/>
    <col min="6882" max="6882" width="5.140625" style="2" bestFit="1" customWidth="1"/>
    <col min="6883" max="6883" width="11.42578125" style="2"/>
    <col min="6884" max="6884" width="5.7109375" style="2" bestFit="1" customWidth="1"/>
    <col min="6885" max="6885" width="9.42578125" style="2" bestFit="1" customWidth="1"/>
    <col min="6886" max="6886" width="11.5703125" style="2" bestFit="1" customWidth="1"/>
    <col min="6887" max="6887" width="9.42578125" style="2" bestFit="1" customWidth="1"/>
    <col min="6888" max="6888" width="6.28515625" style="2" bestFit="1" customWidth="1"/>
    <col min="6889" max="6889" width="7.28515625" style="2" bestFit="1" customWidth="1"/>
    <col min="6890" max="6890" width="5.7109375" style="2" bestFit="1" customWidth="1"/>
    <col min="6891" max="6891" width="5.140625" style="2" bestFit="1" customWidth="1"/>
    <col min="6892" max="6892" width="11.5703125" style="2" bestFit="1" customWidth="1"/>
    <col min="6893" max="6893" width="5.7109375" style="2" bestFit="1" customWidth="1"/>
    <col min="6894" max="6894" width="9.42578125" style="2" bestFit="1" customWidth="1"/>
    <col min="6895" max="6895" width="11.5703125" style="2" bestFit="1" customWidth="1"/>
    <col min="6896" max="6896" width="9.42578125" style="2" bestFit="1" customWidth="1"/>
    <col min="6897" max="6897" width="5.7109375" style="2" bestFit="1" customWidth="1"/>
    <col min="6898" max="6898" width="7.28515625" style="2" bestFit="1" customWidth="1"/>
    <col min="6899" max="6899" width="5.7109375" style="2" bestFit="1" customWidth="1"/>
    <col min="6900" max="6900" width="5.140625" style="2" bestFit="1" customWidth="1"/>
    <col min="6901" max="6901" width="11.5703125" style="2" bestFit="1" customWidth="1"/>
    <col min="6902" max="6902" width="5.7109375" style="2" bestFit="1" customWidth="1"/>
    <col min="6903" max="6903" width="9.42578125" style="2" bestFit="1" customWidth="1"/>
    <col min="6904" max="6904" width="11.5703125" style="2" bestFit="1" customWidth="1"/>
    <col min="6905" max="6905" width="9.42578125" style="2" bestFit="1" customWidth="1"/>
    <col min="6906" max="6906" width="5.7109375" style="2" bestFit="1" customWidth="1"/>
    <col min="6907" max="6907" width="7.28515625" style="2" bestFit="1" customWidth="1"/>
    <col min="6908" max="6908" width="5.7109375" style="2" bestFit="1" customWidth="1"/>
    <col min="6909" max="6909" width="5.140625" style="2" bestFit="1" customWidth="1"/>
    <col min="6910" max="6910" width="11.42578125" style="2"/>
    <col min="6911" max="6911" width="5.7109375" style="2" bestFit="1" customWidth="1"/>
    <col min="6912" max="6912" width="9.42578125" style="2" bestFit="1" customWidth="1"/>
    <col min="6913" max="6913" width="11.5703125" style="2" bestFit="1" customWidth="1"/>
    <col min="6914" max="6914" width="9.42578125" style="2" bestFit="1" customWidth="1"/>
    <col min="6915" max="6915" width="5.140625" style="2" bestFit="1" customWidth="1"/>
    <col min="6916" max="6916" width="7.28515625" style="2" bestFit="1" customWidth="1"/>
    <col min="6917" max="6917" width="5.140625" style="2" bestFit="1" customWidth="1"/>
    <col min="6918" max="6918" width="7.28515625" style="2" bestFit="1" customWidth="1"/>
    <col min="6919" max="6919" width="11.5703125" style="2" bestFit="1" customWidth="1"/>
    <col min="6920" max="6920" width="5.7109375" style="2" bestFit="1" customWidth="1"/>
    <col min="6921" max="6921" width="9.42578125" style="2" bestFit="1" customWidth="1"/>
    <col min="6922" max="6922" width="11.5703125" style="2" bestFit="1" customWidth="1"/>
    <col min="6923" max="6923" width="9.42578125" style="2" bestFit="1" customWidth="1"/>
    <col min="6924" max="6924" width="5.140625" style="2" bestFit="1" customWidth="1"/>
    <col min="6925" max="6925" width="7.28515625" style="2" bestFit="1" customWidth="1"/>
    <col min="6926" max="6926" width="5.140625" style="2" bestFit="1" customWidth="1"/>
    <col min="6927" max="6927" width="7.28515625" style="2" bestFit="1" customWidth="1"/>
    <col min="6928" max="7128" width="11.42578125" style="2"/>
    <col min="7129" max="7129" width="10" style="2" bestFit="1" customWidth="1"/>
    <col min="7130" max="7130" width="11.5703125" style="2" bestFit="1" customWidth="1"/>
    <col min="7131" max="7131" width="5.7109375" style="2" bestFit="1" customWidth="1"/>
    <col min="7132" max="7132" width="9.42578125" style="2" bestFit="1" customWidth="1"/>
    <col min="7133" max="7133" width="11.5703125" style="2" bestFit="1" customWidth="1"/>
    <col min="7134" max="7134" width="9.42578125" style="2" bestFit="1" customWidth="1"/>
    <col min="7135" max="7135" width="5.7109375" style="2" bestFit="1" customWidth="1"/>
    <col min="7136" max="7136" width="7.28515625" style="2" bestFit="1" customWidth="1"/>
    <col min="7137" max="7137" width="5.7109375" style="2" bestFit="1" customWidth="1"/>
    <col min="7138" max="7138" width="5.140625" style="2" bestFit="1" customWidth="1"/>
    <col min="7139" max="7139" width="11.42578125" style="2"/>
    <col min="7140" max="7140" width="5.7109375" style="2" bestFit="1" customWidth="1"/>
    <col min="7141" max="7141" width="9.42578125" style="2" bestFit="1" customWidth="1"/>
    <col min="7142" max="7142" width="11.5703125" style="2" bestFit="1" customWidth="1"/>
    <col min="7143" max="7143" width="9.42578125" style="2" bestFit="1" customWidth="1"/>
    <col min="7144" max="7144" width="6.28515625" style="2" bestFit="1" customWidth="1"/>
    <col min="7145" max="7145" width="7.28515625" style="2" bestFit="1" customWidth="1"/>
    <col min="7146" max="7146" width="5.7109375" style="2" bestFit="1" customWidth="1"/>
    <col min="7147" max="7147" width="5.140625" style="2" bestFit="1" customWidth="1"/>
    <col min="7148" max="7148" width="11.5703125" style="2" bestFit="1" customWidth="1"/>
    <col min="7149" max="7149" width="5.7109375" style="2" bestFit="1" customWidth="1"/>
    <col min="7150" max="7150" width="9.42578125" style="2" bestFit="1" customWidth="1"/>
    <col min="7151" max="7151" width="11.5703125" style="2" bestFit="1" customWidth="1"/>
    <col min="7152" max="7152" width="9.42578125" style="2" bestFit="1" customWidth="1"/>
    <col min="7153" max="7153" width="5.7109375" style="2" bestFit="1" customWidth="1"/>
    <col min="7154" max="7154" width="7.28515625" style="2" bestFit="1" customWidth="1"/>
    <col min="7155" max="7155" width="5.7109375" style="2" bestFit="1" customWidth="1"/>
    <col min="7156" max="7156" width="5.140625" style="2" bestFit="1" customWidth="1"/>
    <col min="7157" max="7157" width="11.5703125" style="2" bestFit="1" customWidth="1"/>
    <col min="7158" max="7158" width="5.7109375" style="2" bestFit="1" customWidth="1"/>
    <col min="7159" max="7159" width="9.42578125" style="2" bestFit="1" customWidth="1"/>
    <col min="7160" max="7160" width="11.5703125" style="2" bestFit="1" customWidth="1"/>
    <col min="7161" max="7161" width="9.42578125" style="2" bestFit="1" customWidth="1"/>
    <col min="7162" max="7162" width="5.7109375" style="2" bestFit="1" customWidth="1"/>
    <col min="7163" max="7163" width="7.28515625" style="2" bestFit="1" customWidth="1"/>
    <col min="7164" max="7164" width="5.7109375" style="2" bestFit="1" customWidth="1"/>
    <col min="7165" max="7165" width="5.140625" style="2" bestFit="1" customWidth="1"/>
    <col min="7166" max="7166" width="11.42578125" style="2"/>
    <col min="7167" max="7167" width="5.7109375" style="2" bestFit="1" customWidth="1"/>
    <col min="7168" max="7168" width="9.42578125" style="2" bestFit="1" customWidth="1"/>
    <col min="7169" max="7169" width="11.5703125" style="2" bestFit="1" customWidth="1"/>
    <col min="7170" max="7170" width="9.42578125" style="2" bestFit="1" customWidth="1"/>
    <col min="7171" max="7171" width="5.140625" style="2" bestFit="1" customWidth="1"/>
    <col min="7172" max="7172" width="7.28515625" style="2" bestFit="1" customWidth="1"/>
    <col min="7173" max="7173" width="5.140625" style="2" bestFit="1" customWidth="1"/>
    <col min="7174" max="7174" width="7.28515625" style="2" bestFit="1" customWidth="1"/>
    <col min="7175" max="7175" width="11.5703125" style="2" bestFit="1" customWidth="1"/>
    <col min="7176" max="7176" width="5.7109375" style="2" bestFit="1" customWidth="1"/>
    <col min="7177" max="7177" width="9.42578125" style="2" bestFit="1" customWidth="1"/>
    <col min="7178" max="7178" width="11.5703125" style="2" bestFit="1" customWidth="1"/>
    <col min="7179" max="7179" width="9.42578125" style="2" bestFit="1" customWidth="1"/>
    <col min="7180" max="7180" width="5.140625" style="2" bestFit="1" customWidth="1"/>
    <col min="7181" max="7181" width="7.28515625" style="2" bestFit="1" customWidth="1"/>
    <col min="7182" max="7182" width="5.140625" style="2" bestFit="1" customWidth="1"/>
    <col min="7183" max="7183" width="7.28515625" style="2" bestFit="1" customWidth="1"/>
    <col min="7184" max="7384" width="11.42578125" style="2"/>
    <col min="7385" max="7385" width="10" style="2" bestFit="1" customWidth="1"/>
    <col min="7386" max="7386" width="11.5703125" style="2" bestFit="1" customWidth="1"/>
    <col min="7387" max="7387" width="5.7109375" style="2" bestFit="1" customWidth="1"/>
    <col min="7388" max="7388" width="9.42578125" style="2" bestFit="1" customWidth="1"/>
    <col min="7389" max="7389" width="11.5703125" style="2" bestFit="1" customWidth="1"/>
    <col min="7390" max="7390" width="9.42578125" style="2" bestFit="1" customWidth="1"/>
    <col min="7391" max="7391" width="5.7109375" style="2" bestFit="1" customWidth="1"/>
    <col min="7392" max="7392" width="7.28515625" style="2" bestFit="1" customWidth="1"/>
    <col min="7393" max="7393" width="5.7109375" style="2" bestFit="1" customWidth="1"/>
    <col min="7394" max="7394" width="5.140625" style="2" bestFit="1" customWidth="1"/>
    <col min="7395" max="7395" width="11.42578125" style="2"/>
    <col min="7396" max="7396" width="5.7109375" style="2" bestFit="1" customWidth="1"/>
    <col min="7397" max="7397" width="9.42578125" style="2" bestFit="1" customWidth="1"/>
    <col min="7398" max="7398" width="11.5703125" style="2" bestFit="1" customWidth="1"/>
    <col min="7399" max="7399" width="9.42578125" style="2" bestFit="1" customWidth="1"/>
    <col min="7400" max="7400" width="6.28515625" style="2" bestFit="1" customWidth="1"/>
    <col min="7401" max="7401" width="7.28515625" style="2" bestFit="1" customWidth="1"/>
    <col min="7402" max="7402" width="5.7109375" style="2" bestFit="1" customWidth="1"/>
    <col min="7403" max="7403" width="5.140625" style="2" bestFit="1" customWidth="1"/>
    <col min="7404" max="7404" width="11.5703125" style="2" bestFit="1" customWidth="1"/>
    <col min="7405" max="7405" width="5.7109375" style="2" bestFit="1" customWidth="1"/>
    <col min="7406" max="7406" width="9.42578125" style="2" bestFit="1" customWidth="1"/>
    <col min="7407" max="7407" width="11.5703125" style="2" bestFit="1" customWidth="1"/>
    <col min="7408" max="7408" width="9.42578125" style="2" bestFit="1" customWidth="1"/>
    <col min="7409" max="7409" width="5.7109375" style="2" bestFit="1" customWidth="1"/>
    <col min="7410" max="7410" width="7.28515625" style="2" bestFit="1" customWidth="1"/>
    <col min="7411" max="7411" width="5.7109375" style="2" bestFit="1" customWidth="1"/>
    <col min="7412" max="7412" width="5.140625" style="2" bestFit="1" customWidth="1"/>
    <col min="7413" max="7413" width="11.5703125" style="2" bestFit="1" customWidth="1"/>
    <col min="7414" max="7414" width="5.7109375" style="2" bestFit="1" customWidth="1"/>
    <col min="7415" max="7415" width="9.42578125" style="2" bestFit="1" customWidth="1"/>
    <col min="7416" max="7416" width="11.5703125" style="2" bestFit="1" customWidth="1"/>
    <col min="7417" max="7417" width="9.42578125" style="2" bestFit="1" customWidth="1"/>
    <col min="7418" max="7418" width="5.7109375" style="2" bestFit="1" customWidth="1"/>
    <col min="7419" max="7419" width="7.28515625" style="2" bestFit="1" customWidth="1"/>
    <col min="7420" max="7420" width="5.7109375" style="2" bestFit="1" customWidth="1"/>
    <col min="7421" max="7421" width="5.140625" style="2" bestFit="1" customWidth="1"/>
    <col min="7422" max="7422" width="11.42578125" style="2"/>
    <col min="7423" max="7423" width="5.7109375" style="2" bestFit="1" customWidth="1"/>
    <col min="7424" max="7424" width="9.42578125" style="2" bestFit="1" customWidth="1"/>
    <col min="7425" max="7425" width="11.5703125" style="2" bestFit="1" customWidth="1"/>
    <col min="7426" max="7426" width="9.42578125" style="2" bestFit="1" customWidth="1"/>
    <col min="7427" max="7427" width="5.140625" style="2" bestFit="1" customWidth="1"/>
    <col min="7428" max="7428" width="7.28515625" style="2" bestFit="1" customWidth="1"/>
    <col min="7429" max="7429" width="5.140625" style="2" bestFit="1" customWidth="1"/>
    <col min="7430" max="7430" width="7.28515625" style="2" bestFit="1" customWidth="1"/>
    <col min="7431" max="7431" width="11.5703125" style="2" bestFit="1" customWidth="1"/>
    <col min="7432" max="7432" width="5.7109375" style="2" bestFit="1" customWidth="1"/>
    <col min="7433" max="7433" width="9.42578125" style="2" bestFit="1" customWidth="1"/>
    <col min="7434" max="7434" width="11.5703125" style="2" bestFit="1" customWidth="1"/>
    <col min="7435" max="7435" width="9.42578125" style="2" bestFit="1" customWidth="1"/>
    <col min="7436" max="7436" width="5.140625" style="2" bestFit="1" customWidth="1"/>
    <col min="7437" max="7437" width="7.28515625" style="2" bestFit="1" customWidth="1"/>
    <col min="7438" max="7438" width="5.140625" style="2" bestFit="1" customWidth="1"/>
    <col min="7439" max="7439" width="7.28515625" style="2" bestFit="1" customWidth="1"/>
    <col min="7440" max="7640" width="11.42578125" style="2"/>
    <col min="7641" max="7641" width="10" style="2" bestFit="1" customWidth="1"/>
    <col min="7642" max="7642" width="11.5703125" style="2" bestFit="1" customWidth="1"/>
    <col min="7643" max="7643" width="5.7109375" style="2" bestFit="1" customWidth="1"/>
    <col min="7644" max="7644" width="9.42578125" style="2" bestFit="1" customWidth="1"/>
    <col min="7645" max="7645" width="11.5703125" style="2" bestFit="1" customWidth="1"/>
    <col min="7646" max="7646" width="9.42578125" style="2" bestFit="1" customWidth="1"/>
    <col min="7647" max="7647" width="5.7109375" style="2" bestFit="1" customWidth="1"/>
    <col min="7648" max="7648" width="7.28515625" style="2" bestFit="1" customWidth="1"/>
    <col min="7649" max="7649" width="5.7109375" style="2" bestFit="1" customWidth="1"/>
    <col min="7650" max="7650" width="5.140625" style="2" bestFit="1" customWidth="1"/>
    <col min="7651" max="7651" width="11.42578125" style="2"/>
    <col min="7652" max="7652" width="5.7109375" style="2" bestFit="1" customWidth="1"/>
    <col min="7653" max="7653" width="9.42578125" style="2" bestFit="1" customWidth="1"/>
    <col min="7654" max="7654" width="11.5703125" style="2" bestFit="1" customWidth="1"/>
    <col min="7655" max="7655" width="9.42578125" style="2" bestFit="1" customWidth="1"/>
    <col min="7656" max="7656" width="6.28515625" style="2" bestFit="1" customWidth="1"/>
    <col min="7657" max="7657" width="7.28515625" style="2" bestFit="1" customWidth="1"/>
    <col min="7658" max="7658" width="5.7109375" style="2" bestFit="1" customWidth="1"/>
    <col min="7659" max="7659" width="5.140625" style="2" bestFit="1" customWidth="1"/>
    <col min="7660" max="7660" width="11.5703125" style="2" bestFit="1" customWidth="1"/>
    <col min="7661" max="7661" width="5.7109375" style="2" bestFit="1" customWidth="1"/>
    <col min="7662" max="7662" width="9.42578125" style="2" bestFit="1" customWidth="1"/>
    <col min="7663" max="7663" width="11.5703125" style="2" bestFit="1" customWidth="1"/>
    <col min="7664" max="7664" width="9.42578125" style="2" bestFit="1" customWidth="1"/>
    <col min="7665" max="7665" width="5.7109375" style="2" bestFit="1" customWidth="1"/>
    <col min="7666" max="7666" width="7.28515625" style="2" bestFit="1" customWidth="1"/>
    <col min="7667" max="7667" width="5.7109375" style="2" bestFit="1" customWidth="1"/>
    <col min="7668" max="7668" width="5.140625" style="2" bestFit="1" customWidth="1"/>
    <col min="7669" max="7669" width="11.5703125" style="2" bestFit="1" customWidth="1"/>
    <col min="7670" max="7670" width="5.7109375" style="2" bestFit="1" customWidth="1"/>
    <col min="7671" max="7671" width="9.42578125" style="2" bestFit="1" customWidth="1"/>
    <col min="7672" max="7672" width="11.5703125" style="2" bestFit="1" customWidth="1"/>
    <col min="7673" max="7673" width="9.42578125" style="2" bestFit="1" customWidth="1"/>
    <col min="7674" max="7674" width="5.7109375" style="2" bestFit="1" customWidth="1"/>
    <col min="7675" max="7675" width="7.28515625" style="2" bestFit="1" customWidth="1"/>
    <col min="7676" max="7676" width="5.7109375" style="2" bestFit="1" customWidth="1"/>
    <col min="7677" max="7677" width="5.140625" style="2" bestFit="1" customWidth="1"/>
    <col min="7678" max="7678" width="11.42578125" style="2"/>
    <col min="7679" max="7679" width="5.7109375" style="2" bestFit="1" customWidth="1"/>
    <col min="7680" max="7680" width="9.42578125" style="2" bestFit="1" customWidth="1"/>
    <col min="7681" max="7681" width="11.5703125" style="2" bestFit="1" customWidth="1"/>
    <col min="7682" max="7682" width="9.42578125" style="2" bestFit="1" customWidth="1"/>
    <col min="7683" max="7683" width="5.140625" style="2" bestFit="1" customWidth="1"/>
    <col min="7684" max="7684" width="7.28515625" style="2" bestFit="1" customWidth="1"/>
    <col min="7685" max="7685" width="5.140625" style="2" bestFit="1" customWidth="1"/>
    <col min="7686" max="7686" width="7.28515625" style="2" bestFit="1" customWidth="1"/>
    <col min="7687" max="7687" width="11.5703125" style="2" bestFit="1" customWidth="1"/>
    <col min="7688" max="7688" width="5.7109375" style="2" bestFit="1" customWidth="1"/>
    <col min="7689" max="7689" width="9.42578125" style="2" bestFit="1" customWidth="1"/>
    <col min="7690" max="7690" width="11.5703125" style="2" bestFit="1" customWidth="1"/>
    <col min="7691" max="7691" width="9.42578125" style="2" bestFit="1" customWidth="1"/>
    <col min="7692" max="7692" width="5.140625" style="2" bestFit="1" customWidth="1"/>
    <col min="7693" max="7693" width="7.28515625" style="2" bestFit="1" customWidth="1"/>
    <col min="7694" max="7694" width="5.140625" style="2" bestFit="1" customWidth="1"/>
    <col min="7695" max="7695" width="7.28515625" style="2" bestFit="1" customWidth="1"/>
    <col min="7696" max="7896" width="11.42578125" style="2"/>
    <col min="7897" max="7897" width="10" style="2" bestFit="1" customWidth="1"/>
    <col min="7898" max="7898" width="11.5703125" style="2" bestFit="1" customWidth="1"/>
    <col min="7899" max="7899" width="5.7109375" style="2" bestFit="1" customWidth="1"/>
    <col min="7900" max="7900" width="9.42578125" style="2" bestFit="1" customWidth="1"/>
    <col min="7901" max="7901" width="11.5703125" style="2" bestFit="1" customWidth="1"/>
    <col min="7902" max="7902" width="9.42578125" style="2" bestFit="1" customWidth="1"/>
    <col min="7903" max="7903" width="5.7109375" style="2" bestFit="1" customWidth="1"/>
    <col min="7904" max="7904" width="7.28515625" style="2" bestFit="1" customWidth="1"/>
    <col min="7905" max="7905" width="5.7109375" style="2" bestFit="1" customWidth="1"/>
    <col min="7906" max="7906" width="5.140625" style="2" bestFit="1" customWidth="1"/>
    <col min="7907" max="7907" width="11.42578125" style="2"/>
    <col min="7908" max="7908" width="5.7109375" style="2" bestFit="1" customWidth="1"/>
    <col min="7909" max="7909" width="9.42578125" style="2" bestFit="1" customWidth="1"/>
    <col min="7910" max="7910" width="11.5703125" style="2" bestFit="1" customWidth="1"/>
    <col min="7911" max="7911" width="9.42578125" style="2" bestFit="1" customWidth="1"/>
    <col min="7912" max="7912" width="6.28515625" style="2" bestFit="1" customWidth="1"/>
    <col min="7913" max="7913" width="7.28515625" style="2" bestFit="1" customWidth="1"/>
    <col min="7914" max="7914" width="5.7109375" style="2" bestFit="1" customWidth="1"/>
    <col min="7915" max="7915" width="5.140625" style="2" bestFit="1" customWidth="1"/>
    <col min="7916" max="7916" width="11.5703125" style="2" bestFit="1" customWidth="1"/>
    <col min="7917" max="7917" width="5.7109375" style="2" bestFit="1" customWidth="1"/>
    <col min="7918" max="7918" width="9.42578125" style="2" bestFit="1" customWidth="1"/>
    <col min="7919" max="7919" width="11.5703125" style="2" bestFit="1" customWidth="1"/>
    <col min="7920" max="7920" width="9.42578125" style="2" bestFit="1" customWidth="1"/>
    <col min="7921" max="7921" width="5.7109375" style="2" bestFit="1" customWidth="1"/>
    <col min="7922" max="7922" width="7.28515625" style="2" bestFit="1" customWidth="1"/>
    <col min="7923" max="7923" width="5.7109375" style="2" bestFit="1" customWidth="1"/>
    <col min="7924" max="7924" width="5.140625" style="2" bestFit="1" customWidth="1"/>
    <col min="7925" max="7925" width="11.5703125" style="2" bestFit="1" customWidth="1"/>
    <col min="7926" max="7926" width="5.7109375" style="2" bestFit="1" customWidth="1"/>
    <col min="7927" max="7927" width="9.42578125" style="2" bestFit="1" customWidth="1"/>
    <col min="7928" max="7928" width="11.5703125" style="2" bestFit="1" customWidth="1"/>
    <col min="7929" max="7929" width="9.42578125" style="2" bestFit="1" customWidth="1"/>
    <col min="7930" max="7930" width="5.7109375" style="2" bestFit="1" customWidth="1"/>
    <col min="7931" max="7931" width="7.28515625" style="2" bestFit="1" customWidth="1"/>
    <col min="7932" max="7932" width="5.7109375" style="2" bestFit="1" customWidth="1"/>
    <col min="7933" max="7933" width="5.140625" style="2" bestFit="1" customWidth="1"/>
    <col min="7934" max="7934" width="11.42578125" style="2"/>
    <col min="7935" max="7935" width="5.7109375" style="2" bestFit="1" customWidth="1"/>
    <col min="7936" max="7936" width="9.42578125" style="2" bestFit="1" customWidth="1"/>
    <col min="7937" max="7937" width="11.5703125" style="2" bestFit="1" customWidth="1"/>
    <col min="7938" max="7938" width="9.42578125" style="2" bestFit="1" customWidth="1"/>
    <col min="7939" max="7939" width="5.140625" style="2" bestFit="1" customWidth="1"/>
    <col min="7940" max="7940" width="7.28515625" style="2" bestFit="1" customWidth="1"/>
    <col min="7941" max="7941" width="5.140625" style="2" bestFit="1" customWidth="1"/>
    <col min="7942" max="7942" width="7.28515625" style="2" bestFit="1" customWidth="1"/>
    <col min="7943" max="7943" width="11.5703125" style="2" bestFit="1" customWidth="1"/>
    <col min="7944" max="7944" width="5.7109375" style="2" bestFit="1" customWidth="1"/>
    <col min="7945" max="7945" width="9.42578125" style="2" bestFit="1" customWidth="1"/>
    <col min="7946" max="7946" width="11.5703125" style="2" bestFit="1" customWidth="1"/>
    <col min="7947" max="7947" width="9.42578125" style="2" bestFit="1" customWidth="1"/>
    <col min="7948" max="7948" width="5.140625" style="2" bestFit="1" customWidth="1"/>
    <col min="7949" max="7949" width="7.28515625" style="2" bestFit="1" customWidth="1"/>
    <col min="7950" max="7950" width="5.140625" style="2" bestFit="1" customWidth="1"/>
    <col min="7951" max="7951" width="7.28515625" style="2" bestFit="1" customWidth="1"/>
    <col min="7952" max="8152" width="11.42578125" style="2"/>
    <col min="8153" max="8153" width="10" style="2" bestFit="1" customWidth="1"/>
    <col min="8154" max="8154" width="11.5703125" style="2" bestFit="1" customWidth="1"/>
    <col min="8155" max="8155" width="5.7109375" style="2" bestFit="1" customWidth="1"/>
    <col min="8156" max="8156" width="9.42578125" style="2" bestFit="1" customWidth="1"/>
    <col min="8157" max="8157" width="11.5703125" style="2" bestFit="1" customWidth="1"/>
    <col min="8158" max="8158" width="9.42578125" style="2" bestFit="1" customWidth="1"/>
    <col min="8159" max="8159" width="5.7109375" style="2" bestFit="1" customWidth="1"/>
    <col min="8160" max="8160" width="7.28515625" style="2" bestFit="1" customWidth="1"/>
    <col min="8161" max="8161" width="5.7109375" style="2" bestFit="1" customWidth="1"/>
    <col min="8162" max="8162" width="5.140625" style="2" bestFit="1" customWidth="1"/>
    <col min="8163" max="8163" width="11.42578125" style="2"/>
    <col min="8164" max="8164" width="5.7109375" style="2" bestFit="1" customWidth="1"/>
    <col min="8165" max="8165" width="9.42578125" style="2" bestFit="1" customWidth="1"/>
    <col min="8166" max="8166" width="11.5703125" style="2" bestFit="1" customWidth="1"/>
    <col min="8167" max="8167" width="9.42578125" style="2" bestFit="1" customWidth="1"/>
    <col min="8168" max="8168" width="6.28515625" style="2" bestFit="1" customWidth="1"/>
    <col min="8169" max="8169" width="7.28515625" style="2" bestFit="1" customWidth="1"/>
    <col min="8170" max="8170" width="5.7109375" style="2" bestFit="1" customWidth="1"/>
    <col min="8171" max="8171" width="5.140625" style="2" bestFit="1" customWidth="1"/>
    <col min="8172" max="8172" width="11.5703125" style="2" bestFit="1" customWidth="1"/>
    <col min="8173" max="8173" width="5.7109375" style="2" bestFit="1" customWidth="1"/>
    <col min="8174" max="8174" width="9.42578125" style="2" bestFit="1" customWidth="1"/>
    <col min="8175" max="8175" width="11.5703125" style="2" bestFit="1" customWidth="1"/>
    <col min="8176" max="8176" width="9.42578125" style="2" bestFit="1" customWidth="1"/>
    <col min="8177" max="8177" width="5.7109375" style="2" bestFit="1" customWidth="1"/>
    <col min="8178" max="8178" width="7.28515625" style="2" bestFit="1" customWidth="1"/>
    <col min="8179" max="8179" width="5.7109375" style="2" bestFit="1" customWidth="1"/>
    <col min="8180" max="8180" width="5.140625" style="2" bestFit="1" customWidth="1"/>
    <col min="8181" max="8181" width="11.5703125" style="2" bestFit="1" customWidth="1"/>
    <col min="8182" max="8182" width="5.7109375" style="2" bestFit="1" customWidth="1"/>
    <col min="8183" max="8183" width="9.42578125" style="2" bestFit="1" customWidth="1"/>
    <col min="8184" max="8184" width="11.5703125" style="2" bestFit="1" customWidth="1"/>
    <col min="8185" max="8185" width="9.42578125" style="2" bestFit="1" customWidth="1"/>
    <col min="8186" max="8186" width="5.7109375" style="2" bestFit="1" customWidth="1"/>
    <col min="8187" max="8187" width="7.28515625" style="2" bestFit="1" customWidth="1"/>
    <col min="8188" max="8188" width="5.7109375" style="2" bestFit="1" customWidth="1"/>
    <col min="8189" max="8189" width="5.140625" style="2" bestFit="1" customWidth="1"/>
    <col min="8190" max="8190" width="11.42578125" style="2"/>
    <col min="8191" max="8191" width="5.7109375" style="2" bestFit="1" customWidth="1"/>
    <col min="8192" max="8192" width="9.42578125" style="2" bestFit="1" customWidth="1"/>
    <col min="8193" max="8193" width="11.5703125" style="2" bestFit="1" customWidth="1"/>
    <col min="8194" max="8194" width="9.42578125" style="2" bestFit="1" customWidth="1"/>
    <col min="8195" max="8195" width="5.140625" style="2" bestFit="1" customWidth="1"/>
    <col min="8196" max="8196" width="7.28515625" style="2" bestFit="1" customWidth="1"/>
    <col min="8197" max="8197" width="5.140625" style="2" bestFit="1" customWidth="1"/>
    <col min="8198" max="8198" width="7.28515625" style="2" bestFit="1" customWidth="1"/>
    <col min="8199" max="8199" width="11.5703125" style="2" bestFit="1" customWidth="1"/>
    <col min="8200" max="8200" width="5.7109375" style="2" bestFit="1" customWidth="1"/>
    <col min="8201" max="8201" width="9.42578125" style="2" bestFit="1" customWidth="1"/>
    <col min="8202" max="8202" width="11.5703125" style="2" bestFit="1" customWidth="1"/>
    <col min="8203" max="8203" width="9.42578125" style="2" bestFit="1" customWidth="1"/>
    <col min="8204" max="8204" width="5.140625" style="2" bestFit="1" customWidth="1"/>
    <col min="8205" max="8205" width="7.28515625" style="2" bestFit="1" customWidth="1"/>
    <col min="8206" max="8206" width="5.140625" style="2" bestFit="1" customWidth="1"/>
    <col min="8207" max="8207" width="7.28515625" style="2" bestFit="1" customWidth="1"/>
    <col min="8208" max="8408" width="11.42578125" style="2"/>
    <col min="8409" max="8409" width="10" style="2" bestFit="1" customWidth="1"/>
    <col min="8410" max="8410" width="11.5703125" style="2" bestFit="1" customWidth="1"/>
    <col min="8411" max="8411" width="5.7109375" style="2" bestFit="1" customWidth="1"/>
    <col min="8412" max="8412" width="9.42578125" style="2" bestFit="1" customWidth="1"/>
    <col min="8413" max="8413" width="11.5703125" style="2" bestFit="1" customWidth="1"/>
    <col min="8414" max="8414" width="9.42578125" style="2" bestFit="1" customWidth="1"/>
    <col min="8415" max="8415" width="5.7109375" style="2" bestFit="1" customWidth="1"/>
    <col min="8416" max="8416" width="7.28515625" style="2" bestFit="1" customWidth="1"/>
    <col min="8417" max="8417" width="5.7109375" style="2" bestFit="1" customWidth="1"/>
    <col min="8418" max="8418" width="5.140625" style="2" bestFit="1" customWidth="1"/>
    <col min="8419" max="8419" width="11.42578125" style="2"/>
    <col min="8420" max="8420" width="5.7109375" style="2" bestFit="1" customWidth="1"/>
    <col min="8421" max="8421" width="9.42578125" style="2" bestFit="1" customWidth="1"/>
    <col min="8422" max="8422" width="11.5703125" style="2" bestFit="1" customWidth="1"/>
    <col min="8423" max="8423" width="9.42578125" style="2" bestFit="1" customWidth="1"/>
    <col min="8424" max="8424" width="6.28515625" style="2" bestFit="1" customWidth="1"/>
    <col min="8425" max="8425" width="7.28515625" style="2" bestFit="1" customWidth="1"/>
    <col min="8426" max="8426" width="5.7109375" style="2" bestFit="1" customWidth="1"/>
    <col min="8427" max="8427" width="5.140625" style="2" bestFit="1" customWidth="1"/>
    <col min="8428" max="8428" width="11.5703125" style="2" bestFit="1" customWidth="1"/>
    <col min="8429" max="8429" width="5.7109375" style="2" bestFit="1" customWidth="1"/>
    <col min="8430" max="8430" width="9.42578125" style="2" bestFit="1" customWidth="1"/>
    <col min="8431" max="8431" width="11.5703125" style="2" bestFit="1" customWidth="1"/>
    <col min="8432" max="8432" width="9.42578125" style="2" bestFit="1" customWidth="1"/>
    <col min="8433" max="8433" width="5.7109375" style="2" bestFit="1" customWidth="1"/>
    <col min="8434" max="8434" width="7.28515625" style="2" bestFit="1" customWidth="1"/>
    <col min="8435" max="8435" width="5.7109375" style="2" bestFit="1" customWidth="1"/>
    <col min="8436" max="8436" width="5.140625" style="2" bestFit="1" customWidth="1"/>
    <col min="8437" max="8437" width="11.5703125" style="2" bestFit="1" customWidth="1"/>
    <col min="8438" max="8438" width="5.7109375" style="2" bestFit="1" customWidth="1"/>
    <col min="8439" max="8439" width="9.42578125" style="2" bestFit="1" customWidth="1"/>
    <col min="8440" max="8440" width="11.5703125" style="2" bestFit="1" customWidth="1"/>
    <col min="8441" max="8441" width="9.42578125" style="2" bestFit="1" customWidth="1"/>
    <col min="8442" max="8442" width="5.7109375" style="2" bestFit="1" customWidth="1"/>
    <col min="8443" max="8443" width="7.28515625" style="2" bestFit="1" customWidth="1"/>
    <col min="8444" max="8444" width="5.7109375" style="2" bestFit="1" customWidth="1"/>
    <col min="8445" max="8445" width="5.140625" style="2" bestFit="1" customWidth="1"/>
    <col min="8446" max="8446" width="11.42578125" style="2"/>
    <col min="8447" max="8447" width="5.7109375" style="2" bestFit="1" customWidth="1"/>
    <col min="8448" max="8448" width="9.42578125" style="2" bestFit="1" customWidth="1"/>
    <col min="8449" max="8449" width="11.5703125" style="2" bestFit="1" customWidth="1"/>
    <col min="8450" max="8450" width="9.42578125" style="2" bestFit="1" customWidth="1"/>
    <col min="8451" max="8451" width="5.140625" style="2" bestFit="1" customWidth="1"/>
    <col min="8452" max="8452" width="7.28515625" style="2" bestFit="1" customWidth="1"/>
    <col min="8453" max="8453" width="5.140625" style="2" bestFit="1" customWidth="1"/>
    <col min="8454" max="8454" width="7.28515625" style="2" bestFit="1" customWidth="1"/>
    <col min="8455" max="8455" width="11.5703125" style="2" bestFit="1" customWidth="1"/>
    <col min="8456" max="8456" width="5.7109375" style="2" bestFit="1" customWidth="1"/>
    <col min="8457" max="8457" width="9.42578125" style="2" bestFit="1" customWidth="1"/>
    <col min="8458" max="8458" width="11.5703125" style="2" bestFit="1" customWidth="1"/>
    <col min="8459" max="8459" width="9.42578125" style="2" bestFit="1" customWidth="1"/>
    <col min="8460" max="8460" width="5.140625" style="2" bestFit="1" customWidth="1"/>
    <col min="8461" max="8461" width="7.28515625" style="2" bestFit="1" customWidth="1"/>
    <col min="8462" max="8462" width="5.140625" style="2" bestFit="1" customWidth="1"/>
    <col min="8463" max="8463" width="7.28515625" style="2" bestFit="1" customWidth="1"/>
    <col min="8464" max="8664" width="11.42578125" style="2"/>
    <col min="8665" max="8665" width="10" style="2" bestFit="1" customWidth="1"/>
    <col min="8666" max="8666" width="11.5703125" style="2" bestFit="1" customWidth="1"/>
    <col min="8667" max="8667" width="5.7109375" style="2" bestFit="1" customWidth="1"/>
    <col min="8668" max="8668" width="9.42578125" style="2" bestFit="1" customWidth="1"/>
    <col min="8669" max="8669" width="11.5703125" style="2" bestFit="1" customWidth="1"/>
    <col min="8670" max="8670" width="9.42578125" style="2" bestFit="1" customWidth="1"/>
    <col min="8671" max="8671" width="5.7109375" style="2" bestFit="1" customWidth="1"/>
    <col min="8672" max="8672" width="7.28515625" style="2" bestFit="1" customWidth="1"/>
    <col min="8673" max="8673" width="5.7109375" style="2" bestFit="1" customWidth="1"/>
    <col min="8674" max="8674" width="5.140625" style="2" bestFit="1" customWidth="1"/>
    <col min="8675" max="8675" width="11.42578125" style="2"/>
    <col min="8676" max="8676" width="5.7109375" style="2" bestFit="1" customWidth="1"/>
    <col min="8677" max="8677" width="9.42578125" style="2" bestFit="1" customWidth="1"/>
    <col min="8678" max="8678" width="11.5703125" style="2" bestFit="1" customWidth="1"/>
    <col min="8679" max="8679" width="9.42578125" style="2" bestFit="1" customWidth="1"/>
    <col min="8680" max="8680" width="6.28515625" style="2" bestFit="1" customWidth="1"/>
    <col min="8681" max="8681" width="7.28515625" style="2" bestFit="1" customWidth="1"/>
    <col min="8682" max="8682" width="5.7109375" style="2" bestFit="1" customWidth="1"/>
    <col min="8683" max="8683" width="5.140625" style="2" bestFit="1" customWidth="1"/>
    <col min="8684" max="8684" width="11.5703125" style="2" bestFit="1" customWidth="1"/>
    <col min="8685" max="8685" width="5.7109375" style="2" bestFit="1" customWidth="1"/>
    <col min="8686" max="8686" width="9.42578125" style="2" bestFit="1" customWidth="1"/>
    <col min="8687" max="8687" width="11.5703125" style="2" bestFit="1" customWidth="1"/>
    <col min="8688" max="8688" width="9.42578125" style="2" bestFit="1" customWidth="1"/>
    <col min="8689" max="8689" width="5.7109375" style="2" bestFit="1" customWidth="1"/>
    <col min="8690" max="8690" width="7.28515625" style="2" bestFit="1" customWidth="1"/>
    <col min="8691" max="8691" width="5.7109375" style="2" bestFit="1" customWidth="1"/>
    <col min="8692" max="8692" width="5.140625" style="2" bestFit="1" customWidth="1"/>
    <col min="8693" max="8693" width="11.5703125" style="2" bestFit="1" customWidth="1"/>
    <col min="8694" max="8694" width="5.7109375" style="2" bestFit="1" customWidth="1"/>
    <col min="8695" max="8695" width="9.42578125" style="2" bestFit="1" customWidth="1"/>
    <col min="8696" max="8696" width="11.5703125" style="2" bestFit="1" customWidth="1"/>
    <col min="8697" max="8697" width="9.42578125" style="2" bestFit="1" customWidth="1"/>
    <col min="8698" max="8698" width="5.7109375" style="2" bestFit="1" customWidth="1"/>
    <col min="8699" max="8699" width="7.28515625" style="2" bestFit="1" customWidth="1"/>
    <col min="8700" max="8700" width="5.7109375" style="2" bestFit="1" customWidth="1"/>
    <col min="8701" max="8701" width="5.140625" style="2" bestFit="1" customWidth="1"/>
    <col min="8702" max="8702" width="11.42578125" style="2"/>
    <col min="8703" max="8703" width="5.7109375" style="2" bestFit="1" customWidth="1"/>
    <col min="8704" max="8704" width="9.42578125" style="2" bestFit="1" customWidth="1"/>
    <col min="8705" max="8705" width="11.5703125" style="2" bestFit="1" customWidth="1"/>
    <col min="8706" max="8706" width="9.42578125" style="2" bestFit="1" customWidth="1"/>
    <col min="8707" max="8707" width="5.140625" style="2" bestFit="1" customWidth="1"/>
    <col min="8708" max="8708" width="7.28515625" style="2" bestFit="1" customWidth="1"/>
    <col min="8709" max="8709" width="5.140625" style="2" bestFit="1" customWidth="1"/>
    <col min="8710" max="8710" width="7.28515625" style="2" bestFit="1" customWidth="1"/>
    <col min="8711" max="8711" width="11.5703125" style="2" bestFit="1" customWidth="1"/>
    <col min="8712" max="8712" width="5.7109375" style="2" bestFit="1" customWidth="1"/>
    <col min="8713" max="8713" width="9.42578125" style="2" bestFit="1" customWidth="1"/>
    <col min="8714" max="8714" width="11.5703125" style="2" bestFit="1" customWidth="1"/>
    <col min="8715" max="8715" width="9.42578125" style="2" bestFit="1" customWidth="1"/>
    <col min="8716" max="8716" width="5.140625" style="2" bestFit="1" customWidth="1"/>
    <col min="8717" max="8717" width="7.28515625" style="2" bestFit="1" customWidth="1"/>
    <col min="8718" max="8718" width="5.140625" style="2" bestFit="1" customWidth="1"/>
    <col min="8719" max="8719" width="7.28515625" style="2" bestFit="1" customWidth="1"/>
    <col min="8720" max="8920" width="11.42578125" style="2"/>
    <col min="8921" max="8921" width="10" style="2" bestFit="1" customWidth="1"/>
    <col min="8922" max="8922" width="11.5703125" style="2" bestFit="1" customWidth="1"/>
    <col min="8923" max="8923" width="5.7109375" style="2" bestFit="1" customWidth="1"/>
    <col min="8924" max="8924" width="9.42578125" style="2" bestFit="1" customWidth="1"/>
    <col min="8925" max="8925" width="11.5703125" style="2" bestFit="1" customWidth="1"/>
    <col min="8926" max="8926" width="9.42578125" style="2" bestFit="1" customWidth="1"/>
    <col min="8927" max="8927" width="5.7109375" style="2" bestFit="1" customWidth="1"/>
    <col min="8928" max="8928" width="7.28515625" style="2" bestFit="1" customWidth="1"/>
    <col min="8929" max="8929" width="5.7109375" style="2" bestFit="1" customWidth="1"/>
    <col min="8930" max="8930" width="5.140625" style="2" bestFit="1" customWidth="1"/>
    <col min="8931" max="8931" width="11.42578125" style="2"/>
    <col min="8932" max="8932" width="5.7109375" style="2" bestFit="1" customWidth="1"/>
    <col min="8933" max="8933" width="9.42578125" style="2" bestFit="1" customWidth="1"/>
    <col min="8934" max="8934" width="11.5703125" style="2" bestFit="1" customWidth="1"/>
    <col min="8935" max="8935" width="9.42578125" style="2" bestFit="1" customWidth="1"/>
    <col min="8936" max="8936" width="6.28515625" style="2" bestFit="1" customWidth="1"/>
    <col min="8937" max="8937" width="7.28515625" style="2" bestFit="1" customWidth="1"/>
    <col min="8938" max="8938" width="5.7109375" style="2" bestFit="1" customWidth="1"/>
    <col min="8939" max="8939" width="5.140625" style="2" bestFit="1" customWidth="1"/>
    <col min="8940" max="8940" width="11.5703125" style="2" bestFit="1" customWidth="1"/>
    <col min="8941" max="8941" width="5.7109375" style="2" bestFit="1" customWidth="1"/>
    <col min="8942" max="8942" width="9.42578125" style="2" bestFit="1" customWidth="1"/>
    <col min="8943" max="8943" width="11.5703125" style="2" bestFit="1" customWidth="1"/>
    <col min="8944" max="8944" width="9.42578125" style="2" bestFit="1" customWidth="1"/>
    <col min="8945" max="8945" width="5.7109375" style="2" bestFit="1" customWidth="1"/>
    <col min="8946" max="8946" width="7.28515625" style="2" bestFit="1" customWidth="1"/>
    <col min="8947" max="8947" width="5.7109375" style="2" bestFit="1" customWidth="1"/>
    <col min="8948" max="8948" width="5.140625" style="2" bestFit="1" customWidth="1"/>
    <col min="8949" max="8949" width="11.5703125" style="2" bestFit="1" customWidth="1"/>
    <col min="8950" max="8950" width="5.7109375" style="2" bestFit="1" customWidth="1"/>
    <col min="8951" max="8951" width="9.42578125" style="2" bestFit="1" customWidth="1"/>
    <col min="8952" max="8952" width="11.5703125" style="2" bestFit="1" customWidth="1"/>
    <col min="8953" max="8953" width="9.42578125" style="2" bestFit="1" customWidth="1"/>
    <col min="8954" max="8954" width="5.7109375" style="2" bestFit="1" customWidth="1"/>
    <col min="8955" max="8955" width="7.28515625" style="2" bestFit="1" customWidth="1"/>
    <col min="8956" max="8956" width="5.7109375" style="2" bestFit="1" customWidth="1"/>
    <col min="8957" max="8957" width="5.140625" style="2" bestFit="1" customWidth="1"/>
    <col min="8958" max="8958" width="11.42578125" style="2"/>
    <col min="8959" max="8959" width="5.7109375" style="2" bestFit="1" customWidth="1"/>
    <col min="8960" max="8960" width="9.42578125" style="2" bestFit="1" customWidth="1"/>
    <col min="8961" max="8961" width="11.5703125" style="2" bestFit="1" customWidth="1"/>
    <col min="8962" max="8962" width="9.42578125" style="2" bestFit="1" customWidth="1"/>
    <col min="8963" max="8963" width="5.140625" style="2" bestFit="1" customWidth="1"/>
    <col min="8964" max="8964" width="7.28515625" style="2" bestFit="1" customWidth="1"/>
    <col min="8965" max="8965" width="5.140625" style="2" bestFit="1" customWidth="1"/>
    <col min="8966" max="8966" width="7.28515625" style="2" bestFit="1" customWidth="1"/>
    <col min="8967" max="8967" width="11.5703125" style="2" bestFit="1" customWidth="1"/>
    <col min="8968" max="8968" width="5.7109375" style="2" bestFit="1" customWidth="1"/>
    <col min="8969" max="8969" width="9.42578125" style="2" bestFit="1" customWidth="1"/>
    <col min="8970" max="8970" width="11.5703125" style="2" bestFit="1" customWidth="1"/>
    <col min="8971" max="8971" width="9.42578125" style="2" bestFit="1" customWidth="1"/>
    <col min="8972" max="8972" width="5.140625" style="2" bestFit="1" customWidth="1"/>
    <col min="8973" max="8973" width="7.28515625" style="2" bestFit="1" customWidth="1"/>
    <col min="8974" max="8974" width="5.140625" style="2" bestFit="1" customWidth="1"/>
    <col min="8975" max="8975" width="7.28515625" style="2" bestFit="1" customWidth="1"/>
    <col min="8976" max="9176" width="11.42578125" style="2"/>
    <col min="9177" max="9177" width="10" style="2" bestFit="1" customWidth="1"/>
    <col min="9178" max="9178" width="11.5703125" style="2" bestFit="1" customWidth="1"/>
    <col min="9179" max="9179" width="5.7109375" style="2" bestFit="1" customWidth="1"/>
    <col min="9180" max="9180" width="9.42578125" style="2" bestFit="1" customWidth="1"/>
    <col min="9181" max="9181" width="11.5703125" style="2" bestFit="1" customWidth="1"/>
    <col min="9182" max="9182" width="9.42578125" style="2" bestFit="1" customWidth="1"/>
    <col min="9183" max="9183" width="5.7109375" style="2" bestFit="1" customWidth="1"/>
    <col min="9184" max="9184" width="7.28515625" style="2" bestFit="1" customWidth="1"/>
    <col min="9185" max="9185" width="5.7109375" style="2" bestFit="1" customWidth="1"/>
    <col min="9186" max="9186" width="5.140625" style="2" bestFit="1" customWidth="1"/>
    <col min="9187" max="9187" width="11.42578125" style="2"/>
    <col min="9188" max="9188" width="5.7109375" style="2" bestFit="1" customWidth="1"/>
    <col min="9189" max="9189" width="9.42578125" style="2" bestFit="1" customWidth="1"/>
    <col min="9190" max="9190" width="11.5703125" style="2" bestFit="1" customWidth="1"/>
    <col min="9191" max="9191" width="9.42578125" style="2" bestFit="1" customWidth="1"/>
    <col min="9192" max="9192" width="6.28515625" style="2" bestFit="1" customWidth="1"/>
    <col min="9193" max="9193" width="7.28515625" style="2" bestFit="1" customWidth="1"/>
    <col min="9194" max="9194" width="5.7109375" style="2" bestFit="1" customWidth="1"/>
    <col min="9195" max="9195" width="5.140625" style="2" bestFit="1" customWidth="1"/>
    <col min="9196" max="9196" width="11.5703125" style="2" bestFit="1" customWidth="1"/>
    <col min="9197" max="9197" width="5.7109375" style="2" bestFit="1" customWidth="1"/>
    <col min="9198" max="9198" width="9.42578125" style="2" bestFit="1" customWidth="1"/>
    <col min="9199" max="9199" width="11.5703125" style="2" bestFit="1" customWidth="1"/>
    <col min="9200" max="9200" width="9.42578125" style="2" bestFit="1" customWidth="1"/>
    <col min="9201" max="9201" width="5.7109375" style="2" bestFit="1" customWidth="1"/>
    <col min="9202" max="9202" width="7.28515625" style="2" bestFit="1" customWidth="1"/>
    <col min="9203" max="9203" width="5.7109375" style="2" bestFit="1" customWidth="1"/>
    <col min="9204" max="9204" width="5.140625" style="2" bestFit="1" customWidth="1"/>
    <col min="9205" max="9205" width="11.5703125" style="2" bestFit="1" customWidth="1"/>
    <col min="9206" max="9206" width="5.7109375" style="2" bestFit="1" customWidth="1"/>
    <col min="9207" max="9207" width="9.42578125" style="2" bestFit="1" customWidth="1"/>
    <col min="9208" max="9208" width="11.5703125" style="2" bestFit="1" customWidth="1"/>
    <col min="9209" max="9209" width="9.42578125" style="2" bestFit="1" customWidth="1"/>
    <col min="9210" max="9210" width="5.7109375" style="2" bestFit="1" customWidth="1"/>
    <col min="9211" max="9211" width="7.28515625" style="2" bestFit="1" customWidth="1"/>
    <col min="9212" max="9212" width="5.7109375" style="2" bestFit="1" customWidth="1"/>
    <col min="9213" max="9213" width="5.140625" style="2" bestFit="1" customWidth="1"/>
    <col min="9214" max="9214" width="11.42578125" style="2"/>
    <col min="9215" max="9215" width="5.7109375" style="2" bestFit="1" customWidth="1"/>
    <col min="9216" max="9216" width="9.42578125" style="2" bestFit="1" customWidth="1"/>
    <col min="9217" max="9217" width="11.5703125" style="2" bestFit="1" customWidth="1"/>
    <col min="9218" max="9218" width="9.42578125" style="2" bestFit="1" customWidth="1"/>
    <col min="9219" max="9219" width="5.140625" style="2" bestFit="1" customWidth="1"/>
    <col min="9220" max="9220" width="7.28515625" style="2" bestFit="1" customWidth="1"/>
    <col min="9221" max="9221" width="5.140625" style="2" bestFit="1" customWidth="1"/>
    <col min="9222" max="9222" width="7.28515625" style="2" bestFit="1" customWidth="1"/>
    <col min="9223" max="9223" width="11.5703125" style="2" bestFit="1" customWidth="1"/>
    <col min="9224" max="9224" width="5.7109375" style="2" bestFit="1" customWidth="1"/>
    <col min="9225" max="9225" width="9.42578125" style="2" bestFit="1" customWidth="1"/>
    <col min="9226" max="9226" width="11.5703125" style="2" bestFit="1" customWidth="1"/>
    <col min="9227" max="9227" width="9.42578125" style="2" bestFit="1" customWidth="1"/>
    <col min="9228" max="9228" width="5.140625" style="2" bestFit="1" customWidth="1"/>
    <col min="9229" max="9229" width="7.28515625" style="2" bestFit="1" customWidth="1"/>
    <col min="9230" max="9230" width="5.140625" style="2" bestFit="1" customWidth="1"/>
    <col min="9231" max="9231" width="7.28515625" style="2" bestFit="1" customWidth="1"/>
    <col min="9232" max="9432" width="11.42578125" style="2"/>
    <col min="9433" max="9433" width="10" style="2" bestFit="1" customWidth="1"/>
    <col min="9434" max="9434" width="11.5703125" style="2" bestFit="1" customWidth="1"/>
    <col min="9435" max="9435" width="5.7109375" style="2" bestFit="1" customWidth="1"/>
    <col min="9436" max="9436" width="9.42578125" style="2" bestFit="1" customWidth="1"/>
    <col min="9437" max="9437" width="11.5703125" style="2" bestFit="1" customWidth="1"/>
    <col min="9438" max="9438" width="9.42578125" style="2" bestFit="1" customWidth="1"/>
    <col min="9439" max="9439" width="5.7109375" style="2" bestFit="1" customWidth="1"/>
    <col min="9440" max="9440" width="7.28515625" style="2" bestFit="1" customWidth="1"/>
    <col min="9441" max="9441" width="5.7109375" style="2" bestFit="1" customWidth="1"/>
    <col min="9442" max="9442" width="5.140625" style="2" bestFit="1" customWidth="1"/>
    <col min="9443" max="9443" width="11.42578125" style="2"/>
    <col min="9444" max="9444" width="5.7109375" style="2" bestFit="1" customWidth="1"/>
    <col min="9445" max="9445" width="9.42578125" style="2" bestFit="1" customWidth="1"/>
    <col min="9446" max="9446" width="11.5703125" style="2" bestFit="1" customWidth="1"/>
    <col min="9447" max="9447" width="9.42578125" style="2" bestFit="1" customWidth="1"/>
    <col min="9448" max="9448" width="6.28515625" style="2" bestFit="1" customWidth="1"/>
    <col min="9449" max="9449" width="7.28515625" style="2" bestFit="1" customWidth="1"/>
    <col min="9450" max="9450" width="5.7109375" style="2" bestFit="1" customWidth="1"/>
    <col min="9451" max="9451" width="5.140625" style="2" bestFit="1" customWidth="1"/>
    <col min="9452" max="9452" width="11.5703125" style="2" bestFit="1" customWidth="1"/>
    <col min="9453" max="9453" width="5.7109375" style="2" bestFit="1" customWidth="1"/>
    <col min="9454" max="9454" width="9.42578125" style="2" bestFit="1" customWidth="1"/>
    <col min="9455" max="9455" width="11.5703125" style="2" bestFit="1" customWidth="1"/>
    <col min="9456" max="9456" width="9.42578125" style="2" bestFit="1" customWidth="1"/>
    <col min="9457" max="9457" width="5.7109375" style="2" bestFit="1" customWidth="1"/>
    <col min="9458" max="9458" width="7.28515625" style="2" bestFit="1" customWidth="1"/>
    <col min="9459" max="9459" width="5.7109375" style="2" bestFit="1" customWidth="1"/>
    <col min="9460" max="9460" width="5.140625" style="2" bestFit="1" customWidth="1"/>
    <col min="9461" max="9461" width="11.5703125" style="2" bestFit="1" customWidth="1"/>
    <col min="9462" max="9462" width="5.7109375" style="2" bestFit="1" customWidth="1"/>
    <col min="9463" max="9463" width="9.42578125" style="2" bestFit="1" customWidth="1"/>
    <col min="9464" max="9464" width="11.5703125" style="2" bestFit="1" customWidth="1"/>
    <col min="9465" max="9465" width="9.42578125" style="2" bestFit="1" customWidth="1"/>
    <col min="9466" max="9466" width="5.7109375" style="2" bestFit="1" customWidth="1"/>
    <col min="9467" max="9467" width="7.28515625" style="2" bestFit="1" customWidth="1"/>
    <col min="9468" max="9468" width="5.7109375" style="2" bestFit="1" customWidth="1"/>
    <col min="9469" max="9469" width="5.140625" style="2" bestFit="1" customWidth="1"/>
    <col min="9470" max="9470" width="11.42578125" style="2"/>
    <col min="9471" max="9471" width="5.7109375" style="2" bestFit="1" customWidth="1"/>
    <col min="9472" max="9472" width="9.42578125" style="2" bestFit="1" customWidth="1"/>
    <col min="9473" max="9473" width="11.5703125" style="2" bestFit="1" customWidth="1"/>
    <col min="9474" max="9474" width="9.42578125" style="2" bestFit="1" customWidth="1"/>
    <col min="9475" max="9475" width="5.140625" style="2" bestFit="1" customWidth="1"/>
    <col min="9476" max="9476" width="7.28515625" style="2" bestFit="1" customWidth="1"/>
    <col min="9477" max="9477" width="5.140625" style="2" bestFit="1" customWidth="1"/>
    <col min="9478" max="9478" width="7.28515625" style="2" bestFit="1" customWidth="1"/>
    <col min="9479" max="9479" width="11.5703125" style="2" bestFit="1" customWidth="1"/>
    <col min="9480" max="9480" width="5.7109375" style="2" bestFit="1" customWidth="1"/>
    <col min="9481" max="9481" width="9.42578125" style="2" bestFit="1" customWidth="1"/>
    <col min="9482" max="9482" width="11.5703125" style="2" bestFit="1" customWidth="1"/>
    <col min="9483" max="9483" width="9.42578125" style="2" bestFit="1" customWidth="1"/>
    <col min="9484" max="9484" width="5.140625" style="2" bestFit="1" customWidth="1"/>
    <col min="9485" max="9485" width="7.28515625" style="2" bestFit="1" customWidth="1"/>
    <col min="9486" max="9486" width="5.140625" style="2" bestFit="1" customWidth="1"/>
    <col min="9487" max="9487" width="7.28515625" style="2" bestFit="1" customWidth="1"/>
    <col min="9488" max="9688" width="11.42578125" style="2"/>
    <col min="9689" max="9689" width="10" style="2" bestFit="1" customWidth="1"/>
    <col min="9690" max="9690" width="11.5703125" style="2" bestFit="1" customWidth="1"/>
    <col min="9691" max="9691" width="5.7109375" style="2" bestFit="1" customWidth="1"/>
    <col min="9692" max="9692" width="9.42578125" style="2" bestFit="1" customWidth="1"/>
    <col min="9693" max="9693" width="11.5703125" style="2" bestFit="1" customWidth="1"/>
    <col min="9694" max="9694" width="9.42578125" style="2" bestFit="1" customWidth="1"/>
    <col min="9695" max="9695" width="5.7109375" style="2" bestFit="1" customWidth="1"/>
    <col min="9696" max="9696" width="7.28515625" style="2" bestFit="1" customWidth="1"/>
    <col min="9697" max="9697" width="5.7109375" style="2" bestFit="1" customWidth="1"/>
    <col min="9698" max="9698" width="5.140625" style="2" bestFit="1" customWidth="1"/>
    <col min="9699" max="9699" width="11.42578125" style="2"/>
    <col min="9700" max="9700" width="5.7109375" style="2" bestFit="1" customWidth="1"/>
    <col min="9701" max="9701" width="9.42578125" style="2" bestFit="1" customWidth="1"/>
    <col min="9702" max="9702" width="11.5703125" style="2" bestFit="1" customWidth="1"/>
    <col min="9703" max="9703" width="9.42578125" style="2" bestFit="1" customWidth="1"/>
    <col min="9704" max="9704" width="6.28515625" style="2" bestFit="1" customWidth="1"/>
    <col min="9705" max="9705" width="7.28515625" style="2" bestFit="1" customWidth="1"/>
    <col min="9706" max="9706" width="5.7109375" style="2" bestFit="1" customWidth="1"/>
    <col min="9707" max="9707" width="5.140625" style="2" bestFit="1" customWidth="1"/>
    <col min="9708" max="9708" width="11.5703125" style="2" bestFit="1" customWidth="1"/>
    <col min="9709" max="9709" width="5.7109375" style="2" bestFit="1" customWidth="1"/>
    <col min="9710" max="9710" width="9.42578125" style="2" bestFit="1" customWidth="1"/>
    <col min="9711" max="9711" width="11.5703125" style="2" bestFit="1" customWidth="1"/>
    <col min="9712" max="9712" width="9.42578125" style="2" bestFit="1" customWidth="1"/>
    <col min="9713" max="9713" width="5.7109375" style="2" bestFit="1" customWidth="1"/>
    <col min="9714" max="9714" width="7.28515625" style="2" bestFit="1" customWidth="1"/>
    <col min="9715" max="9715" width="5.7109375" style="2" bestFit="1" customWidth="1"/>
    <col min="9716" max="9716" width="5.140625" style="2" bestFit="1" customWidth="1"/>
    <col min="9717" max="9717" width="11.5703125" style="2" bestFit="1" customWidth="1"/>
    <col min="9718" max="9718" width="5.7109375" style="2" bestFit="1" customWidth="1"/>
    <col min="9719" max="9719" width="9.42578125" style="2" bestFit="1" customWidth="1"/>
    <col min="9720" max="9720" width="11.5703125" style="2" bestFit="1" customWidth="1"/>
    <col min="9721" max="9721" width="9.42578125" style="2" bestFit="1" customWidth="1"/>
    <col min="9722" max="9722" width="5.7109375" style="2" bestFit="1" customWidth="1"/>
    <col min="9723" max="9723" width="7.28515625" style="2" bestFit="1" customWidth="1"/>
    <col min="9724" max="9724" width="5.7109375" style="2" bestFit="1" customWidth="1"/>
    <col min="9725" max="9725" width="5.140625" style="2" bestFit="1" customWidth="1"/>
    <col min="9726" max="9726" width="11.42578125" style="2"/>
    <col min="9727" max="9727" width="5.7109375" style="2" bestFit="1" customWidth="1"/>
    <col min="9728" max="9728" width="9.42578125" style="2" bestFit="1" customWidth="1"/>
    <col min="9729" max="9729" width="11.5703125" style="2" bestFit="1" customWidth="1"/>
    <col min="9730" max="9730" width="9.42578125" style="2" bestFit="1" customWidth="1"/>
    <col min="9731" max="9731" width="5.140625" style="2" bestFit="1" customWidth="1"/>
    <col min="9732" max="9732" width="7.28515625" style="2" bestFit="1" customWidth="1"/>
    <col min="9733" max="9733" width="5.140625" style="2" bestFit="1" customWidth="1"/>
    <col min="9734" max="9734" width="7.28515625" style="2" bestFit="1" customWidth="1"/>
    <col min="9735" max="9735" width="11.5703125" style="2" bestFit="1" customWidth="1"/>
    <col min="9736" max="9736" width="5.7109375" style="2" bestFit="1" customWidth="1"/>
    <col min="9737" max="9737" width="9.42578125" style="2" bestFit="1" customWidth="1"/>
    <col min="9738" max="9738" width="11.5703125" style="2" bestFit="1" customWidth="1"/>
    <col min="9739" max="9739" width="9.42578125" style="2" bestFit="1" customWidth="1"/>
    <col min="9740" max="9740" width="5.140625" style="2" bestFit="1" customWidth="1"/>
    <col min="9741" max="9741" width="7.28515625" style="2" bestFit="1" customWidth="1"/>
    <col min="9742" max="9742" width="5.140625" style="2" bestFit="1" customWidth="1"/>
    <col min="9743" max="9743" width="7.28515625" style="2" bestFit="1" customWidth="1"/>
    <col min="9744" max="9944" width="11.42578125" style="2"/>
    <col min="9945" max="9945" width="10" style="2" bestFit="1" customWidth="1"/>
    <col min="9946" max="9946" width="11.5703125" style="2" bestFit="1" customWidth="1"/>
    <col min="9947" max="9947" width="5.7109375" style="2" bestFit="1" customWidth="1"/>
    <col min="9948" max="9948" width="9.42578125" style="2" bestFit="1" customWidth="1"/>
    <col min="9949" max="9949" width="11.5703125" style="2" bestFit="1" customWidth="1"/>
    <col min="9950" max="9950" width="9.42578125" style="2" bestFit="1" customWidth="1"/>
    <col min="9951" max="9951" width="5.7109375" style="2" bestFit="1" customWidth="1"/>
    <col min="9952" max="9952" width="7.28515625" style="2" bestFit="1" customWidth="1"/>
    <col min="9953" max="9953" width="5.7109375" style="2" bestFit="1" customWidth="1"/>
    <col min="9954" max="9954" width="5.140625" style="2" bestFit="1" customWidth="1"/>
    <col min="9955" max="9955" width="11.42578125" style="2"/>
    <col min="9956" max="9956" width="5.7109375" style="2" bestFit="1" customWidth="1"/>
    <col min="9957" max="9957" width="9.42578125" style="2" bestFit="1" customWidth="1"/>
    <col min="9958" max="9958" width="11.5703125" style="2" bestFit="1" customWidth="1"/>
    <col min="9959" max="9959" width="9.42578125" style="2" bestFit="1" customWidth="1"/>
    <col min="9960" max="9960" width="6.28515625" style="2" bestFit="1" customWidth="1"/>
    <col min="9961" max="9961" width="7.28515625" style="2" bestFit="1" customWidth="1"/>
    <col min="9962" max="9962" width="5.7109375" style="2" bestFit="1" customWidth="1"/>
    <col min="9963" max="9963" width="5.140625" style="2" bestFit="1" customWidth="1"/>
    <col min="9964" max="9964" width="11.5703125" style="2" bestFit="1" customWidth="1"/>
    <col min="9965" max="9965" width="5.7109375" style="2" bestFit="1" customWidth="1"/>
    <col min="9966" max="9966" width="9.42578125" style="2" bestFit="1" customWidth="1"/>
    <col min="9967" max="9967" width="11.5703125" style="2" bestFit="1" customWidth="1"/>
    <col min="9968" max="9968" width="9.42578125" style="2" bestFit="1" customWidth="1"/>
    <col min="9969" max="9969" width="5.7109375" style="2" bestFit="1" customWidth="1"/>
    <col min="9970" max="9970" width="7.28515625" style="2" bestFit="1" customWidth="1"/>
    <col min="9971" max="9971" width="5.7109375" style="2" bestFit="1" customWidth="1"/>
    <col min="9972" max="9972" width="5.140625" style="2" bestFit="1" customWidth="1"/>
    <col min="9973" max="9973" width="11.5703125" style="2" bestFit="1" customWidth="1"/>
    <col min="9974" max="9974" width="5.7109375" style="2" bestFit="1" customWidth="1"/>
    <col min="9975" max="9975" width="9.42578125" style="2" bestFit="1" customWidth="1"/>
    <col min="9976" max="9976" width="11.5703125" style="2" bestFit="1" customWidth="1"/>
    <col min="9977" max="9977" width="9.42578125" style="2" bestFit="1" customWidth="1"/>
    <col min="9978" max="9978" width="5.7109375" style="2" bestFit="1" customWidth="1"/>
    <col min="9979" max="9979" width="7.28515625" style="2" bestFit="1" customWidth="1"/>
    <col min="9980" max="9980" width="5.7109375" style="2" bestFit="1" customWidth="1"/>
    <col min="9981" max="9981" width="5.140625" style="2" bestFit="1" customWidth="1"/>
    <col min="9982" max="9982" width="11.42578125" style="2"/>
    <col min="9983" max="9983" width="5.7109375" style="2" bestFit="1" customWidth="1"/>
    <col min="9984" max="9984" width="9.42578125" style="2" bestFit="1" customWidth="1"/>
    <col min="9985" max="9985" width="11.5703125" style="2" bestFit="1" customWidth="1"/>
    <col min="9986" max="9986" width="9.42578125" style="2" bestFit="1" customWidth="1"/>
    <col min="9987" max="9987" width="5.140625" style="2" bestFit="1" customWidth="1"/>
    <col min="9988" max="9988" width="7.28515625" style="2" bestFit="1" customWidth="1"/>
    <col min="9989" max="9989" width="5.140625" style="2" bestFit="1" customWidth="1"/>
    <col min="9990" max="9990" width="7.28515625" style="2" bestFit="1" customWidth="1"/>
    <col min="9991" max="9991" width="11.5703125" style="2" bestFit="1" customWidth="1"/>
    <col min="9992" max="9992" width="5.7109375" style="2" bestFit="1" customWidth="1"/>
    <col min="9993" max="9993" width="9.42578125" style="2" bestFit="1" customWidth="1"/>
    <col min="9994" max="9994" width="11.5703125" style="2" bestFit="1" customWidth="1"/>
    <col min="9995" max="9995" width="9.42578125" style="2" bestFit="1" customWidth="1"/>
    <col min="9996" max="9996" width="5.140625" style="2" bestFit="1" customWidth="1"/>
    <col min="9997" max="9997" width="7.28515625" style="2" bestFit="1" customWidth="1"/>
    <col min="9998" max="9998" width="5.140625" style="2" bestFit="1" customWidth="1"/>
    <col min="9999" max="9999" width="7.28515625" style="2" bestFit="1" customWidth="1"/>
    <col min="10000" max="10200" width="11.42578125" style="2"/>
    <col min="10201" max="10201" width="10" style="2" bestFit="1" customWidth="1"/>
    <col min="10202" max="10202" width="11.5703125" style="2" bestFit="1" customWidth="1"/>
    <col min="10203" max="10203" width="5.7109375" style="2" bestFit="1" customWidth="1"/>
    <col min="10204" max="10204" width="9.42578125" style="2" bestFit="1" customWidth="1"/>
    <col min="10205" max="10205" width="11.5703125" style="2" bestFit="1" customWidth="1"/>
    <col min="10206" max="10206" width="9.42578125" style="2" bestFit="1" customWidth="1"/>
    <col min="10207" max="10207" width="5.7109375" style="2" bestFit="1" customWidth="1"/>
    <col min="10208" max="10208" width="7.28515625" style="2" bestFit="1" customWidth="1"/>
    <col min="10209" max="10209" width="5.7109375" style="2" bestFit="1" customWidth="1"/>
    <col min="10210" max="10210" width="5.140625" style="2" bestFit="1" customWidth="1"/>
    <col min="10211" max="10211" width="11.42578125" style="2"/>
    <col min="10212" max="10212" width="5.7109375" style="2" bestFit="1" customWidth="1"/>
    <col min="10213" max="10213" width="9.42578125" style="2" bestFit="1" customWidth="1"/>
    <col min="10214" max="10214" width="11.5703125" style="2" bestFit="1" customWidth="1"/>
    <col min="10215" max="10215" width="9.42578125" style="2" bestFit="1" customWidth="1"/>
    <col min="10216" max="10216" width="6.28515625" style="2" bestFit="1" customWidth="1"/>
    <col min="10217" max="10217" width="7.28515625" style="2" bestFit="1" customWidth="1"/>
    <col min="10218" max="10218" width="5.7109375" style="2" bestFit="1" customWidth="1"/>
    <col min="10219" max="10219" width="5.140625" style="2" bestFit="1" customWidth="1"/>
    <col min="10220" max="10220" width="11.5703125" style="2" bestFit="1" customWidth="1"/>
    <col min="10221" max="10221" width="5.7109375" style="2" bestFit="1" customWidth="1"/>
    <col min="10222" max="10222" width="9.42578125" style="2" bestFit="1" customWidth="1"/>
    <col min="10223" max="10223" width="11.5703125" style="2" bestFit="1" customWidth="1"/>
    <col min="10224" max="10224" width="9.42578125" style="2" bestFit="1" customWidth="1"/>
    <col min="10225" max="10225" width="5.7109375" style="2" bestFit="1" customWidth="1"/>
    <col min="10226" max="10226" width="7.28515625" style="2" bestFit="1" customWidth="1"/>
    <col min="10227" max="10227" width="5.7109375" style="2" bestFit="1" customWidth="1"/>
    <col min="10228" max="10228" width="5.140625" style="2" bestFit="1" customWidth="1"/>
    <col min="10229" max="10229" width="11.5703125" style="2" bestFit="1" customWidth="1"/>
    <col min="10230" max="10230" width="5.7109375" style="2" bestFit="1" customWidth="1"/>
    <col min="10231" max="10231" width="9.42578125" style="2" bestFit="1" customWidth="1"/>
    <col min="10232" max="10232" width="11.5703125" style="2" bestFit="1" customWidth="1"/>
    <col min="10233" max="10233" width="9.42578125" style="2" bestFit="1" customWidth="1"/>
    <col min="10234" max="10234" width="5.7109375" style="2" bestFit="1" customWidth="1"/>
    <col min="10235" max="10235" width="7.28515625" style="2" bestFit="1" customWidth="1"/>
    <col min="10236" max="10236" width="5.7109375" style="2" bestFit="1" customWidth="1"/>
    <col min="10237" max="10237" width="5.140625" style="2" bestFit="1" customWidth="1"/>
    <col min="10238" max="10238" width="11.42578125" style="2"/>
    <col min="10239" max="10239" width="5.7109375" style="2" bestFit="1" customWidth="1"/>
    <col min="10240" max="10240" width="9.42578125" style="2" bestFit="1" customWidth="1"/>
    <col min="10241" max="10241" width="11.5703125" style="2" bestFit="1" customWidth="1"/>
    <col min="10242" max="10242" width="9.42578125" style="2" bestFit="1" customWidth="1"/>
    <col min="10243" max="10243" width="5.140625" style="2" bestFit="1" customWidth="1"/>
    <col min="10244" max="10244" width="7.28515625" style="2" bestFit="1" customWidth="1"/>
    <col min="10245" max="10245" width="5.140625" style="2" bestFit="1" customWidth="1"/>
    <col min="10246" max="10246" width="7.28515625" style="2" bestFit="1" customWidth="1"/>
    <col min="10247" max="10247" width="11.5703125" style="2" bestFit="1" customWidth="1"/>
    <col min="10248" max="10248" width="5.7109375" style="2" bestFit="1" customWidth="1"/>
    <col min="10249" max="10249" width="9.42578125" style="2" bestFit="1" customWidth="1"/>
    <col min="10250" max="10250" width="11.5703125" style="2" bestFit="1" customWidth="1"/>
    <col min="10251" max="10251" width="9.42578125" style="2" bestFit="1" customWidth="1"/>
    <col min="10252" max="10252" width="5.140625" style="2" bestFit="1" customWidth="1"/>
    <col min="10253" max="10253" width="7.28515625" style="2" bestFit="1" customWidth="1"/>
    <col min="10254" max="10254" width="5.140625" style="2" bestFit="1" customWidth="1"/>
    <col min="10255" max="10255" width="7.28515625" style="2" bestFit="1" customWidth="1"/>
    <col min="10256" max="10456" width="11.42578125" style="2"/>
    <col min="10457" max="10457" width="10" style="2" bestFit="1" customWidth="1"/>
    <col min="10458" max="10458" width="11.5703125" style="2" bestFit="1" customWidth="1"/>
    <col min="10459" max="10459" width="5.7109375" style="2" bestFit="1" customWidth="1"/>
    <col min="10460" max="10460" width="9.42578125" style="2" bestFit="1" customWidth="1"/>
    <col min="10461" max="10461" width="11.5703125" style="2" bestFit="1" customWidth="1"/>
    <col min="10462" max="10462" width="9.42578125" style="2" bestFit="1" customWidth="1"/>
    <col min="10463" max="10463" width="5.7109375" style="2" bestFit="1" customWidth="1"/>
    <col min="10464" max="10464" width="7.28515625" style="2" bestFit="1" customWidth="1"/>
    <col min="10465" max="10465" width="5.7109375" style="2" bestFit="1" customWidth="1"/>
    <col min="10466" max="10466" width="5.140625" style="2" bestFit="1" customWidth="1"/>
    <col min="10467" max="10467" width="11.42578125" style="2"/>
    <col min="10468" max="10468" width="5.7109375" style="2" bestFit="1" customWidth="1"/>
    <col min="10469" max="10469" width="9.42578125" style="2" bestFit="1" customWidth="1"/>
    <col min="10470" max="10470" width="11.5703125" style="2" bestFit="1" customWidth="1"/>
    <col min="10471" max="10471" width="9.42578125" style="2" bestFit="1" customWidth="1"/>
    <col min="10472" max="10472" width="6.28515625" style="2" bestFit="1" customWidth="1"/>
    <col min="10473" max="10473" width="7.28515625" style="2" bestFit="1" customWidth="1"/>
    <col min="10474" max="10474" width="5.7109375" style="2" bestFit="1" customWidth="1"/>
    <col min="10475" max="10475" width="5.140625" style="2" bestFit="1" customWidth="1"/>
    <col min="10476" max="10476" width="11.5703125" style="2" bestFit="1" customWidth="1"/>
    <col min="10477" max="10477" width="5.7109375" style="2" bestFit="1" customWidth="1"/>
    <col min="10478" max="10478" width="9.42578125" style="2" bestFit="1" customWidth="1"/>
    <col min="10479" max="10479" width="11.5703125" style="2" bestFit="1" customWidth="1"/>
    <col min="10480" max="10480" width="9.42578125" style="2" bestFit="1" customWidth="1"/>
    <col min="10481" max="10481" width="5.7109375" style="2" bestFit="1" customWidth="1"/>
    <col min="10482" max="10482" width="7.28515625" style="2" bestFit="1" customWidth="1"/>
    <col min="10483" max="10483" width="5.7109375" style="2" bestFit="1" customWidth="1"/>
    <col min="10484" max="10484" width="5.140625" style="2" bestFit="1" customWidth="1"/>
    <col min="10485" max="10485" width="11.5703125" style="2" bestFit="1" customWidth="1"/>
    <col min="10486" max="10486" width="5.7109375" style="2" bestFit="1" customWidth="1"/>
    <col min="10487" max="10487" width="9.42578125" style="2" bestFit="1" customWidth="1"/>
    <col min="10488" max="10488" width="11.5703125" style="2" bestFit="1" customWidth="1"/>
    <col min="10489" max="10489" width="9.42578125" style="2" bestFit="1" customWidth="1"/>
    <col min="10490" max="10490" width="5.7109375" style="2" bestFit="1" customWidth="1"/>
    <col min="10491" max="10491" width="7.28515625" style="2" bestFit="1" customWidth="1"/>
    <col min="10492" max="10492" width="5.7109375" style="2" bestFit="1" customWidth="1"/>
    <col min="10493" max="10493" width="5.140625" style="2" bestFit="1" customWidth="1"/>
    <col min="10494" max="10494" width="11.42578125" style="2"/>
    <col min="10495" max="10495" width="5.7109375" style="2" bestFit="1" customWidth="1"/>
    <col min="10496" max="10496" width="9.42578125" style="2" bestFit="1" customWidth="1"/>
    <col min="10497" max="10497" width="11.5703125" style="2" bestFit="1" customWidth="1"/>
    <col min="10498" max="10498" width="9.42578125" style="2" bestFit="1" customWidth="1"/>
    <col min="10499" max="10499" width="5.140625" style="2" bestFit="1" customWidth="1"/>
    <col min="10500" max="10500" width="7.28515625" style="2" bestFit="1" customWidth="1"/>
    <col min="10501" max="10501" width="5.140625" style="2" bestFit="1" customWidth="1"/>
    <col min="10502" max="10502" width="7.28515625" style="2" bestFit="1" customWidth="1"/>
    <col min="10503" max="10503" width="11.5703125" style="2" bestFit="1" customWidth="1"/>
    <col min="10504" max="10504" width="5.7109375" style="2" bestFit="1" customWidth="1"/>
    <col min="10505" max="10505" width="9.42578125" style="2" bestFit="1" customWidth="1"/>
    <col min="10506" max="10506" width="11.5703125" style="2" bestFit="1" customWidth="1"/>
    <col min="10507" max="10507" width="9.42578125" style="2" bestFit="1" customWidth="1"/>
    <col min="10508" max="10508" width="5.140625" style="2" bestFit="1" customWidth="1"/>
    <col min="10509" max="10509" width="7.28515625" style="2" bestFit="1" customWidth="1"/>
    <col min="10510" max="10510" width="5.140625" style="2" bestFit="1" customWidth="1"/>
    <col min="10511" max="10511" width="7.28515625" style="2" bestFit="1" customWidth="1"/>
    <col min="10512" max="10712" width="11.42578125" style="2"/>
    <col min="10713" max="10713" width="10" style="2" bestFit="1" customWidth="1"/>
    <col min="10714" max="10714" width="11.5703125" style="2" bestFit="1" customWidth="1"/>
    <col min="10715" max="10715" width="5.7109375" style="2" bestFit="1" customWidth="1"/>
    <col min="10716" max="10716" width="9.42578125" style="2" bestFit="1" customWidth="1"/>
    <col min="10717" max="10717" width="11.5703125" style="2" bestFit="1" customWidth="1"/>
    <col min="10718" max="10718" width="9.42578125" style="2" bestFit="1" customWidth="1"/>
    <col min="10719" max="10719" width="5.7109375" style="2" bestFit="1" customWidth="1"/>
    <col min="10720" max="10720" width="7.28515625" style="2" bestFit="1" customWidth="1"/>
    <col min="10721" max="10721" width="5.7109375" style="2" bestFit="1" customWidth="1"/>
    <col min="10722" max="10722" width="5.140625" style="2" bestFit="1" customWidth="1"/>
    <col min="10723" max="10723" width="11.42578125" style="2"/>
    <col min="10724" max="10724" width="5.7109375" style="2" bestFit="1" customWidth="1"/>
    <col min="10725" max="10725" width="9.42578125" style="2" bestFit="1" customWidth="1"/>
    <col min="10726" max="10726" width="11.5703125" style="2" bestFit="1" customWidth="1"/>
    <col min="10727" max="10727" width="9.42578125" style="2" bestFit="1" customWidth="1"/>
    <col min="10728" max="10728" width="6.28515625" style="2" bestFit="1" customWidth="1"/>
    <col min="10729" max="10729" width="7.28515625" style="2" bestFit="1" customWidth="1"/>
    <col min="10730" max="10730" width="5.7109375" style="2" bestFit="1" customWidth="1"/>
    <col min="10731" max="10731" width="5.140625" style="2" bestFit="1" customWidth="1"/>
    <col min="10732" max="10732" width="11.5703125" style="2" bestFit="1" customWidth="1"/>
    <col min="10733" max="10733" width="5.7109375" style="2" bestFit="1" customWidth="1"/>
    <col min="10734" max="10734" width="9.42578125" style="2" bestFit="1" customWidth="1"/>
    <col min="10735" max="10735" width="11.5703125" style="2" bestFit="1" customWidth="1"/>
    <col min="10736" max="10736" width="9.42578125" style="2" bestFit="1" customWidth="1"/>
    <col min="10737" max="10737" width="5.7109375" style="2" bestFit="1" customWidth="1"/>
    <col min="10738" max="10738" width="7.28515625" style="2" bestFit="1" customWidth="1"/>
    <col min="10739" max="10739" width="5.7109375" style="2" bestFit="1" customWidth="1"/>
    <col min="10740" max="10740" width="5.140625" style="2" bestFit="1" customWidth="1"/>
    <col min="10741" max="10741" width="11.5703125" style="2" bestFit="1" customWidth="1"/>
    <col min="10742" max="10742" width="5.7109375" style="2" bestFit="1" customWidth="1"/>
    <col min="10743" max="10743" width="9.42578125" style="2" bestFit="1" customWidth="1"/>
    <col min="10744" max="10744" width="11.5703125" style="2" bestFit="1" customWidth="1"/>
    <col min="10745" max="10745" width="9.42578125" style="2" bestFit="1" customWidth="1"/>
    <col min="10746" max="10746" width="5.7109375" style="2" bestFit="1" customWidth="1"/>
    <col min="10747" max="10747" width="7.28515625" style="2" bestFit="1" customWidth="1"/>
    <col min="10748" max="10748" width="5.7109375" style="2" bestFit="1" customWidth="1"/>
    <col min="10749" max="10749" width="5.140625" style="2" bestFit="1" customWidth="1"/>
    <col min="10750" max="10750" width="11.42578125" style="2"/>
    <col min="10751" max="10751" width="5.7109375" style="2" bestFit="1" customWidth="1"/>
    <col min="10752" max="10752" width="9.42578125" style="2" bestFit="1" customWidth="1"/>
    <col min="10753" max="10753" width="11.5703125" style="2" bestFit="1" customWidth="1"/>
    <col min="10754" max="10754" width="9.42578125" style="2" bestFit="1" customWidth="1"/>
    <col min="10755" max="10755" width="5.140625" style="2" bestFit="1" customWidth="1"/>
    <col min="10756" max="10756" width="7.28515625" style="2" bestFit="1" customWidth="1"/>
    <col min="10757" max="10757" width="5.140625" style="2" bestFit="1" customWidth="1"/>
    <col min="10758" max="10758" width="7.28515625" style="2" bestFit="1" customWidth="1"/>
    <col min="10759" max="10759" width="11.5703125" style="2" bestFit="1" customWidth="1"/>
    <col min="10760" max="10760" width="5.7109375" style="2" bestFit="1" customWidth="1"/>
    <col min="10761" max="10761" width="9.42578125" style="2" bestFit="1" customWidth="1"/>
    <col min="10762" max="10762" width="11.5703125" style="2" bestFit="1" customWidth="1"/>
    <col min="10763" max="10763" width="9.42578125" style="2" bestFit="1" customWidth="1"/>
    <col min="10764" max="10764" width="5.140625" style="2" bestFit="1" customWidth="1"/>
    <col min="10765" max="10765" width="7.28515625" style="2" bestFit="1" customWidth="1"/>
    <col min="10766" max="10766" width="5.140625" style="2" bestFit="1" customWidth="1"/>
    <col min="10767" max="10767" width="7.28515625" style="2" bestFit="1" customWidth="1"/>
    <col min="10768" max="10968" width="11.42578125" style="2"/>
    <col min="10969" max="10969" width="10" style="2" bestFit="1" customWidth="1"/>
    <col min="10970" max="10970" width="11.5703125" style="2" bestFit="1" customWidth="1"/>
    <col min="10971" max="10971" width="5.7109375" style="2" bestFit="1" customWidth="1"/>
    <col min="10972" max="10972" width="9.42578125" style="2" bestFit="1" customWidth="1"/>
    <col min="10973" max="10973" width="11.5703125" style="2" bestFit="1" customWidth="1"/>
    <col min="10974" max="10974" width="9.42578125" style="2" bestFit="1" customWidth="1"/>
    <col min="10975" max="10975" width="5.7109375" style="2" bestFit="1" customWidth="1"/>
    <col min="10976" max="10976" width="7.28515625" style="2" bestFit="1" customWidth="1"/>
    <col min="10977" max="10977" width="5.7109375" style="2" bestFit="1" customWidth="1"/>
    <col min="10978" max="10978" width="5.140625" style="2" bestFit="1" customWidth="1"/>
    <col min="10979" max="10979" width="11.42578125" style="2"/>
    <col min="10980" max="10980" width="5.7109375" style="2" bestFit="1" customWidth="1"/>
    <col min="10981" max="10981" width="9.42578125" style="2" bestFit="1" customWidth="1"/>
    <col min="10982" max="10982" width="11.5703125" style="2" bestFit="1" customWidth="1"/>
    <col min="10983" max="10983" width="9.42578125" style="2" bestFit="1" customWidth="1"/>
    <col min="10984" max="10984" width="6.28515625" style="2" bestFit="1" customWidth="1"/>
    <col min="10985" max="10985" width="7.28515625" style="2" bestFit="1" customWidth="1"/>
    <col min="10986" max="10986" width="5.7109375" style="2" bestFit="1" customWidth="1"/>
    <col min="10987" max="10987" width="5.140625" style="2" bestFit="1" customWidth="1"/>
    <col min="10988" max="10988" width="11.5703125" style="2" bestFit="1" customWidth="1"/>
    <col min="10989" max="10989" width="5.7109375" style="2" bestFit="1" customWidth="1"/>
    <col min="10990" max="10990" width="9.42578125" style="2" bestFit="1" customWidth="1"/>
    <col min="10991" max="10991" width="11.5703125" style="2" bestFit="1" customWidth="1"/>
    <col min="10992" max="10992" width="9.42578125" style="2" bestFit="1" customWidth="1"/>
    <col min="10993" max="10993" width="5.7109375" style="2" bestFit="1" customWidth="1"/>
    <col min="10994" max="10994" width="7.28515625" style="2" bestFit="1" customWidth="1"/>
    <col min="10995" max="10995" width="5.7109375" style="2" bestFit="1" customWidth="1"/>
    <col min="10996" max="10996" width="5.140625" style="2" bestFit="1" customWidth="1"/>
    <col min="10997" max="10997" width="11.5703125" style="2" bestFit="1" customWidth="1"/>
    <col min="10998" max="10998" width="5.7109375" style="2" bestFit="1" customWidth="1"/>
    <col min="10999" max="10999" width="9.42578125" style="2" bestFit="1" customWidth="1"/>
    <col min="11000" max="11000" width="11.5703125" style="2" bestFit="1" customWidth="1"/>
    <col min="11001" max="11001" width="9.42578125" style="2" bestFit="1" customWidth="1"/>
    <col min="11002" max="11002" width="5.7109375" style="2" bestFit="1" customWidth="1"/>
    <col min="11003" max="11003" width="7.28515625" style="2" bestFit="1" customWidth="1"/>
    <col min="11004" max="11004" width="5.7109375" style="2" bestFit="1" customWidth="1"/>
    <col min="11005" max="11005" width="5.140625" style="2" bestFit="1" customWidth="1"/>
    <col min="11006" max="11006" width="11.42578125" style="2"/>
    <col min="11007" max="11007" width="5.7109375" style="2" bestFit="1" customWidth="1"/>
    <col min="11008" max="11008" width="9.42578125" style="2" bestFit="1" customWidth="1"/>
    <col min="11009" max="11009" width="11.5703125" style="2" bestFit="1" customWidth="1"/>
    <col min="11010" max="11010" width="9.42578125" style="2" bestFit="1" customWidth="1"/>
    <col min="11011" max="11011" width="5.140625" style="2" bestFit="1" customWidth="1"/>
    <col min="11012" max="11012" width="7.28515625" style="2" bestFit="1" customWidth="1"/>
    <col min="11013" max="11013" width="5.140625" style="2" bestFit="1" customWidth="1"/>
    <col min="11014" max="11014" width="7.28515625" style="2" bestFit="1" customWidth="1"/>
    <col min="11015" max="11015" width="11.5703125" style="2" bestFit="1" customWidth="1"/>
    <col min="11016" max="11016" width="5.7109375" style="2" bestFit="1" customWidth="1"/>
    <col min="11017" max="11017" width="9.42578125" style="2" bestFit="1" customWidth="1"/>
    <col min="11018" max="11018" width="11.5703125" style="2" bestFit="1" customWidth="1"/>
    <col min="11019" max="11019" width="9.42578125" style="2" bestFit="1" customWidth="1"/>
    <col min="11020" max="11020" width="5.140625" style="2" bestFit="1" customWidth="1"/>
    <col min="11021" max="11021" width="7.28515625" style="2" bestFit="1" customWidth="1"/>
    <col min="11022" max="11022" width="5.140625" style="2" bestFit="1" customWidth="1"/>
    <col min="11023" max="11023" width="7.28515625" style="2" bestFit="1" customWidth="1"/>
    <col min="11024" max="11224" width="11.42578125" style="2"/>
    <col min="11225" max="11225" width="10" style="2" bestFit="1" customWidth="1"/>
    <col min="11226" max="11226" width="11.5703125" style="2" bestFit="1" customWidth="1"/>
    <col min="11227" max="11227" width="5.7109375" style="2" bestFit="1" customWidth="1"/>
    <col min="11228" max="11228" width="9.42578125" style="2" bestFit="1" customWidth="1"/>
    <col min="11229" max="11229" width="11.5703125" style="2" bestFit="1" customWidth="1"/>
    <col min="11230" max="11230" width="9.42578125" style="2" bestFit="1" customWidth="1"/>
    <col min="11231" max="11231" width="5.7109375" style="2" bestFit="1" customWidth="1"/>
    <col min="11232" max="11232" width="7.28515625" style="2" bestFit="1" customWidth="1"/>
    <col min="11233" max="11233" width="5.7109375" style="2" bestFit="1" customWidth="1"/>
    <col min="11234" max="11234" width="5.140625" style="2" bestFit="1" customWidth="1"/>
    <col min="11235" max="11235" width="11.42578125" style="2"/>
    <col min="11236" max="11236" width="5.7109375" style="2" bestFit="1" customWidth="1"/>
    <col min="11237" max="11237" width="9.42578125" style="2" bestFit="1" customWidth="1"/>
    <col min="11238" max="11238" width="11.5703125" style="2" bestFit="1" customWidth="1"/>
    <col min="11239" max="11239" width="9.42578125" style="2" bestFit="1" customWidth="1"/>
    <col min="11240" max="11240" width="6.28515625" style="2" bestFit="1" customWidth="1"/>
    <col min="11241" max="11241" width="7.28515625" style="2" bestFit="1" customWidth="1"/>
    <col min="11242" max="11242" width="5.7109375" style="2" bestFit="1" customWidth="1"/>
    <col min="11243" max="11243" width="5.140625" style="2" bestFit="1" customWidth="1"/>
    <col min="11244" max="11244" width="11.5703125" style="2" bestFit="1" customWidth="1"/>
    <col min="11245" max="11245" width="5.7109375" style="2" bestFit="1" customWidth="1"/>
    <col min="11246" max="11246" width="9.42578125" style="2" bestFit="1" customWidth="1"/>
    <col min="11247" max="11247" width="11.5703125" style="2" bestFit="1" customWidth="1"/>
    <col min="11248" max="11248" width="9.42578125" style="2" bestFit="1" customWidth="1"/>
    <col min="11249" max="11249" width="5.7109375" style="2" bestFit="1" customWidth="1"/>
    <col min="11250" max="11250" width="7.28515625" style="2" bestFit="1" customWidth="1"/>
    <col min="11251" max="11251" width="5.7109375" style="2" bestFit="1" customWidth="1"/>
    <col min="11252" max="11252" width="5.140625" style="2" bestFit="1" customWidth="1"/>
    <col min="11253" max="11253" width="11.5703125" style="2" bestFit="1" customWidth="1"/>
    <col min="11254" max="11254" width="5.7109375" style="2" bestFit="1" customWidth="1"/>
    <col min="11255" max="11255" width="9.42578125" style="2" bestFit="1" customWidth="1"/>
    <col min="11256" max="11256" width="11.5703125" style="2" bestFit="1" customWidth="1"/>
    <col min="11257" max="11257" width="9.42578125" style="2" bestFit="1" customWidth="1"/>
    <col min="11258" max="11258" width="5.7109375" style="2" bestFit="1" customWidth="1"/>
    <col min="11259" max="11259" width="7.28515625" style="2" bestFit="1" customWidth="1"/>
    <col min="11260" max="11260" width="5.7109375" style="2" bestFit="1" customWidth="1"/>
    <col min="11261" max="11261" width="5.140625" style="2" bestFit="1" customWidth="1"/>
    <col min="11262" max="11262" width="11.42578125" style="2"/>
    <col min="11263" max="11263" width="5.7109375" style="2" bestFit="1" customWidth="1"/>
    <col min="11264" max="11264" width="9.42578125" style="2" bestFit="1" customWidth="1"/>
    <col min="11265" max="11265" width="11.5703125" style="2" bestFit="1" customWidth="1"/>
    <col min="11266" max="11266" width="9.42578125" style="2" bestFit="1" customWidth="1"/>
    <col min="11267" max="11267" width="5.140625" style="2" bestFit="1" customWidth="1"/>
    <col min="11268" max="11268" width="7.28515625" style="2" bestFit="1" customWidth="1"/>
    <col min="11269" max="11269" width="5.140625" style="2" bestFit="1" customWidth="1"/>
    <col min="11270" max="11270" width="7.28515625" style="2" bestFit="1" customWidth="1"/>
    <col min="11271" max="11271" width="11.5703125" style="2" bestFit="1" customWidth="1"/>
    <col min="11272" max="11272" width="5.7109375" style="2" bestFit="1" customWidth="1"/>
    <col min="11273" max="11273" width="9.42578125" style="2" bestFit="1" customWidth="1"/>
    <col min="11274" max="11274" width="11.5703125" style="2" bestFit="1" customWidth="1"/>
    <col min="11275" max="11275" width="9.42578125" style="2" bestFit="1" customWidth="1"/>
    <col min="11276" max="11276" width="5.140625" style="2" bestFit="1" customWidth="1"/>
    <col min="11277" max="11277" width="7.28515625" style="2" bestFit="1" customWidth="1"/>
    <col min="11278" max="11278" width="5.140625" style="2" bestFit="1" customWidth="1"/>
    <col min="11279" max="11279" width="7.28515625" style="2" bestFit="1" customWidth="1"/>
    <col min="11280" max="11480" width="11.42578125" style="2"/>
    <col min="11481" max="11481" width="10" style="2" bestFit="1" customWidth="1"/>
    <col min="11482" max="11482" width="11.5703125" style="2" bestFit="1" customWidth="1"/>
    <col min="11483" max="11483" width="5.7109375" style="2" bestFit="1" customWidth="1"/>
    <col min="11484" max="11484" width="9.42578125" style="2" bestFit="1" customWidth="1"/>
    <col min="11485" max="11485" width="11.5703125" style="2" bestFit="1" customWidth="1"/>
    <col min="11486" max="11486" width="9.42578125" style="2" bestFit="1" customWidth="1"/>
    <col min="11487" max="11487" width="5.7109375" style="2" bestFit="1" customWidth="1"/>
    <col min="11488" max="11488" width="7.28515625" style="2" bestFit="1" customWidth="1"/>
    <col min="11489" max="11489" width="5.7109375" style="2" bestFit="1" customWidth="1"/>
    <col min="11490" max="11490" width="5.140625" style="2" bestFit="1" customWidth="1"/>
    <col min="11491" max="11491" width="11.42578125" style="2"/>
    <col min="11492" max="11492" width="5.7109375" style="2" bestFit="1" customWidth="1"/>
    <col min="11493" max="11493" width="9.42578125" style="2" bestFit="1" customWidth="1"/>
    <col min="11494" max="11494" width="11.5703125" style="2" bestFit="1" customWidth="1"/>
    <col min="11495" max="11495" width="9.42578125" style="2" bestFit="1" customWidth="1"/>
    <col min="11496" max="11496" width="6.28515625" style="2" bestFit="1" customWidth="1"/>
    <col min="11497" max="11497" width="7.28515625" style="2" bestFit="1" customWidth="1"/>
    <col min="11498" max="11498" width="5.7109375" style="2" bestFit="1" customWidth="1"/>
    <col min="11499" max="11499" width="5.140625" style="2" bestFit="1" customWidth="1"/>
    <col min="11500" max="11500" width="11.5703125" style="2" bestFit="1" customWidth="1"/>
    <col min="11501" max="11501" width="5.7109375" style="2" bestFit="1" customWidth="1"/>
    <col min="11502" max="11502" width="9.42578125" style="2" bestFit="1" customWidth="1"/>
    <col min="11503" max="11503" width="11.5703125" style="2" bestFit="1" customWidth="1"/>
    <col min="11504" max="11504" width="9.42578125" style="2" bestFit="1" customWidth="1"/>
    <col min="11505" max="11505" width="5.7109375" style="2" bestFit="1" customWidth="1"/>
    <col min="11506" max="11506" width="7.28515625" style="2" bestFit="1" customWidth="1"/>
    <col min="11507" max="11507" width="5.7109375" style="2" bestFit="1" customWidth="1"/>
    <col min="11508" max="11508" width="5.140625" style="2" bestFit="1" customWidth="1"/>
    <col min="11509" max="11509" width="11.5703125" style="2" bestFit="1" customWidth="1"/>
    <col min="11510" max="11510" width="5.7109375" style="2" bestFit="1" customWidth="1"/>
    <col min="11511" max="11511" width="9.42578125" style="2" bestFit="1" customWidth="1"/>
    <col min="11512" max="11512" width="11.5703125" style="2" bestFit="1" customWidth="1"/>
    <col min="11513" max="11513" width="9.42578125" style="2" bestFit="1" customWidth="1"/>
    <col min="11514" max="11514" width="5.7109375" style="2" bestFit="1" customWidth="1"/>
    <col min="11515" max="11515" width="7.28515625" style="2" bestFit="1" customWidth="1"/>
    <col min="11516" max="11516" width="5.7109375" style="2" bestFit="1" customWidth="1"/>
    <col min="11517" max="11517" width="5.140625" style="2" bestFit="1" customWidth="1"/>
    <col min="11518" max="11518" width="11.42578125" style="2"/>
    <col min="11519" max="11519" width="5.7109375" style="2" bestFit="1" customWidth="1"/>
    <col min="11520" max="11520" width="9.42578125" style="2" bestFit="1" customWidth="1"/>
    <col min="11521" max="11521" width="11.5703125" style="2" bestFit="1" customWidth="1"/>
    <col min="11522" max="11522" width="9.42578125" style="2" bestFit="1" customWidth="1"/>
    <col min="11523" max="11523" width="5.140625" style="2" bestFit="1" customWidth="1"/>
    <col min="11524" max="11524" width="7.28515625" style="2" bestFit="1" customWidth="1"/>
    <col min="11525" max="11525" width="5.140625" style="2" bestFit="1" customWidth="1"/>
    <col min="11526" max="11526" width="7.28515625" style="2" bestFit="1" customWidth="1"/>
    <col min="11527" max="11527" width="11.5703125" style="2" bestFit="1" customWidth="1"/>
    <col min="11528" max="11528" width="5.7109375" style="2" bestFit="1" customWidth="1"/>
    <col min="11529" max="11529" width="9.42578125" style="2" bestFit="1" customWidth="1"/>
    <col min="11530" max="11530" width="11.5703125" style="2" bestFit="1" customWidth="1"/>
    <col min="11531" max="11531" width="9.42578125" style="2" bestFit="1" customWidth="1"/>
    <col min="11532" max="11532" width="5.140625" style="2" bestFit="1" customWidth="1"/>
    <col min="11533" max="11533" width="7.28515625" style="2" bestFit="1" customWidth="1"/>
    <col min="11534" max="11534" width="5.140625" style="2" bestFit="1" customWidth="1"/>
    <col min="11535" max="11535" width="7.28515625" style="2" bestFit="1" customWidth="1"/>
    <col min="11536" max="11736" width="11.42578125" style="2"/>
    <col min="11737" max="11737" width="10" style="2" bestFit="1" customWidth="1"/>
    <col min="11738" max="11738" width="11.5703125" style="2" bestFit="1" customWidth="1"/>
    <col min="11739" max="11739" width="5.7109375" style="2" bestFit="1" customWidth="1"/>
    <col min="11740" max="11740" width="9.42578125" style="2" bestFit="1" customWidth="1"/>
    <col min="11741" max="11741" width="11.5703125" style="2" bestFit="1" customWidth="1"/>
    <col min="11742" max="11742" width="9.42578125" style="2" bestFit="1" customWidth="1"/>
    <col min="11743" max="11743" width="5.7109375" style="2" bestFit="1" customWidth="1"/>
    <col min="11744" max="11744" width="7.28515625" style="2" bestFit="1" customWidth="1"/>
    <col min="11745" max="11745" width="5.7109375" style="2" bestFit="1" customWidth="1"/>
    <col min="11746" max="11746" width="5.140625" style="2" bestFit="1" customWidth="1"/>
    <col min="11747" max="11747" width="11.42578125" style="2"/>
    <col min="11748" max="11748" width="5.7109375" style="2" bestFit="1" customWidth="1"/>
    <col min="11749" max="11749" width="9.42578125" style="2" bestFit="1" customWidth="1"/>
    <col min="11750" max="11750" width="11.5703125" style="2" bestFit="1" customWidth="1"/>
    <col min="11751" max="11751" width="9.42578125" style="2" bestFit="1" customWidth="1"/>
    <col min="11752" max="11752" width="6.28515625" style="2" bestFit="1" customWidth="1"/>
    <col min="11753" max="11753" width="7.28515625" style="2" bestFit="1" customWidth="1"/>
    <col min="11754" max="11754" width="5.7109375" style="2" bestFit="1" customWidth="1"/>
    <col min="11755" max="11755" width="5.140625" style="2" bestFit="1" customWidth="1"/>
    <col min="11756" max="11756" width="11.5703125" style="2" bestFit="1" customWidth="1"/>
    <col min="11757" max="11757" width="5.7109375" style="2" bestFit="1" customWidth="1"/>
    <col min="11758" max="11758" width="9.42578125" style="2" bestFit="1" customWidth="1"/>
    <col min="11759" max="11759" width="11.5703125" style="2" bestFit="1" customWidth="1"/>
    <col min="11760" max="11760" width="9.42578125" style="2" bestFit="1" customWidth="1"/>
    <col min="11761" max="11761" width="5.7109375" style="2" bestFit="1" customWidth="1"/>
    <col min="11762" max="11762" width="7.28515625" style="2" bestFit="1" customWidth="1"/>
    <col min="11763" max="11763" width="5.7109375" style="2" bestFit="1" customWidth="1"/>
    <col min="11764" max="11764" width="5.140625" style="2" bestFit="1" customWidth="1"/>
    <col min="11765" max="11765" width="11.5703125" style="2" bestFit="1" customWidth="1"/>
    <col min="11766" max="11766" width="5.7109375" style="2" bestFit="1" customWidth="1"/>
    <col min="11767" max="11767" width="9.42578125" style="2" bestFit="1" customWidth="1"/>
    <col min="11768" max="11768" width="11.5703125" style="2" bestFit="1" customWidth="1"/>
    <col min="11769" max="11769" width="9.42578125" style="2" bestFit="1" customWidth="1"/>
    <col min="11770" max="11770" width="5.7109375" style="2" bestFit="1" customWidth="1"/>
    <col min="11771" max="11771" width="7.28515625" style="2" bestFit="1" customWidth="1"/>
    <col min="11772" max="11772" width="5.7109375" style="2" bestFit="1" customWidth="1"/>
    <col min="11773" max="11773" width="5.140625" style="2" bestFit="1" customWidth="1"/>
    <col min="11774" max="11774" width="11.42578125" style="2"/>
    <col min="11775" max="11775" width="5.7109375" style="2" bestFit="1" customWidth="1"/>
    <col min="11776" max="11776" width="9.42578125" style="2" bestFit="1" customWidth="1"/>
    <col min="11777" max="11777" width="11.5703125" style="2" bestFit="1" customWidth="1"/>
    <col min="11778" max="11778" width="9.42578125" style="2" bestFit="1" customWidth="1"/>
    <col min="11779" max="11779" width="5.140625" style="2" bestFit="1" customWidth="1"/>
    <col min="11780" max="11780" width="7.28515625" style="2" bestFit="1" customWidth="1"/>
    <col min="11781" max="11781" width="5.140625" style="2" bestFit="1" customWidth="1"/>
    <col min="11782" max="11782" width="7.28515625" style="2" bestFit="1" customWidth="1"/>
    <col min="11783" max="11783" width="11.5703125" style="2" bestFit="1" customWidth="1"/>
    <col min="11784" max="11784" width="5.7109375" style="2" bestFit="1" customWidth="1"/>
    <col min="11785" max="11785" width="9.42578125" style="2" bestFit="1" customWidth="1"/>
    <col min="11786" max="11786" width="11.5703125" style="2" bestFit="1" customWidth="1"/>
    <col min="11787" max="11787" width="9.42578125" style="2" bestFit="1" customWidth="1"/>
    <col min="11788" max="11788" width="5.140625" style="2" bestFit="1" customWidth="1"/>
    <col min="11789" max="11789" width="7.28515625" style="2" bestFit="1" customWidth="1"/>
    <col min="11790" max="11790" width="5.140625" style="2" bestFit="1" customWidth="1"/>
    <col min="11791" max="11791" width="7.28515625" style="2" bestFit="1" customWidth="1"/>
    <col min="11792" max="11992" width="11.42578125" style="2"/>
    <col min="11993" max="11993" width="10" style="2" bestFit="1" customWidth="1"/>
    <col min="11994" max="11994" width="11.5703125" style="2" bestFit="1" customWidth="1"/>
    <col min="11995" max="11995" width="5.7109375" style="2" bestFit="1" customWidth="1"/>
    <col min="11996" max="11996" width="9.42578125" style="2" bestFit="1" customWidth="1"/>
    <col min="11997" max="11997" width="11.5703125" style="2" bestFit="1" customWidth="1"/>
    <col min="11998" max="11998" width="9.42578125" style="2" bestFit="1" customWidth="1"/>
    <col min="11999" max="11999" width="5.7109375" style="2" bestFit="1" customWidth="1"/>
    <col min="12000" max="12000" width="7.28515625" style="2" bestFit="1" customWidth="1"/>
    <col min="12001" max="12001" width="5.7109375" style="2" bestFit="1" customWidth="1"/>
    <col min="12002" max="12002" width="5.140625" style="2" bestFit="1" customWidth="1"/>
    <col min="12003" max="12003" width="11.42578125" style="2"/>
    <col min="12004" max="12004" width="5.7109375" style="2" bestFit="1" customWidth="1"/>
    <col min="12005" max="12005" width="9.42578125" style="2" bestFit="1" customWidth="1"/>
    <col min="12006" max="12006" width="11.5703125" style="2" bestFit="1" customWidth="1"/>
    <col min="12007" max="12007" width="9.42578125" style="2" bestFit="1" customWidth="1"/>
    <col min="12008" max="12008" width="6.28515625" style="2" bestFit="1" customWidth="1"/>
    <col min="12009" max="12009" width="7.28515625" style="2" bestFit="1" customWidth="1"/>
    <col min="12010" max="12010" width="5.7109375" style="2" bestFit="1" customWidth="1"/>
    <col min="12011" max="12011" width="5.140625" style="2" bestFit="1" customWidth="1"/>
    <col min="12012" max="12012" width="11.5703125" style="2" bestFit="1" customWidth="1"/>
    <col min="12013" max="12013" width="5.7109375" style="2" bestFit="1" customWidth="1"/>
    <col min="12014" max="12014" width="9.42578125" style="2" bestFit="1" customWidth="1"/>
    <col min="12015" max="12015" width="11.5703125" style="2" bestFit="1" customWidth="1"/>
    <col min="12016" max="12016" width="9.42578125" style="2" bestFit="1" customWidth="1"/>
    <col min="12017" max="12017" width="5.7109375" style="2" bestFit="1" customWidth="1"/>
    <col min="12018" max="12018" width="7.28515625" style="2" bestFit="1" customWidth="1"/>
    <col min="12019" max="12019" width="5.7109375" style="2" bestFit="1" customWidth="1"/>
    <col min="12020" max="12020" width="5.140625" style="2" bestFit="1" customWidth="1"/>
    <col min="12021" max="12021" width="11.5703125" style="2" bestFit="1" customWidth="1"/>
    <col min="12022" max="12022" width="5.7109375" style="2" bestFit="1" customWidth="1"/>
    <col min="12023" max="12023" width="9.42578125" style="2" bestFit="1" customWidth="1"/>
    <col min="12024" max="12024" width="11.5703125" style="2" bestFit="1" customWidth="1"/>
    <col min="12025" max="12025" width="9.42578125" style="2" bestFit="1" customWidth="1"/>
    <col min="12026" max="12026" width="5.7109375" style="2" bestFit="1" customWidth="1"/>
    <col min="12027" max="12027" width="7.28515625" style="2" bestFit="1" customWidth="1"/>
    <col min="12028" max="12028" width="5.7109375" style="2" bestFit="1" customWidth="1"/>
    <col min="12029" max="12029" width="5.140625" style="2" bestFit="1" customWidth="1"/>
    <col min="12030" max="12030" width="11.42578125" style="2"/>
    <col min="12031" max="12031" width="5.7109375" style="2" bestFit="1" customWidth="1"/>
    <col min="12032" max="12032" width="9.42578125" style="2" bestFit="1" customWidth="1"/>
    <col min="12033" max="12033" width="11.5703125" style="2" bestFit="1" customWidth="1"/>
    <col min="12034" max="12034" width="9.42578125" style="2" bestFit="1" customWidth="1"/>
    <col min="12035" max="12035" width="5.140625" style="2" bestFit="1" customWidth="1"/>
    <col min="12036" max="12036" width="7.28515625" style="2" bestFit="1" customWidth="1"/>
    <col min="12037" max="12037" width="5.140625" style="2" bestFit="1" customWidth="1"/>
    <col min="12038" max="12038" width="7.28515625" style="2" bestFit="1" customWidth="1"/>
    <col min="12039" max="12039" width="11.5703125" style="2" bestFit="1" customWidth="1"/>
    <col min="12040" max="12040" width="5.7109375" style="2" bestFit="1" customWidth="1"/>
    <col min="12041" max="12041" width="9.42578125" style="2" bestFit="1" customWidth="1"/>
    <col min="12042" max="12042" width="11.5703125" style="2" bestFit="1" customWidth="1"/>
    <col min="12043" max="12043" width="9.42578125" style="2" bestFit="1" customWidth="1"/>
    <col min="12044" max="12044" width="5.140625" style="2" bestFit="1" customWidth="1"/>
    <col min="12045" max="12045" width="7.28515625" style="2" bestFit="1" customWidth="1"/>
    <col min="12046" max="12046" width="5.140625" style="2" bestFit="1" customWidth="1"/>
    <col min="12047" max="12047" width="7.28515625" style="2" bestFit="1" customWidth="1"/>
    <col min="12048" max="12248" width="11.42578125" style="2"/>
    <col min="12249" max="12249" width="10" style="2" bestFit="1" customWidth="1"/>
    <col min="12250" max="12250" width="11.5703125" style="2" bestFit="1" customWidth="1"/>
    <col min="12251" max="12251" width="5.7109375" style="2" bestFit="1" customWidth="1"/>
    <col min="12252" max="12252" width="9.42578125" style="2" bestFit="1" customWidth="1"/>
    <col min="12253" max="12253" width="11.5703125" style="2" bestFit="1" customWidth="1"/>
    <col min="12254" max="12254" width="9.42578125" style="2" bestFit="1" customWidth="1"/>
    <col min="12255" max="12255" width="5.7109375" style="2" bestFit="1" customWidth="1"/>
    <col min="12256" max="12256" width="7.28515625" style="2" bestFit="1" customWidth="1"/>
    <col min="12257" max="12257" width="5.7109375" style="2" bestFit="1" customWidth="1"/>
    <col min="12258" max="12258" width="5.140625" style="2" bestFit="1" customWidth="1"/>
    <col min="12259" max="12259" width="11.42578125" style="2"/>
    <col min="12260" max="12260" width="5.7109375" style="2" bestFit="1" customWidth="1"/>
    <col min="12261" max="12261" width="9.42578125" style="2" bestFit="1" customWidth="1"/>
    <col min="12262" max="12262" width="11.5703125" style="2" bestFit="1" customWidth="1"/>
    <col min="12263" max="12263" width="9.42578125" style="2" bestFit="1" customWidth="1"/>
    <col min="12264" max="12264" width="6.28515625" style="2" bestFit="1" customWidth="1"/>
    <col min="12265" max="12265" width="7.28515625" style="2" bestFit="1" customWidth="1"/>
    <col min="12266" max="12266" width="5.7109375" style="2" bestFit="1" customWidth="1"/>
    <col min="12267" max="12267" width="5.140625" style="2" bestFit="1" customWidth="1"/>
    <col min="12268" max="12268" width="11.5703125" style="2" bestFit="1" customWidth="1"/>
    <col min="12269" max="12269" width="5.7109375" style="2" bestFit="1" customWidth="1"/>
    <col min="12270" max="12270" width="9.42578125" style="2" bestFit="1" customWidth="1"/>
    <col min="12271" max="12271" width="11.5703125" style="2" bestFit="1" customWidth="1"/>
    <col min="12272" max="12272" width="9.42578125" style="2" bestFit="1" customWidth="1"/>
    <col min="12273" max="12273" width="5.7109375" style="2" bestFit="1" customWidth="1"/>
    <col min="12274" max="12274" width="7.28515625" style="2" bestFit="1" customWidth="1"/>
    <col min="12275" max="12275" width="5.7109375" style="2" bestFit="1" customWidth="1"/>
    <col min="12276" max="12276" width="5.140625" style="2" bestFit="1" customWidth="1"/>
    <col min="12277" max="12277" width="11.5703125" style="2" bestFit="1" customWidth="1"/>
    <col min="12278" max="12278" width="5.7109375" style="2" bestFit="1" customWidth="1"/>
    <col min="12279" max="12279" width="9.42578125" style="2" bestFit="1" customWidth="1"/>
    <col min="12280" max="12280" width="11.5703125" style="2" bestFit="1" customWidth="1"/>
    <col min="12281" max="12281" width="9.42578125" style="2" bestFit="1" customWidth="1"/>
    <col min="12282" max="12282" width="5.7109375" style="2" bestFit="1" customWidth="1"/>
    <col min="12283" max="12283" width="7.28515625" style="2" bestFit="1" customWidth="1"/>
    <col min="12284" max="12284" width="5.7109375" style="2" bestFit="1" customWidth="1"/>
    <col min="12285" max="12285" width="5.140625" style="2" bestFit="1" customWidth="1"/>
    <col min="12286" max="12286" width="11.42578125" style="2"/>
    <col min="12287" max="12287" width="5.7109375" style="2" bestFit="1" customWidth="1"/>
    <col min="12288" max="12288" width="9.42578125" style="2" bestFit="1" customWidth="1"/>
    <col min="12289" max="12289" width="11.5703125" style="2" bestFit="1" customWidth="1"/>
    <col min="12290" max="12290" width="9.42578125" style="2" bestFit="1" customWidth="1"/>
    <col min="12291" max="12291" width="5.140625" style="2" bestFit="1" customWidth="1"/>
    <col min="12292" max="12292" width="7.28515625" style="2" bestFit="1" customWidth="1"/>
    <col min="12293" max="12293" width="5.140625" style="2" bestFit="1" customWidth="1"/>
    <col min="12294" max="12294" width="7.28515625" style="2" bestFit="1" customWidth="1"/>
    <col min="12295" max="12295" width="11.5703125" style="2" bestFit="1" customWidth="1"/>
    <col min="12296" max="12296" width="5.7109375" style="2" bestFit="1" customWidth="1"/>
    <col min="12297" max="12297" width="9.42578125" style="2" bestFit="1" customWidth="1"/>
    <col min="12298" max="12298" width="11.5703125" style="2" bestFit="1" customWidth="1"/>
    <col min="12299" max="12299" width="9.42578125" style="2" bestFit="1" customWidth="1"/>
    <col min="12300" max="12300" width="5.140625" style="2" bestFit="1" customWidth="1"/>
    <col min="12301" max="12301" width="7.28515625" style="2" bestFit="1" customWidth="1"/>
    <col min="12302" max="12302" width="5.140625" style="2" bestFit="1" customWidth="1"/>
    <col min="12303" max="12303" width="7.28515625" style="2" bestFit="1" customWidth="1"/>
    <col min="12304" max="12504" width="11.42578125" style="2"/>
    <col min="12505" max="12505" width="10" style="2" bestFit="1" customWidth="1"/>
    <col min="12506" max="12506" width="11.5703125" style="2" bestFit="1" customWidth="1"/>
    <col min="12507" max="12507" width="5.7109375" style="2" bestFit="1" customWidth="1"/>
    <col min="12508" max="12508" width="9.42578125" style="2" bestFit="1" customWidth="1"/>
    <col min="12509" max="12509" width="11.5703125" style="2" bestFit="1" customWidth="1"/>
    <col min="12510" max="12510" width="9.42578125" style="2" bestFit="1" customWidth="1"/>
    <col min="12511" max="12511" width="5.7109375" style="2" bestFit="1" customWidth="1"/>
    <col min="12512" max="12512" width="7.28515625" style="2" bestFit="1" customWidth="1"/>
    <col min="12513" max="12513" width="5.7109375" style="2" bestFit="1" customWidth="1"/>
    <col min="12514" max="12514" width="5.140625" style="2" bestFit="1" customWidth="1"/>
    <col min="12515" max="12515" width="11.42578125" style="2"/>
    <col min="12516" max="12516" width="5.7109375" style="2" bestFit="1" customWidth="1"/>
    <col min="12517" max="12517" width="9.42578125" style="2" bestFit="1" customWidth="1"/>
    <col min="12518" max="12518" width="11.5703125" style="2" bestFit="1" customWidth="1"/>
    <col min="12519" max="12519" width="9.42578125" style="2" bestFit="1" customWidth="1"/>
    <col min="12520" max="12520" width="6.28515625" style="2" bestFit="1" customWidth="1"/>
    <col min="12521" max="12521" width="7.28515625" style="2" bestFit="1" customWidth="1"/>
    <col min="12522" max="12522" width="5.7109375" style="2" bestFit="1" customWidth="1"/>
    <col min="12523" max="12523" width="5.140625" style="2" bestFit="1" customWidth="1"/>
    <col min="12524" max="12524" width="11.5703125" style="2" bestFit="1" customWidth="1"/>
    <col min="12525" max="12525" width="5.7109375" style="2" bestFit="1" customWidth="1"/>
    <col min="12526" max="12526" width="9.42578125" style="2" bestFit="1" customWidth="1"/>
    <col min="12527" max="12527" width="11.5703125" style="2" bestFit="1" customWidth="1"/>
    <col min="12528" max="12528" width="9.42578125" style="2" bestFit="1" customWidth="1"/>
    <col min="12529" max="12529" width="5.7109375" style="2" bestFit="1" customWidth="1"/>
    <col min="12530" max="12530" width="7.28515625" style="2" bestFit="1" customWidth="1"/>
    <col min="12531" max="12531" width="5.7109375" style="2" bestFit="1" customWidth="1"/>
    <col min="12532" max="12532" width="5.140625" style="2" bestFit="1" customWidth="1"/>
    <col min="12533" max="12533" width="11.5703125" style="2" bestFit="1" customWidth="1"/>
    <col min="12534" max="12534" width="5.7109375" style="2" bestFit="1" customWidth="1"/>
    <col min="12535" max="12535" width="9.42578125" style="2" bestFit="1" customWidth="1"/>
    <col min="12536" max="12536" width="11.5703125" style="2" bestFit="1" customWidth="1"/>
    <col min="12537" max="12537" width="9.42578125" style="2" bestFit="1" customWidth="1"/>
    <col min="12538" max="12538" width="5.7109375" style="2" bestFit="1" customWidth="1"/>
    <col min="12539" max="12539" width="7.28515625" style="2" bestFit="1" customWidth="1"/>
    <col min="12540" max="12540" width="5.7109375" style="2" bestFit="1" customWidth="1"/>
    <col min="12541" max="12541" width="5.140625" style="2" bestFit="1" customWidth="1"/>
    <col min="12542" max="12542" width="11.42578125" style="2"/>
    <col min="12543" max="12543" width="5.7109375" style="2" bestFit="1" customWidth="1"/>
    <col min="12544" max="12544" width="9.42578125" style="2" bestFit="1" customWidth="1"/>
    <col min="12545" max="12545" width="11.5703125" style="2" bestFit="1" customWidth="1"/>
    <col min="12546" max="12546" width="9.42578125" style="2" bestFit="1" customWidth="1"/>
    <col min="12547" max="12547" width="5.140625" style="2" bestFit="1" customWidth="1"/>
    <col min="12548" max="12548" width="7.28515625" style="2" bestFit="1" customWidth="1"/>
    <col min="12549" max="12549" width="5.140625" style="2" bestFit="1" customWidth="1"/>
    <col min="12550" max="12550" width="7.28515625" style="2" bestFit="1" customWidth="1"/>
    <col min="12551" max="12551" width="11.5703125" style="2" bestFit="1" customWidth="1"/>
    <col min="12552" max="12552" width="5.7109375" style="2" bestFit="1" customWidth="1"/>
    <col min="12553" max="12553" width="9.42578125" style="2" bestFit="1" customWidth="1"/>
    <col min="12554" max="12554" width="11.5703125" style="2" bestFit="1" customWidth="1"/>
    <col min="12555" max="12555" width="9.42578125" style="2" bestFit="1" customWidth="1"/>
    <col min="12556" max="12556" width="5.140625" style="2" bestFit="1" customWidth="1"/>
    <col min="12557" max="12557" width="7.28515625" style="2" bestFit="1" customWidth="1"/>
    <col min="12558" max="12558" width="5.140625" style="2" bestFit="1" customWidth="1"/>
    <col min="12559" max="12559" width="7.28515625" style="2" bestFit="1" customWidth="1"/>
    <col min="12560" max="12760" width="11.42578125" style="2"/>
    <col min="12761" max="12761" width="10" style="2" bestFit="1" customWidth="1"/>
    <col min="12762" max="12762" width="11.5703125" style="2" bestFit="1" customWidth="1"/>
    <col min="12763" max="12763" width="5.7109375" style="2" bestFit="1" customWidth="1"/>
    <col min="12764" max="12764" width="9.42578125" style="2" bestFit="1" customWidth="1"/>
    <col min="12765" max="12765" width="11.5703125" style="2" bestFit="1" customWidth="1"/>
    <col min="12766" max="12766" width="9.42578125" style="2" bestFit="1" customWidth="1"/>
    <col min="12767" max="12767" width="5.7109375" style="2" bestFit="1" customWidth="1"/>
    <col min="12768" max="12768" width="7.28515625" style="2" bestFit="1" customWidth="1"/>
    <col min="12769" max="12769" width="5.7109375" style="2" bestFit="1" customWidth="1"/>
    <col min="12770" max="12770" width="5.140625" style="2" bestFit="1" customWidth="1"/>
    <col min="12771" max="12771" width="11.42578125" style="2"/>
    <col min="12772" max="12772" width="5.7109375" style="2" bestFit="1" customWidth="1"/>
    <col min="12773" max="12773" width="9.42578125" style="2" bestFit="1" customWidth="1"/>
    <col min="12774" max="12774" width="11.5703125" style="2" bestFit="1" customWidth="1"/>
    <col min="12775" max="12775" width="9.42578125" style="2" bestFit="1" customWidth="1"/>
    <col min="12776" max="12776" width="6.28515625" style="2" bestFit="1" customWidth="1"/>
    <col min="12777" max="12777" width="7.28515625" style="2" bestFit="1" customWidth="1"/>
    <col min="12778" max="12778" width="5.7109375" style="2" bestFit="1" customWidth="1"/>
    <col min="12779" max="12779" width="5.140625" style="2" bestFit="1" customWidth="1"/>
    <col min="12780" max="12780" width="11.5703125" style="2" bestFit="1" customWidth="1"/>
    <col min="12781" max="12781" width="5.7109375" style="2" bestFit="1" customWidth="1"/>
    <col min="12782" max="12782" width="9.42578125" style="2" bestFit="1" customWidth="1"/>
    <col min="12783" max="12783" width="11.5703125" style="2" bestFit="1" customWidth="1"/>
    <col min="12784" max="12784" width="9.42578125" style="2" bestFit="1" customWidth="1"/>
    <col min="12785" max="12785" width="5.7109375" style="2" bestFit="1" customWidth="1"/>
    <col min="12786" max="12786" width="7.28515625" style="2" bestFit="1" customWidth="1"/>
    <col min="12787" max="12787" width="5.7109375" style="2" bestFit="1" customWidth="1"/>
    <col min="12788" max="12788" width="5.140625" style="2" bestFit="1" customWidth="1"/>
    <col min="12789" max="12789" width="11.5703125" style="2" bestFit="1" customWidth="1"/>
    <col min="12790" max="12790" width="5.7109375" style="2" bestFit="1" customWidth="1"/>
    <col min="12791" max="12791" width="9.42578125" style="2" bestFit="1" customWidth="1"/>
    <col min="12792" max="12792" width="11.5703125" style="2" bestFit="1" customWidth="1"/>
    <col min="12793" max="12793" width="9.42578125" style="2" bestFit="1" customWidth="1"/>
    <col min="12794" max="12794" width="5.7109375" style="2" bestFit="1" customWidth="1"/>
    <col min="12795" max="12795" width="7.28515625" style="2" bestFit="1" customWidth="1"/>
    <col min="12796" max="12796" width="5.7109375" style="2" bestFit="1" customWidth="1"/>
    <col min="12797" max="12797" width="5.140625" style="2" bestFit="1" customWidth="1"/>
    <col min="12798" max="12798" width="11.42578125" style="2"/>
    <col min="12799" max="12799" width="5.7109375" style="2" bestFit="1" customWidth="1"/>
    <col min="12800" max="12800" width="9.42578125" style="2" bestFit="1" customWidth="1"/>
    <col min="12801" max="12801" width="11.5703125" style="2" bestFit="1" customWidth="1"/>
    <col min="12802" max="12802" width="9.42578125" style="2" bestFit="1" customWidth="1"/>
    <col min="12803" max="12803" width="5.140625" style="2" bestFit="1" customWidth="1"/>
    <col min="12804" max="12804" width="7.28515625" style="2" bestFit="1" customWidth="1"/>
    <col min="12805" max="12805" width="5.140625" style="2" bestFit="1" customWidth="1"/>
    <col min="12806" max="12806" width="7.28515625" style="2" bestFit="1" customWidth="1"/>
    <col min="12807" max="12807" width="11.5703125" style="2" bestFit="1" customWidth="1"/>
    <col min="12808" max="12808" width="5.7109375" style="2" bestFit="1" customWidth="1"/>
    <col min="12809" max="12809" width="9.42578125" style="2" bestFit="1" customWidth="1"/>
    <col min="12810" max="12810" width="11.5703125" style="2" bestFit="1" customWidth="1"/>
    <col min="12811" max="12811" width="9.42578125" style="2" bestFit="1" customWidth="1"/>
    <col min="12812" max="12812" width="5.140625" style="2" bestFit="1" customWidth="1"/>
    <col min="12813" max="12813" width="7.28515625" style="2" bestFit="1" customWidth="1"/>
    <col min="12814" max="12814" width="5.140625" style="2" bestFit="1" customWidth="1"/>
    <col min="12815" max="12815" width="7.28515625" style="2" bestFit="1" customWidth="1"/>
    <col min="12816" max="13016" width="11.42578125" style="2"/>
    <col min="13017" max="13017" width="10" style="2" bestFit="1" customWidth="1"/>
    <col min="13018" max="13018" width="11.5703125" style="2" bestFit="1" customWidth="1"/>
    <col min="13019" max="13019" width="5.7109375" style="2" bestFit="1" customWidth="1"/>
    <col min="13020" max="13020" width="9.42578125" style="2" bestFit="1" customWidth="1"/>
    <col min="13021" max="13021" width="11.5703125" style="2" bestFit="1" customWidth="1"/>
    <col min="13022" max="13022" width="9.42578125" style="2" bestFit="1" customWidth="1"/>
    <col min="13023" max="13023" width="5.7109375" style="2" bestFit="1" customWidth="1"/>
    <col min="13024" max="13024" width="7.28515625" style="2" bestFit="1" customWidth="1"/>
    <col min="13025" max="13025" width="5.7109375" style="2" bestFit="1" customWidth="1"/>
    <col min="13026" max="13026" width="5.140625" style="2" bestFit="1" customWidth="1"/>
    <col min="13027" max="13027" width="11.42578125" style="2"/>
    <col min="13028" max="13028" width="5.7109375" style="2" bestFit="1" customWidth="1"/>
    <col min="13029" max="13029" width="9.42578125" style="2" bestFit="1" customWidth="1"/>
    <col min="13030" max="13030" width="11.5703125" style="2" bestFit="1" customWidth="1"/>
    <col min="13031" max="13031" width="9.42578125" style="2" bestFit="1" customWidth="1"/>
    <col min="13032" max="13032" width="6.28515625" style="2" bestFit="1" customWidth="1"/>
    <col min="13033" max="13033" width="7.28515625" style="2" bestFit="1" customWidth="1"/>
    <col min="13034" max="13034" width="5.7109375" style="2" bestFit="1" customWidth="1"/>
    <col min="13035" max="13035" width="5.140625" style="2" bestFit="1" customWidth="1"/>
    <col min="13036" max="13036" width="11.5703125" style="2" bestFit="1" customWidth="1"/>
    <col min="13037" max="13037" width="5.7109375" style="2" bestFit="1" customWidth="1"/>
    <col min="13038" max="13038" width="9.42578125" style="2" bestFit="1" customWidth="1"/>
    <col min="13039" max="13039" width="11.5703125" style="2" bestFit="1" customWidth="1"/>
    <col min="13040" max="13040" width="9.42578125" style="2" bestFit="1" customWidth="1"/>
    <col min="13041" max="13041" width="5.7109375" style="2" bestFit="1" customWidth="1"/>
    <col min="13042" max="13042" width="7.28515625" style="2" bestFit="1" customWidth="1"/>
    <col min="13043" max="13043" width="5.7109375" style="2" bestFit="1" customWidth="1"/>
    <col min="13044" max="13044" width="5.140625" style="2" bestFit="1" customWidth="1"/>
    <col min="13045" max="13045" width="11.5703125" style="2" bestFit="1" customWidth="1"/>
    <col min="13046" max="13046" width="5.7109375" style="2" bestFit="1" customWidth="1"/>
    <col min="13047" max="13047" width="9.42578125" style="2" bestFit="1" customWidth="1"/>
    <col min="13048" max="13048" width="11.5703125" style="2" bestFit="1" customWidth="1"/>
    <col min="13049" max="13049" width="9.42578125" style="2" bestFit="1" customWidth="1"/>
    <col min="13050" max="13050" width="5.7109375" style="2" bestFit="1" customWidth="1"/>
    <col min="13051" max="13051" width="7.28515625" style="2" bestFit="1" customWidth="1"/>
    <col min="13052" max="13052" width="5.7109375" style="2" bestFit="1" customWidth="1"/>
    <col min="13053" max="13053" width="5.140625" style="2" bestFit="1" customWidth="1"/>
    <col min="13054" max="13054" width="11.42578125" style="2"/>
    <col min="13055" max="13055" width="5.7109375" style="2" bestFit="1" customWidth="1"/>
    <col min="13056" max="13056" width="9.42578125" style="2" bestFit="1" customWidth="1"/>
    <col min="13057" max="13057" width="11.5703125" style="2" bestFit="1" customWidth="1"/>
    <col min="13058" max="13058" width="9.42578125" style="2" bestFit="1" customWidth="1"/>
    <col min="13059" max="13059" width="5.140625" style="2" bestFit="1" customWidth="1"/>
    <col min="13060" max="13060" width="7.28515625" style="2" bestFit="1" customWidth="1"/>
    <col min="13061" max="13061" width="5.140625" style="2" bestFit="1" customWidth="1"/>
    <col min="13062" max="13062" width="7.28515625" style="2" bestFit="1" customWidth="1"/>
    <col min="13063" max="13063" width="11.5703125" style="2" bestFit="1" customWidth="1"/>
    <col min="13064" max="13064" width="5.7109375" style="2" bestFit="1" customWidth="1"/>
    <col min="13065" max="13065" width="9.42578125" style="2" bestFit="1" customWidth="1"/>
    <col min="13066" max="13066" width="11.5703125" style="2" bestFit="1" customWidth="1"/>
    <col min="13067" max="13067" width="9.42578125" style="2" bestFit="1" customWidth="1"/>
    <col min="13068" max="13068" width="5.140625" style="2" bestFit="1" customWidth="1"/>
    <col min="13069" max="13069" width="7.28515625" style="2" bestFit="1" customWidth="1"/>
    <col min="13070" max="13070" width="5.140625" style="2" bestFit="1" customWidth="1"/>
    <col min="13071" max="13071" width="7.28515625" style="2" bestFit="1" customWidth="1"/>
    <col min="13072" max="13272" width="11.42578125" style="2"/>
    <col min="13273" max="13273" width="10" style="2" bestFit="1" customWidth="1"/>
    <col min="13274" max="13274" width="11.5703125" style="2" bestFit="1" customWidth="1"/>
    <col min="13275" max="13275" width="5.7109375" style="2" bestFit="1" customWidth="1"/>
    <col min="13276" max="13276" width="9.42578125" style="2" bestFit="1" customWidth="1"/>
    <col min="13277" max="13277" width="11.5703125" style="2" bestFit="1" customWidth="1"/>
    <col min="13278" max="13278" width="9.42578125" style="2" bestFit="1" customWidth="1"/>
    <col min="13279" max="13279" width="5.7109375" style="2" bestFit="1" customWidth="1"/>
    <col min="13280" max="13280" width="7.28515625" style="2" bestFit="1" customWidth="1"/>
    <col min="13281" max="13281" width="5.7109375" style="2" bestFit="1" customWidth="1"/>
    <col min="13282" max="13282" width="5.140625" style="2" bestFit="1" customWidth="1"/>
    <col min="13283" max="13283" width="11.42578125" style="2"/>
    <col min="13284" max="13284" width="5.7109375" style="2" bestFit="1" customWidth="1"/>
    <col min="13285" max="13285" width="9.42578125" style="2" bestFit="1" customWidth="1"/>
    <col min="13286" max="13286" width="11.5703125" style="2" bestFit="1" customWidth="1"/>
    <col min="13287" max="13287" width="9.42578125" style="2" bestFit="1" customWidth="1"/>
    <col min="13288" max="13288" width="6.28515625" style="2" bestFit="1" customWidth="1"/>
    <col min="13289" max="13289" width="7.28515625" style="2" bestFit="1" customWidth="1"/>
    <col min="13290" max="13290" width="5.7109375" style="2" bestFit="1" customWidth="1"/>
    <col min="13291" max="13291" width="5.140625" style="2" bestFit="1" customWidth="1"/>
    <col min="13292" max="13292" width="11.5703125" style="2" bestFit="1" customWidth="1"/>
    <col min="13293" max="13293" width="5.7109375" style="2" bestFit="1" customWidth="1"/>
    <col min="13294" max="13294" width="9.42578125" style="2" bestFit="1" customWidth="1"/>
    <col min="13295" max="13295" width="11.5703125" style="2" bestFit="1" customWidth="1"/>
    <col min="13296" max="13296" width="9.42578125" style="2" bestFit="1" customWidth="1"/>
    <col min="13297" max="13297" width="5.7109375" style="2" bestFit="1" customWidth="1"/>
    <col min="13298" max="13298" width="7.28515625" style="2" bestFit="1" customWidth="1"/>
    <col min="13299" max="13299" width="5.7109375" style="2" bestFit="1" customWidth="1"/>
    <col min="13300" max="13300" width="5.140625" style="2" bestFit="1" customWidth="1"/>
    <col min="13301" max="13301" width="11.5703125" style="2" bestFit="1" customWidth="1"/>
    <col min="13302" max="13302" width="5.7109375" style="2" bestFit="1" customWidth="1"/>
    <col min="13303" max="13303" width="9.42578125" style="2" bestFit="1" customWidth="1"/>
    <col min="13304" max="13304" width="11.5703125" style="2" bestFit="1" customWidth="1"/>
    <col min="13305" max="13305" width="9.42578125" style="2" bestFit="1" customWidth="1"/>
    <col min="13306" max="13306" width="5.7109375" style="2" bestFit="1" customWidth="1"/>
    <col min="13307" max="13307" width="7.28515625" style="2" bestFit="1" customWidth="1"/>
    <col min="13308" max="13308" width="5.7109375" style="2" bestFit="1" customWidth="1"/>
    <col min="13309" max="13309" width="5.140625" style="2" bestFit="1" customWidth="1"/>
    <col min="13310" max="13310" width="11.42578125" style="2"/>
    <col min="13311" max="13311" width="5.7109375" style="2" bestFit="1" customWidth="1"/>
    <col min="13312" max="13312" width="9.42578125" style="2" bestFit="1" customWidth="1"/>
    <col min="13313" max="13313" width="11.5703125" style="2" bestFit="1" customWidth="1"/>
    <col min="13314" max="13314" width="9.42578125" style="2" bestFit="1" customWidth="1"/>
    <col min="13315" max="13315" width="5.140625" style="2" bestFit="1" customWidth="1"/>
    <col min="13316" max="13316" width="7.28515625" style="2" bestFit="1" customWidth="1"/>
    <col min="13317" max="13317" width="5.140625" style="2" bestFit="1" customWidth="1"/>
    <col min="13318" max="13318" width="7.28515625" style="2" bestFit="1" customWidth="1"/>
    <col min="13319" max="13319" width="11.5703125" style="2" bestFit="1" customWidth="1"/>
    <col min="13320" max="13320" width="5.7109375" style="2" bestFit="1" customWidth="1"/>
    <col min="13321" max="13321" width="9.42578125" style="2" bestFit="1" customWidth="1"/>
    <col min="13322" max="13322" width="11.5703125" style="2" bestFit="1" customWidth="1"/>
    <col min="13323" max="13323" width="9.42578125" style="2" bestFit="1" customWidth="1"/>
    <col min="13324" max="13324" width="5.140625" style="2" bestFit="1" customWidth="1"/>
    <col min="13325" max="13325" width="7.28515625" style="2" bestFit="1" customWidth="1"/>
    <col min="13326" max="13326" width="5.140625" style="2" bestFit="1" customWidth="1"/>
    <col min="13327" max="13327" width="7.28515625" style="2" bestFit="1" customWidth="1"/>
    <col min="13328" max="13528" width="11.42578125" style="2"/>
    <col min="13529" max="13529" width="10" style="2" bestFit="1" customWidth="1"/>
    <col min="13530" max="13530" width="11.5703125" style="2" bestFit="1" customWidth="1"/>
    <col min="13531" max="13531" width="5.7109375" style="2" bestFit="1" customWidth="1"/>
    <col min="13532" max="13532" width="9.42578125" style="2" bestFit="1" customWidth="1"/>
    <col min="13533" max="13533" width="11.5703125" style="2" bestFit="1" customWidth="1"/>
    <col min="13534" max="13534" width="9.42578125" style="2" bestFit="1" customWidth="1"/>
    <col min="13535" max="13535" width="5.7109375" style="2" bestFit="1" customWidth="1"/>
    <col min="13536" max="13536" width="7.28515625" style="2" bestFit="1" customWidth="1"/>
    <col min="13537" max="13537" width="5.7109375" style="2" bestFit="1" customWidth="1"/>
    <col min="13538" max="13538" width="5.140625" style="2" bestFit="1" customWidth="1"/>
    <col min="13539" max="13539" width="11.42578125" style="2"/>
    <col min="13540" max="13540" width="5.7109375" style="2" bestFit="1" customWidth="1"/>
    <col min="13541" max="13541" width="9.42578125" style="2" bestFit="1" customWidth="1"/>
    <col min="13542" max="13542" width="11.5703125" style="2" bestFit="1" customWidth="1"/>
    <col min="13543" max="13543" width="9.42578125" style="2" bestFit="1" customWidth="1"/>
    <col min="13544" max="13544" width="6.28515625" style="2" bestFit="1" customWidth="1"/>
    <col min="13545" max="13545" width="7.28515625" style="2" bestFit="1" customWidth="1"/>
    <col min="13546" max="13546" width="5.7109375" style="2" bestFit="1" customWidth="1"/>
    <col min="13547" max="13547" width="5.140625" style="2" bestFit="1" customWidth="1"/>
    <col min="13548" max="13548" width="11.5703125" style="2" bestFit="1" customWidth="1"/>
    <col min="13549" max="13549" width="5.7109375" style="2" bestFit="1" customWidth="1"/>
    <col min="13550" max="13550" width="9.42578125" style="2" bestFit="1" customWidth="1"/>
    <col min="13551" max="13551" width="11.5703125" style="2" bestFit="1" customWidth="1"/>
    <col min="13552" max="13552" width="9.42578125" style="2" bestFit="1" customWidth="1"/>
    <col min="13553" max="13553" width="5.7109375" style="2" bestFit="1" customWidth="1"/>
    <col min="13554" max="13554" width="7.28515625" style="2" bestFit="1" customWidth="1"/>
    <col min="13555" max="13555" width="5.7109375" style="2" bestFit="1" customWidth="1"/>
    <col min="13556" max="13556" width="5.140625" style="2" bestFit="1" customWidth="1"/>
    <col min="13557" max="13557" width="11.5703125" style="2" bestFit="1" customWidth="1"/>
    <col min="13558" max="13558" width="5.7109375" style="2" bestFit="1" customWidth="1"/>
    <col min="13559" max="13559" width="9.42578125" style="2" bestFit="1" customWidth="1"/>
    <col min="13560" max="13560" width="11.5703125" style="2" bestFit="1" customWidth="1"/>
    <col min="13561" max="13561" width="9.42578125" style="2" bestFit="1" customWidth="1"/>
    <col min="13562" max="13562" width="5.7109375" style="2" bestFit="1" customWidth="1"/>
    <col min="13563" max="13563" width="7.28515625" style="2" bestFit="1" customWidth="1"/>
    <col min="13564" max="13564" width="5.7109375" style="2" bestFit="1" customWidth="1"/>
    <col min="13565" max="13565" width="5.140625" style="2" bestFit="1" customWidth="1"/>
    <col min="13566" max="13566" width="11.42578125" style="2"/>
    <col min="13567" max="13567" width="5.7109375" style="2" bestFit="1" customWidth="1"/>
    <col min="13568" max="13568" width="9.42578125" style="2" bestFit="1" customWidth="1"/>
    <col min="13569" max="13569" width="11.5703125" style="2" bestFit="1" customWidth="1"/>
    <col min="13570" max="13570" width="9.42578125" style="2" bestFit="1" customWidth="1"/>
    <col min="13571" max="13571" width="5.140625" style="2" bestFit="1" customWidth="1"/>
    <col min="13572" max="13572" width="7.28515625" style="2" bestFit="1" customWidth="1"/>
    <col min="13573" max="13573" width="5.140625" style="2" bestFit="1" customWidth="1"/>
    <col min="13574" max="13574" width="7.28515625" style="2" bestFit="1" customWidth="1"/>
    <col min="13575" max="13575" width="11.5703125" style="2" bestFit="1" customWidth="1"/>
    <col min="13576" max="13576" width="5.7109375" style="2" bestFit="1" customWidth="1"/>
    <col min="13577" max="13577" width="9.42578125" style="2" bestFit="1" customWidth="1"/>
    <col min="13578" max="13578" width="11.5703125" style="2" bestFit="1" customWidth="1"/>
    <col min="13579" max="13579" width="9.42578125" style="2" bestFit="1" customWidth="1"/>
    <col min="13580" max="13580" width="5.140625" style="2" bestFit="1" customWidth="1"/>
    <col min="13581" max="13581" width="7.28515625" style="2" bestFit="1" customWidth="1"/>
    <col min="13582" max="13582" width="5.140625" style="2" bestFit="1" customWidth="1"/>
    <col min="13583" max="13583" width="7.28515625" style="2" bestFit="1" customWidth="1"/>
    <col min="13584" max="13784" width="11.42578125" style="2"/>
    <col min="13785" max="13785" width="10" style="2" bestFit="1" customWidth="1"/>
    <col min="13786" max="13786" width="11.5703125" style="2" bestFit="1" customWidth="1"/>
    <col min="13787" max="13787" width="5.7109375" style="2" bestFit="1" customWidth="1"/>
    <col min="13788" max="13788" width="9.42578125" style="2" bestFit="1" customWidth="1"/>
    <col min="13789" max="13789" width="11.5703125" style="2" bestFit="1" customWidth="1"/>
    <col min="13790" max="13790" width="9.42578125" style="2" bestFit="1" customWidth="1"/>
    <col min="13791" max="13791" width="5.7109375" style="2" bestFit="1" customWidth="1"/>
    <col min="13792" max="13792" width="7.28515625" style="2" bestFit="1" customWidth="1"/>
    <col min="13793" max="13793" width="5.7109375" style="2" bestFit="1" customWidth="1"/>
    <col min="13794" max="13794" width="5.140625" style="2" bestFit="1" customWidth="1"/>
    <col min="13795" max="13795" width="11.42578125" style="2"/>
    <col min="13796" max="13796" width="5.7109375" style="2" bestFit="1" customWidth="1"/>
    <col min="13797" max="13797" width="9.42578125" style="2" bestFit="1" customWidth="1"/>
    <col min="13798" max="13798" width="11.5703125" style="2" bestFit="1" customWidth="1"/>
    <col min="13799" max="13799" width="9.42578125" style="2" bestFit="1" customWidth="1"/>
    <col min="13800" max="13800" width="6.28515625" style="2" bestFit="1" customWidth="1"/>
    <col min="13801" max="13801" width="7.28515625" style="2" bestFit="1" customWidth="1"/>
    <col min="13802" max="13802" width="5.7109375" style="2" bestFit="1" customWidth="1"/>
    <col min="13803" max="13803" width="5.140625" style="2" bestFit="1" customWidth="1"/>
    <col min="13804" max="13804" width="11.5703125" style="2" bestFit="1" customWidth="1"/>
    <col min="13805" max="13805" width="5.7109375" style="2" bestFit="1" customWidth="1"/>
    <col min="13806" max="13806" width="9.42578125" style="2" bestFit="1" customWidth="1"/>
    <col min="13807" max="13807" width="11.5703125" style="2" bestFit="1" customWidth="1"/>
    <col min="13808" max="13808" width="9.42578125" style="2" bestFit="1" customWidth="1"/>
    <col min="13809" max="13809" width="5.7109375" style="2" bestFit="1" customWidth="1"/>
    <col min="13810" max="13810" width="7.28515625" style="2" bestFit="1" customWidth="1"/>
    <col min="13811" max="13811" width="5.7109375" style="2" bestFit="1" customWidth="1"/>
    <col min="13812" max="13812" width="5.140625" style="2" bestFit="1" customWidth="1"/>
    <col min="13813" max="13813" width="11.5703125" style="2" bestFit="1" customWidth="1"/>
    <col min="13814" max="13814" width="5.7109375" style="2" bestFit="1" customWidth="1"/>
    <col min="13815" max="13815" width="9.42578125" style="2" bestFit="1" customWidth="1"/>
    <col min="13816" max="13816" width="11.5703125" style="2" bestFit="1" customWidth="1"/>
    <col min="13817" max="13817" width="9.42578125" style="2" bestFit="1" customWidth="1"/>
    <col min="13818" max="13818" width="5.7109375" style="2" bestFit="1" customWidth="1"/>
    <col min="13819" max="13819" width="7.28515625" style="2" bestFit="1" customWidth="1"/>
    <col min="13820" max="13820" width="5.7109375" style="2" bestFit="1" customWidth="1"/>
    <col min="13821" max="13821" width="5.140625" style="2" bestFit="1" customWidth="1"/>
    <col min="13822" max="13822" width="11.42578125" style="2"/>
    <col min="13823" max="13823" width="5.7109375" style="2" bestFit="1" customWidth="1"/>
    <col min="13824" max="13824" width="9.42578125" style="2" bestFit="1" customWidth="1"/>
    <col min="13825" max="13825" width="11.5703125" style="2" bestFit="1" customWidth="1"/>
    <col min="13826" max="13826" width="9.42578125" style="2" bestFit="1" customWidth="1"/>
    <col min="13827" max="13827" width="5.140625" style="2" bestFit="1" customWidth="1"/>
    <col min="13828" max="13828" width="7.28515625" style="2" bestFit="1" customWidth="1"/>
    <col min="13829" max="13829" width="5.140625" style="2" bestFit="1" customWidth="1"/>
    <col min="13830" max="13830" width="7.28515625" style="2" bestFit="1" customWidth="1"/>
    <col min="13831" max="13831" width="11.5703125" style="2" bestFit="1" customWidth="1"/>
    <col min="13832" max="13832" width="5.7109375" style="2" bestFit="1" customWidth="1"/>
    <col min="13833" max="13833" width="9.42578125" style="2" bestFit="1" customWidth="1"/>
    <col min="13834" max="13834" width="11.5703125" style="2" bestFit="1" customWidth="1"/>
    <col min="13835" max="13835" width="9.42578125" style="2" bestFit="1" customWidth="1"/>
    <col min="13836" max="13836" width="5.140625" style="2" bestFit="1" customWidth="1"/>
    <col min="13837" max="13837" width="7.28515625" style="2" bestFit="1" customWidth="1"/>
    <col min="13838" max="13838" width="5.140625" style="2" bestFit="1" customWidth="1"/>
    <col min="13839" max="13839" width="7.28515625" style="2" bestFit="1" customWidth="1"/>
    <col min="13840" max="14040" width="11.42578125" style="2"/>
    <col min="14041" max="14041" width="10" style="2" bestFit="1" customWidth="1"/>
    <col min="14042" max="14042" width="11.5703125" style="2" bestFit="1" customWidth="1"/>
    <col min="14043" max="14043" width="5.7109375" style="2" bestFit="1" customWidth="1"/>
    <col min="14044" max="14044" width="9.42578125" style="2" bestFit="1" customWidth="1"/>
    <col min="14045" max="14045" width="11.5703125" style="2" bestFit="1" customWidth="1"/>
    <col min="14046" max="14046" width="9.42578125" style="2" bestFit="1" customWidth="1"/>
    <col min="14047" max="14047" width="5.7109375" style="2" bestFit="1" customWidth="1"/>
    <col min="14048" max="14048" width="7.28515625" style="2" bestFit="1" customWidth="1"/>
    <col min="14049" max="14049" width="5.7109375" style="2" bestFit="1" customWidth="1"/>
    <col min="14050" max="14050" width="5.140625" style="2" bestFit="1" customWidth="1"/>
    <col min="14051" max="14051" width="11.42578125" style="2"/>
    <col min="14052" max="14052" width="5.7109375" style="2" bestFit="1" customWidth="1"/>
    <col min="14053" max="14053" width="9.42578125" style="2" bestFit="1" customWidth="1"/>
    <col min="14054" max="14054" width="11.5703125" style="2" bestFit="1" customWidth="1"/>
    <col min="14055" max="14055" width="9.42578125" style="2" bestFit="1" customWidth="1"/>
    <col min="14056" max="14056" width="6.28515625" style="2" bestFit="1" customWidth="1"/>
    <col min="14057" max="14057" width="7.28515625" style="2" bestFit="1" customWidth="1"/>
    <col min="14058" max="14058" width="5.7109375" style="2" bestFit="1" customWidth="1"/>
    <col min="14059" max="14059" width="5.140625" style="2" bestFit="1" customWidth="1"/>
    <col min="14060" max="14060" width="11.5703125" style="2" bestFit="1" customWidth="1"/>
    <col min="14061" max="14061" width="5.7109375" style="2" bestFit="1" customWidth="1"/>
    <col min="14062" max="14062" width="9.42578125" style="2" bestFit="1" customWidth="1"/>
    <col min="14063" max="14063" width="11.5703125" style="2" bestFit="1" customWidth="1"/>
    <col min="14064" max="14064" width="9.42578125" style="2" bestFit="1" customWidth="1"/>
    <col min="14065" max="14065" width="5.7109375" style="2" bestFit="1" customWidth="1"/>
    <col min="14066" max="14066" width="7.28515625" style="2" bestFit="1" customWidth="1"/>
    <col min="14067" max="14067" width="5.7109375" style="2" bestFit="1" customWidth="1"/>
    <col min="14068" max="14068" width="5.140625" style="2" bestFit="1" customWidth="1"/>
    <col min="14069" max="14069" width="11.5703125" style="2" bestFit="1" customWidth="1"/>
    <col min="14070" max="14070" width="5.7109375" style="2" bestFit="1" customWidth="1"/>
    <col min="14071" max="14071" width="9.42578125" style="2" bestFit="1" customWidth="1"/>
    <col min="14072" max="14072" width="11.5703125" style="2" bestFit="1" customWidth="1"/>
    <col min="14073" max="14073" width="9.42578125" style="2" bestFit="1" customWidth="1"/>
    <col min="14074" max="14074" width="5.7109375" style="2" bestFit="1" customWidth="1"/>
    <col min="14075" max="14075" width="7.28515625" style="2" bestFit="1" customWidth="1"/>
    <col min="14076" max="14076" width="5.7109375" style="2" bestFit="1" customWidth="1"/>
    <col min="14077" max="14077" width="5.140625" style="2" bestFit="1" customWidth="1"/>
    <col min="14078" max="14078" width="11.42578125" style="2"/>
    <col min="14079" max="14079" width="5.7109375" style="2" bestFit="1" customWidth="1"/>
    <col min="14080" max="14080" width="9.42578125" style="2" bestFit="1" customWidth="1"/>
    <col min="14081" max="14081" width="11.5703125" style="2" bestFit="1" customWidth="1"/>
    <col min="14082" max="14082" width="9.42578125" style="2" bestFit="1" customWidth="1"/>
    <col min="14083" max="14083" width="5.140625" style="2" bestFit="1" customWidth="1"/>
    <col min="14084" max="14084" width="7.28515625" style="2" bestFit="1" customWidth="1"/>
    <col min="14085" max="14085" width="5.140625" style="2" bestFit="1" customWidth="1"/>
    <col min="14086" max="14086" width="7.28515625" style="2" bestFit="1" customWidth="1"/>
    <col min="14087" max="14087" width="11.5703125" style="2" bestFit="1" customWidth="1"/>
    <col min="14088" max="14088" width="5.7109375" style="2" bestFit="1" customWidth="1"/>
    <col min="14089" max="14089" width="9.42578125" style="2" bestFit="1" customWidth="1"/>
    <col min="14090" max="14090" width="11.5703125" style="2" bestFit="1" customWidth="1"/>
    <col min="14091" max="14091" width="9.42578125" style="2" bestFit="1" customWidth="1"/>
    <col min="14092" max="14092" width="5.140625" style="2" bestFit="1" customWidth="1"/>
    <col min="14093" max="14093" width="7.28515625" style="2" bestFit="1" customWidth="1"/>
    <col min="14094" max="14094" width="5.140625" style="2" bestFit="1" customWidth="1"/>
    <col min="14095" max="14095" width="7.28515625" style="2" bestFit="1" customWidth="1"/>
    <col min="14096" max="14296" width="11.42578125" style="2"/>
    <col min="14297" max="14297" width="10" style="2" bestFit="1" customWidth="1"/>
    <col min="14298" max="14298" width="11.5703125" style="2" bestFit="1" customWidth="1"/>
    <col min="14299" max="14299" width="5.7109375" style="2" bestFit="1" customWidth="1"/>
    <col min="14300" max="14300" width="9.42578125" style="2" bestFit="1" customWidth="1"/>
    <col min="14301" max="14301" width="11.5703125" style="2" bestFit="1" customWidth="1"/>
    <col min="14302" max="14302" width="9.42578125" style="2" bestFit="1" customWidth="1"/>
    <col min="14303" max="14303" width="5.7109375" style="2" bestFit="1" customWidth="1"/>
    <col min="14304" max="14304" width="7.28515625" style="2" bestFit="1" customWidth="1"/>
    <col min="14305" max="14305" width="5.7109375" style="2" bestFit="1" customWidth="1"/>
    <col min="14306" max="14306" width="5.140625" style="2" bestFit="1" customWidth="1"/>
    <col min="14307" max="14307" width="11.42578125" style="2"/>
    <col min="14308" max="14308" width="5.7109375" style="2" bestFit="1" customWidth="1"/>
    <col min="14309" max="14309" width="9.42578125" style="2" bestFit="1" customWidth="1"/>
    <col min="14310" max="14310" width="11.5703125" style="2" bestFit="1" customWidth="1"/>
    <col min="14311" max="14311" width="9.42578125" style="2" bestFit="1" customWidth="1"/>
    <col min="14312" max="14312" width="6.28515625" style="2" bestFit="1" customWidth="1"/>
    <col min="14313" max="14313" width="7.28515625" style="2" bestFit="1" customWidth="1"/>
    <col min="14314" max="14314" width="5.7109375" style="2" bestFit="1" customWidth="1"/>
    <col min="14315" max="14315" width="5.140625" style="2" bestFit="1" customWidth="1"/>
    <col min="14316" max="14316" width="11.5703125" style="2" bestFit="1" customWidth="1"/>
    <col min="14317" max="14317" width="5.7109375" style="2" bestFit="1" customWidth="1"/>
    <col min="14318" max="14318" width="9.42578125" style="2" bestFit="1" customWidth="1"/>
    <col min="14319" max="14319" width="11.5703125" style="2" bestFit="1" customWidth="1"/>
    <col min="14320" max="14320" width="9.42578125" style="2" bestFit="1" customWidth="1"/>
    <col min="14321" max="14321" width="5.7109375" style="2" bestFit="1" customWidth="1"/>
    <col min="14322" max="14322" width="7.28515625" style="2" bestFit="1" customWidth="1"/>
    <col min="14323" max="14323" width="5.7109375" style="2" bestFit="1" customWidth="1"/>
    <col min="14324" max="14324" width="5.140625" style="2" bestFit="1" customWidth="1"/>
    <col min="14325" max="14325" width="11.5703125" style="2" bestFit="1" customWidth="1"/>
    <col min="14326" max="14326" width="5.7109375" style="2" bestFit="1" customWidth="1"/>
    <col min="14327" max="14327" width="9.42578125" style="2" bestFit="1" customWidth="1"/>
    <col min="14328" max="14328" width="11.5703125" style="2" bestFit="1" customWidth="1"/>
    <col min="14329" max="14329" width="9.42578125" style="2" bestFit="1" customWidth="1"/>
    <col min="14330" max="14330" width="5.7109375" style="2" bestFit="1" customWidth="1"/>
    <col min="14331" max="14331" width="7.28515625" style="2" bestFit="1" customWidth="1"/>
    <col min="14332" max="14332" width="5.7109375" style="2" bestFit="1" customWidth="1"/>
    <col min="14333" max="14333" width="5.140625" style="2" bestFit="1" customWidth="1"/>
    <col min="14334" max="14334" width="11.42578125" style="2"/>
    <col min="14335" max="14335" width="5.7109375" style="2" bestFit="1" customWidth="1"/>
    <col min="14336" max="14336" width="9.42578125" style="2" bestFit="1" customWidth="1"/>
    <col min="14337" max="14337" width="11.5703125" style="2" bestFit="1" customWidth="1"/>
    <col min="14338" max="14338" width="9.42578125" style="2" bestFit="1" customWidth="1"/>
    <col min="14339" max="14339" width="5.140625" style="2" bestFit="1" customWidth="1"/>
    <col min="14340" max="14340" width="7.28515625" style="2" bestFit="1" customWidth="1"/>
    <col min="14341" max="14341" width="5.140625" style="2" bestFit="1" customWidth="1"/>
    <col min="14342" max="14342" width="7.28515625" style="2" bestFit="1" customWidth="1"/>
    <col min="14343" max="14343" width="11.5703125" style="2" bestFit="1" customWidth="1"/>
    <col min="14344" max="14344" width="5.7109375" style="2" bestFit="1" customWidth="1"/>
    <col min="14345" max="14345" width="9.42578125" style="2" bestFit="1" customWidth="1"/>
    <col min="14346" max="14346" width="11.5703125" style="2" bestFit="1" customWidth="1"/>
    <col min="14347" max="14347" width="9.42578125" style="2" bestFit="1" customWidth="1"/>
    <col min="14348" max="14348" width="5.140625" style="2" bestFit="1" customWidth="1"/>
    <col min="14349" max="14349" width="7.28515625" style="2" bestFit="1" customWidth="1"/>
    <col min="14350" max="14350" width="5.140625" style="2" bestFit="1" customWidth="1"/>
    <col min="14351" max="14351" width="7.28515625" style="2" bestFit="1" customWidth="1"/>
    <col min="14352" max="14552" width="11.42578125" style="2"/>
    <col min="14553" max="14553" width="10" style="2" bestFit="1" customWidth="1"/>
    <col min="14554" max="14554" width="11.5703125" style="2" bestFit="1" customWidth="1"/>
    <col min="14555" max="14555" width="5.7109375" style="2" bestFit="1" customWidth="1"/>
    <col min="14556" max="14556" width="9.42578125" style="2" bestFit="1" customWidth="1"/>
    <col min="14557" max="14557" width="11.5703125" style="2" bestFit="1" customWidth="1"/>
    <col min="14558" max="14558" width="9.42578125" style="2" bestFit="1" customWidth="1"/>
    <col min="14559" max="14559" width="5.7109375" style="2" bestFit="1" customWidth="1"/>
    <col min="14560" max="14560" width="7.28515625" style="2" bestFit="1" customWidth="1"/>
    <col min="14561" max="14561" width="5.7109375" style="2" bestFit="1" customWidth="1"/>
    <col min="14562" max="14562" width="5.140625" style="2" bestFit="1" customWidth="1"/>
    <col min="14563" max="14563" width="11.42578125" style="2"/>
    <col min="14564" max="14564" width="5.7109375" style="2" bestFit="1" customWidth="1"/>
    <col min="14565" max="14565" width="9.42578125" style="2" bestFit="1" customWidth="1"/>
    <col min="14566" max="14566" width="11.5703125" style="2" bestFit="1" customWidth="1"/>
    <col min="14567" max="14567" width="9.42578125" style="2" bestFit="1" customWidth="1"/>
    <col min="14568" max="14568" width="6.28515625" style="2" bestFit="1" customWidth="1"/>
    <col min="14569" max="14569" width="7.28515625" style="2" bestFit="1" customWidth="1"/>
    <col min="14570" max="14570" width="5.7109375" style="2" bestFit="1" customWidth="1"/>
    <col min="14571" max="14571" width="5.140625" style="2" bestFit="1" customWidth="1"/>
    <col min="14572" max="14572" width="11.5703125" style="2" bestFit="1" customWidth="1"/>
    <col min="14573" max="14573" width="5.7109375" style="2" bestFit="1" customWidth="1"/>
    <col min="14574" max="14574" width="9.42578125" style="2" bestFit="1" customWidth="1"/>
    <col min="14575" max="14575" width="11.5703125" style="2" bestFit="1" customWidth="1"/>
    <col min="14576" max="14576" width="9.42578125" style="2" bestFit="1" customWidth="1"/>
    <col min="14577" max="14577" width="5.7109375" style="2" bestFit="1" customWidth="1"/>
    <col min="14578" max="14578" width="7.28515625" style="2" bestFit="1" customWidth="1"/>
    <col min="14579" max="14579" width="5.7109375" style="2" bestFit="1" customWidth="1"/>
    <col min="14580" max="14580" width="5.140625" style="2" bestFit="1" customWidth="1"/>
    <col min="14581" max="14581" width="11.5703125" style="2" bestFit="1" customWidth="1"/>
    <col min="14582" max="14582" width="5.7109375" style="2" bestFit="1" customWidth="1"/>
    <col min="14583" max="14583" width="9.42578125" style="2" bestFit="1" customWidth="1"/>
    <col min="14584" max="14584" width="11.5703125" style="2" bestFit="1" customWidth="1"/>
    <col min="14585" max="14585" width="9.42578125" style="2" bestFit="1" customWidth="1"/>
    <col min="14586" max="14586" width="5.7109375" style="2" bestFit="1" customWidth="1"/>
    <col min="14587" max="14587" width="7.28515625" style="2" bestFit="1" customWidth="1"/>
    <col min="14588" max="14588" width="5.7109375" style="2" bestFit="1" customWidth="1"/>
    <col min="14589" max="14589" width="5.140625" style="2" bestFit="1" customWidth="1"/>
    <col min="14590" max="14590" width="11.42578125" style="2"/>
    <col min="14591" max="14591" width="5.7109375" style="2" bestFit="1" customWidth="1"/>
    <col min="14592" max="14592" width="9.42578125" style="2" bestFit="1" customWidth="1"/>
    <col min="14593" max="14593" width="11.5703125" style="2" bestFit="1" customWidth="1"/>
    <col min="14594" max="14594" width="9.42578125" style="2" bestFit="1" customWidth="1"/>
    <col min="14595" max="14595" width="5.140625" style="2" bestFit="1" customWidth="1"/>
    <col min="14596" max="14596" width="7.28515625" style="2" bestFit="1" customWidth="1"/>
    <col min="14597" max="14597" width="5.140625" style="2" bestFit="1" customWidth="1"/>
    <col min="14598" max="14598" width="7.28515625" style="2" bestFit="1" customWidth="1"/>
    <col min="14599" max="14599" width="11.5703125" style="2" bestFit="1" customWidth="1"/>
    <col min="14600" max="14600" width="5.7109375" style="2" bestFit="1" customWidth="1"/>
    <col min="14601" max="14601" width="9.42578125" style="2" bestFit="1" customWidth="1"/>
    <col min="14602" max="14602" width="11.5703125" style="2" bestFit="1" customWidth="1"/>
    <col min="14603" max="14603" width="9.42578125" style="2" bestFit="1" customWidth="1"/>
    <col min="14604" max="14604" width="5.140625" style="2" bestFit="1" customWidth="1"/>
    <col min="14605" max="14605" width="7.28515625" style="2" bestFit="1" customWidth="1"/>
    <col min="14606" max="14606" width="5.140625" style="2" bestFit="1" customWidth="1"/>
    <col min="14607" max="14607" width="7.28515625" style="2" bestFit="1" customWidth="1"/>
    <col min="14608" max="14808" width="11.42578125" style="2"/>
    <col min="14809" max="14809" width="10" style="2" bestFit="1" customWidth="1"/>
    <col min="14810" max="14810" width="11.5703125" style="2" bestFit="1" customWidth="1"/>
    <col min="14811" max="14811" width="5.7109375" style="2" bestFit="1" customWidth="1"/>
    <col min="14812" max="14812" width="9.42578125" style="2" bestFit="1" customWidth="1"/>
    <col min="14813" max="14813" width="11.5703125" style="2" bestFit="1" customWidth="1"/>
    <col min="14814" max="14814" width="9.42578125" style="2" bestFit="1" customWidth="1"/>
    <col min="14815" max="14815" width="5.7109375" style="2" bestFit="1" customWidth="1"/>
    <col min="14816" max="14816" width="7.28515625" style="2" bestFit="1" customWidth="1"/>
    <col min="14817" max="14817" width="5.7109375" style="2" bestFit="1" customWidth="1"/>
    <col min="14818" max="14818" width="5.140625" style="2" bestFit="1" customWidth="1"/>
    <col min="14819" max="14819" width="11.42578125" style="2"/>
    <col min="14820" max="14820" width="5.7109375" style="2" bestFit="1" customWidth="1"/>
    <col min="14821" max="14821" width="9.42578125" style="2" bestFit="1" customWidth="1"/>
    <col min="14822" max="14822" width="11.5703125" style="2" bestFit="1" customWidth="1"/>
    <col min="14823" max="14823" width="9.42578125" style="2" bestFit="1" customWidth="1"/>
    <col min="14824" max="14824" width="6.28515625" style="2" bestFit="1" customWidth="1"/>
    <col min="14825" max="14825" width="7.28515625" style="2" bestFit="1" customWidth="1"/>
    <col min="14826" max="14826" width="5.7109375" style="2" bestFit="1" customWidth="1"/>
    <col min="14827" max="14827" width="5.140625" style="2" bestFit="1" customWidth="1"/>
    <col min="14828" max="14828" width="11.5703125" style="2" bestFit="1" customWidth="1"/>
    <col min="14829" max="14829" width="5.7109375" style="2" bestFit="1" customWidth="1"/>
    <col min="14830" max="14830" width="9.42578125" style="2" bestFit="1" customWidth="1"/>
    <col min="14831" max="14831" width="11.5703125" style="2" bestFit="1" customWidth="1"/>
    <col min="14832" max="14832" width="9.42578125" style="2" bestFit="1" customWidth="1"/>
    <col min="14833" max="14833" width="5.7109375" style="2" bestFit="1" customWidth="1"/>
    <col min="14834" max="14834" width="7.28515625" style="2" bestFit="1" customWidth="1"/>
    <col min="14835" max="14835" width="5.7109375" style="2" bestFit="1" customWidth="1"/>
    <col min="14836" max="14836" width="5.140625" style="2" bestFit="1" customWidth="1"/>
    <col min="14837" max="14837" width="11.5703125" style="2" bestFit="1" customWidth="1"/>
    <col min="14838" max="14838" width="5.7109375" style="2" bestFit="1" customWidth="1"/>
    <col min="14839" max="14839" width="9.42578125" style="2" bestFit="1" customWidth="1"/>
    <col min="14840" max="14840" width="11.5703125" style="2" bestFit="1" customWidth="1"/>
    <col min="14841" max="14841" width="9.42578125" style="2" bestFit="1" customWidth="1"/>
    <col min="14842" max="14842" width="5.7109375" style="2" bestFit="1" customWidth="1"/>
    <col min="14843" max="14843" width="7.28515625" style="2" bestFit="1" customWidth="1"/>
    <col min="14844" max="14844" width="5.7109375" style="2" bestFit="1" customWidth="1"/>
    <col min="14845" max="14845" width="5.140625" style="2" bestFit="1" customWidth="1"/>
    <col min="14846" max="14846" width="11.42578125" style="2"/>
    <col min="14847" max="14847" width="5.7109375" style="2" bestFit="1" customWidth="1"/>
    <col min="14848" max="14848" width="9.42578125" style="2" bestFit="1" customWidth="1"/>
    <col min="14849" max="14849" width="11.5703125" style="2" bestFit="1" customWidth="1"/>
    <col min="14850" max="14850" width="9.42578125" style="2" bestFit="1" customWidth="1"/>
    <col min="14851" max="14851" width="5.140625" style="2" bestFit="1" customWidth="1"/>
    <col min="14852" max="14852" width="7.28515625" style="2" bestFit="1" customWidth="1"/>
    <col min="14853" max="14853" width="5.140625" style="2" bestFit="1" customWidth="1"/>
    <col min="14854" max="14854" width="7.28515625" style="2" bestFit="1" customWidth="1"/>
    <col min="14855" max="14855" width="11.5703125" style="2" bestFit="1" customWidth="1"/>
    <col min="14856" max="14856" width="5.7109375" style="2" bestFit="1" customWidth="1"/>
    <col min="14857" max="14857" width="9.42578125" style="2" bestFit="1" customWidth="1"/>
    <col min="14858" max="14858" width="11.5703125" style="2" bestFit="1" customWidth="1"/>
    <col min="14859" max="14859" width="9.42578125" style="2" bestFit="1" customWidth="1"/>
    <col min="14860" max="14860" width="5.140625" style="2" bestFit="1" customWidth="1"/>
    <col min="14861" max="14861" width="7.28515625" style="2" bestFit="1" customWidth="1"/>
    <col min="14862" max="14862" width="5.140625" style="2" bestFit="1" customWidth="1"/>
    <col min="14863" max="14863" width="7.28515625" style="2" bestFit="1" customWidth="1"/>
    <col min="14864" max="15064" width="11.42578125" style="2"/>
    <col min="15065" max="15065" width="10" style="2" bestFit="1" customWidth="1"/>
    <col min="15066" max="15066" width="11.5703125" style="2" bestFit="1" customWidth="1"/>
    <col min="15067" max="15067" width="5.7109375" style="2" bestFit="1" customWidth="1"/>
    <col min="15068" max="15068" width="9.42578125" style="2" bestFit="1" customWidth="1"/>
    <col min="15069" max="15069" width="11.5703125" style="2" bestFit="1" customWidth="1"/>
    <col min="15070" max="15070" width="9.42578125" style="2" bestFit="1" customWidth="1"/>
    <col min="15071" max="15071" width="5.7109375" style="2" bestFit="1" customWidth="1"/>
    <col min="15072" max="15072" width="7.28515625" style="2" bestFit="1" customWidth="1"/>
    <col min="15073" max="15073" width="5.7109375" style="2" bestFit="1" customWidth="1"/>
    <col min="15074" max="15074" width="5.140625" style="2" bestFit="1" customWidth="1"/>
    <col min="15075" max="15075" width="11.42578125" style="2"/>
    <col min="15076" max="15076" width="5.7109375" style="2" bestFit="1" customWidth="1"/>
    <col min="15077" max="15077" width="9.42578125" style="2" bestFit="1" customWidth="1"/>
    <col min="15078" max="15078" width="11.5703125" style="2" bestFit="1" customWidth="1"/>
    <col min="15079" max="15079" width="9.42578125" style="2" bestFit="1" customWidth="1"/>
    <col min="15080" max="15080" width="6.28515625" style="2" bestFit="1" customWidth="1"/>
    <col min="15081" max="15081" width="7.28515625" style="2" bestFit="1" customWidth="1"/>
    <col min="15082" max="15082" width="5.7109375" style="2" bestFit="1" customWidth="1"/>
    <col min="15083" max="15083" width="5.140625" style="2" bestFit="1" customWidth="1"/>
    <col min="15084" max="15084" width="11.5703125" style="2" bestFit="1" customWidth="1"/>
    <col min="15085" max="15085" width="5.7109375" style="2" bestFit="1" customWidth="1"/>
    <col min="15086" max="15086" width="9.42578125" style="2" bestFit="1" customWidth="1"/>
    <col min="15087" max="15087" width="11.5703125" style="2" bestFit="1" customWidth="1"/>
    <col min="15088" max="15088" width="9.42578125" style="2" bestFit="1" customWidth="1"/>
    <col min="15089" max="15089" width="5.7109375" style="2" bestFit="1" customWidth="1"/>
    <col min="15090" max="15090" width="7.28515625" style="2" bestFit="1" customWidth="1"/>
    <col min="15091" max="15091" width="5.7109375" style="2" bestFit="1" customWidth="1"/>
    <col min="15092" max="15092" width="5.140625" style="2" bestFit="1" customWidth="1"/>
    <col min="15093" max="15093" width="11.5703125" style="2" bestFit="1" customWidth="1"/>
    <col min="15094" max="15094" width="5.7109375" style="2" bestFit="1" customWidth="1"/>
    <col min="15095" max="15095" width="9.42578125" style="2" bestFit="1" customWidth="1"/>
    <col min="15096" max="15096" width="11.5703125" style="2" bestFit="1" customWidth="1"/>
    <col min="15097" max="15097" width="9.42578125" style="2" bestFit="1" customWidth="1"/>
    <col min="15098" max="15098" width="5.7109375" style="2" bestFit="1" customWidth="1"/>
    <col min="15099" max="15099" width="7.28515625" style="2" bestFit="1" customWidth="1"/>
    <col min="15100" max="15100" width="5.7109375" style="2" bestFit="1" customWidth="1"/>
    <col min="15101" max="15101" width="5.140625" style="2" bestFit="1" customWidth="1"/>
    <col min="15102" max="15102" width="11.42578125" style="2"/>
    <col min="15103" max="15103" width="5.7109375" style="2" bestFit="1" customWidth="1"/>
    <col min="15104" max="15104" width="9.42578125" style="2" bestFit="1" customWidth="1"/>
    <col min="15105" max="15105" width="11.5703125" style="2" bestFit="1" customWidth="1"/>
    <col min="15106" max="15106" width="9.42578125" style="2" bestFit="1" customWidth="1"/>
    <col min="15107" max="15107" width="5.140625" style="2" bestFit="1" customWidth="1"/>
    <col min="15108" max="15108" width="7.28515625" style="2" bestFit="1" customWidth="1"/>
    <col min="15109" max="15109" width="5.140625" style="2" bestFit="1" customWidth="1"/>
    <col min="15110" max="15110" width="7.28515625" style="2" bestFit="1" customWidth="1"/>
    <col min="15111" max="15111" width="11.5703125" style="2" bestFit="1" customWidth="1"/>
    <col min="15112" max="15112" width="5.7109375" style="2" bestFit="1" customWidth="1"/>
    <col min="15113" max="15113" width="9.42578125" style="2" bestFit="1" customWidth="1"/>
    <col min="15114" max="15114" width="11.5703125" style="2" bestFit="1" customWidth="1"/>
    <col min="15115" max="15115" width="9.42578125" style="2" bestFit="1" customWidth="1"/>
    <col min="15116" max="15116" width="5.140625" style="2" bestFit="1" customWidth="1"/>
    <col min="15117" max="15117" width="7.28515625" style="2" bestFit="1" customWidth="1"/>
    <col min="15118" max="15118" width="5.140625" style="2" bestFit="1" customWidth="1"/>
    <col min="15119" max="15119" width="7.28515625" style="2" bestFit="1" customWidth="1"/>
    <col min="15120" max="15320" width="11.42578125" style="2"/>
    <col min="15321" max="15321" width="10" style="2" bestFit="1" customWidth="1"/>
    <col min="15322" max="15322" width="11.5703125" style="2" bestFit="1" customWidth="1"/>
    <col min="15323" max="15323" width="5.7109375" style="2" bestFit="1" customWidth="1"/>
    <col min="15324" max="15324" width="9.42578125" style="2" bestFit="1" customWidth="1"/>
    <col min="15325" max="15325" width="11.5703125" style="2" bestFit="1" customWidth="1"/>
    <col min="15326" max="15326" width="9.42578125" style="2" bestFit="1" customWidth="1"/>
    <col min="15327" max="15327" width="5.7109375" style="2" bestFit="1" customWidth="1"/>
    <col min="15328" max="15328" width="7.28515625" style="2" bestFit="1" customWidth="1"/>
    <col min="15329" max="15329" width="5.7109375" style="2" bestFit="1" customWidth="1"/>
    <col min="15330" max="15330" width="5.140625" style="2" bestFit="1" customWidth="1"/>
    <col min="15331" max="15331" width="11.42578125" style="2"/>
    <col min="15332" max="15332" width="5.7109375" style="2" bestFit="1" customWidth="1"/>
    <col min="15333" max="15333" width="9.42578125" style="2" bestFit="1" customWidth="1"/>
    <col min="15334" max="15334" width="11.5703125" style="2" bestFit="1" customWidth="1"/>
    <col min="15335" max="15335" width="9.42578125" style="2" bestFit="1" customWidth="1"/>
    <col min="15336" max="15336" width="6.28515625" style="2" bestFit="1" customWidth="1"/>
    <col min="15337" max="15337" width="7.28515625" style="2" bestFit="1" customWidth="1"/>
    <col min="15338" max="15338" width="5.7109375" style="2" bestFit="1" customWidth="1"/>
    <col min="15339" max="15339" width="5.140625" style="2" bestFit="1" customWidth="1"/>
    <col min="15340" max="15340" width="11.5703125" style="2" bestFit="1" customWidth="1"/>
    <col min="15341" max="15341" width="5.7109375" style="2" bestFit="1" customWidth="1"/>
    <col min="15342" max="15342" width="9.42578125" style="2" bestFit="1" customWidth="1"/>
    <col min="15343" max="15343" width="11.5703125" style="2" bestFit="1" customWidth="1"/>
    <col min="15344" max="15344" width="9.42578125" style="2" bestFit="1" customWidth="1"/>
    <col min="15345" max="15345" width="5.7109375" style="2" bestFit="1" customWidth="1"/>
    <col min="15346" max="15346" width="7.28515625" style="2" bestFit="1" customWidth="1"/>
    <col min="15347" max="15347" width="5.7109375" style="2" bestFit="1" customWidth="1"/>
    <col min="15348" max="15348" width="5.140625" style="2" bestFit="1" customWidth="1"/>
    <col min="15349" max="15349" width="11.5703125" style="2" bestFit="1" customWidth="1"/>
    <col min="15350" max="15350" width="5.7109375" style="2" bestFit="1" customWidth="1"/>
    <col min="15351" max="15351" width="9.42578125" style="2" bestFit="1" customWidth="1"/>
    <col min="15352" max="15352" width="11.5703125" style="2" bestFit="1" customWidth="1"/>
    <col min="15353" max="15353" width="9.42578125" style="2" bestFit="1" customWidth="1"/>
    <col min="15354" max="15354" width="5.7109375" style="2" bestFit="1" customWidth="1"/>
    <col min="15355" max="15355" width="7.28515625" style="2" bestFit="1" customWidth="1"/>
    <col min="15356" max="15356" width="5.7109375" style="2" bestFit="1" customWidth="1"/>
    <col min="15357" max="15357" width="5.140625" style="2" bestFit="1" customWidth="1"/>
    <col min="15358" max="15358" width="11.42578125" style="2"/>
    <col min="15359" max="15359" width="5.7109375" style="2" bestFit="1" customWidth="1"/>
    <col min="15360" max="15360" width="9.42578125" style="2" bestFit="1" customWidth="1"/>
    <col min="15361" max="15361" width="11.5703125" style="2" bestFit="1" customWidth="1"/>
    <col min="15362" max="15362" width="9.42578125" style="2" bestFit="1" customWidth="1"/>
    <col min="15363" max="15363" width="5.140625" style="2" bestFit="1" customWidth="1"/>
    <col min="15364" max="15364" width="7.28515625" style="2" bestFit="1" customWidth="1"/>
    <col min="15365" max="15365" width="5.140625" style="2" bestFit="1" customWidth="1"/>
    <col min="15366" max="15366" width="7.28515625" style="2" bestFit="1" customWidth="1"/>
    <col min="15367" max="15367" width="11.5703125" style="2" bestFit="1" customWidth="1"/>
    <col min="15368" max="15368" width="5.7109375" style="2" bestFit="1" customWidth="1"/>
    <col min="15369" max="15369" width="9.42578125" style="2" bestFit="1" customWidth="1"/>
    <col min="15370" max="15370" width="11.5703125" style="2" bestFit="1" customWidth="1"/>
    <col min="15371" max="15371" width="9.42578125" style="2" bestFit="1" customWidth="1"/>
    <col min="15372" max="15372" width="5.140625" style="2" bestFit="1" customWidth="1"/>
    <col min="15373" max="15373" width="7.28515625" style="2" bestFit="1" customWidth="1"/>
    <col min="15374" max="15374" width="5.140625" style="2" bestFit="1" customWidth="1"/>
    <col min="15375" max="15375" width="7.28515625" style="2" bestFit="1" customWidth="1"/>
    <col min="15376" max="15576" width="11.42578125" style="2"/>
    <col min="15577" max="15577" width="10" style="2" bestFit="1" customWidth="1"/>
    <col min="15578" max="15578" width="11.5703125" style="2" bestFit="1" customWidth="1"/>
    <col min="15579" max="15579" width="5.7109375" style="2" bestFit="1" customWidth="1"/>
    <col min="15580" max="15580" width="9.42578125" style="2" bestFit="1" customWidth="1"/>
    <col min="15581" max="15581" width="11.5703125" style="2" bestFit="1" customWidth="1"/>
    <col min="15582" max="15582" width="9.42578125" style="2" bestFit="1" customWidth="1"/>
    <col min="15583" max="15583" width="5.7109375" style="2" bestFit="1" customWidth="1"/>
    <col min="15584" max="15584" width="7.28515625" style="2" bestFit="1" customWidth="1"/>
    <col min="15585" max="15585" width="5.7109375" style="2" bestFit="1" customWidth="1"/>
    <col min="15586" max="15586" width="5.140625" style="2" bestFit="1" customWidth="1"/>
    <col min="15587" max="15587" width="11.42578125" style="2"/>
    <col min="15588" max="15588" width="5.7109375" style="2" bestFit="1" customWidth="1"/>
    <col min="15589" max="15589" width="9.42578125" style="2" bestFit="1" customWidth="1"/>
    <col min="15590" max="15590" width="11.5703125" style="2" bestFit="1" customWidth="1"/>
    <col min="15591" max="15591" width="9.42578125" style="2" bestFit="1" customWidth="1"/>
    <col min="15592" max="15592" width="6.28515625" style="2" bestFit="1" customWidth="1"/>
    <col min="15593" max="15593" width="7.28515625" style="2" bestFit="1" customWidth="1"/>
    <col min="15594" max="15594" width="5.7109375" style="2" bestFit="1" customWidth="1"/>
    <col min="15595" max="15595" width="5.140625" style="2" bestFit="1" customWidth="1"/>
    <col min="15596" max="15596" width="11.5703125" style="2" bestFit="1" customWidth="1"/>
    <col min="15597" max="15597" width="5.7109375" style="2" bestFit="1" customWidth="1"/>
    <col min="15598" max="15598" width="9.42578125" style="2" bestFit="1" customWidth="1"/>
    <col min="15599" max="15599" width="11.5703125" style="2" bestFit="1" customWidth="1"/>
    <col min="15600" max="15600" width="9.42578125" style="2" bestFit="1" customWidth="1"/>
    <col min="15601" max="15601" width="5.7109375" style="2" bestFit="1" customWidth="1"/>
    <col min="15602" max="15602" width="7.28515625" style="2" bestFit="1" customWidth="1"/>
    <col min="15603" max="15603" width="5.7109375" style="2" bestFit="1" customWidth="1"/>
    <col min="15604" max="15604" width="5.140625" style="2" bestFit="1" customWidth="1"/>
    <col min="15605" max="15605" width="11.5703125" style="2" bestFit="1" customWidth="1"/>
    <col min="15606" max="15606" width="5.7109375" style="2" bestFit="1" customWidth="1"/>
    <col min="15607" max="15607" width="9.42578125" style="2" bestFit="1" customWidth="1"/>
    <col min="15608" max="15608" width="11.5703125" style="2" bestFit="1" customWidth="1"/>
    <col min="15609" max="15609" width="9.42578125" style="2" bestFit="1" customWidth="1"/>
    <col min="15610" max="15610" width="5.7109375" style="2" bestFit="1" customWidth="1"/>
    <col min="15611" max="15611" width="7.28515625" style="2" bestFit="1" customWidth="1"/>
    <col min="15612" max="15612" width="5.7109375" style="2" bestFit="1" customWidth="1"/>
    <col min="15613" max="15613" width="5.140625" style="2" bestFit="1" customWidth="1"/>
    <col min="15614" max="15614" width="11.42578125" style="2"/>
    <col min="15615" max="15615" width="5.7109375" style="2" bestFit="1" customWidth="1"/>
    <col min="15616" max="15616" width="9.42578125" style="2" bestFit="1" customWidth="1"/>
    <col min="15617" max="15617" width="11.5703125" style="2" bestFit="1" customWidth="1"/>
    <col min="15618" max="15618" width="9.42578125" style="2" bestFit="1" customWidth="1"/>
    <col min="15619" max="15619" width="5.140625" style="2" bestFit="1" customWidth="1"/>
    <col min="15620" max="15620" width="7.28515625" style="2" bestFit="1" customWidth="1"/>
    <col min="15621" max="15621" width="5.140625" style="2" bestFit="1" customWidth="1"/>
    <col min="15622" max="15622" width="7.28515625" style="2" bestFit="1" customWidth="1"/>
    <col min="15623" max="15623" width="11.5703125" style="2" bestFit="1" customWidth="1"/>
    <col min="15624" max="15624" width="5.7109375" style="2" bestFit="1" customWidth="1"/>
    <col min="15625" max="15625" width="9.42578125" style="2" bestFit="1" customWidth="1"/>
    <col min="15626" max="15626" width="11.5703125" style="2" bestFit="1" customWidth="1"/>
    <col min="15627" max="15627" width="9.42578125" style="2" bestFit="1" customWidth="1"/>
    <col min="15628" max="15628" width="5.140625" style="2" bestFit="1" customWidth="1"/>
    <col min="15629" max="15629" width="7.28515625" style="2" bestFit="1" customWidth="1"/>
    <col min="15630" max="15630" width="5.140625" style="2" bestFit="1" customWidth="1"/>
    <col min="15631" max="15631" width="7.28515625" style="2" bestFit="1" customWidth="1"/>
    <col min="15632" max="15832" width="11.42578125" style="2"/>
    <col min="15833" max="15833" width="10" style="2" bestFit="1" customWidth="1"/>
    <col min="15834" max="15834" width="11.5703125" style="2" bestFit="1" customWidth="1"/>
    <col min="15835" max="15835" width="5.7109375" style="2" bestFit="1" customWidth="1"/>
    <col min="15836" max="15836" width="9.42578125" style="2" bestFit="1" customWidth="1"/>
    <col min="15837" max="15837" width="11.5703125" style="2" bestFit="1" customWidth="1"/>
    <col min="15838" max="15838" width="9.42578125" style="2" bestFit="1" customWidth="1"/>
    <col min="15839" max="15839" width="5.7109375" style="2" bestFit="1" customWidth="1"/>
    <col min="15840" max="15840" width="7.28515625" style="2" bestFit="1" customWidth="1"/>
    <col min="15841" max="15841" width="5.7109375" style="2" bestFit="1" customWidth="1"/>
    <col min="15842" max="15842" width="5.140625" style="2" bestFit="1" customWidth="1"/>
    <col min="15843" max="15843" width="11.42578125" style="2"/>
    <col min="15844" max="15844" width="5.7109375" style="2" bestFit="1" customWidth="1"/>
    <col min="15845" max="15845" width="9.42578125" style="2" bestFit="1" customWidth="1"/>
    <col min="15846" max="15846" width="11.5703125" style="2" bestFit="1" customWidth="1"/>
    <col min="15847" max="15847" width="9.42578125" style="2" bestFit="1" customWidth="1"/>
    <col min="15848" max="15848" width="6.28515625" style="2" bestFit="1" customWidth="1"/>
    <col min="15849" max="15849" width="7.28515625" style="2" bestFit="1" customWidth="1"/>
    <col min="15850" max="15850" width="5.7109375" style="2" bestFit="1" customWidth="1"/>
    <col min="15851" max="15851" width="5.140625" style="2" bestFit="1" customWidth="1"/>
    <col min="15852" max="15852" width="11.5703125" style="2" bestFit="1" customWidth="1"/>
    <col min="15853" max="15853" width="5.7109375" style="2" bestFit="1" customWidth="1"/>
    <col min="15854" max="15854" width="9.42578125" style="2" bestFit="1" customWidth="1"/>
    <col min="15855" max="15855" width="11.5703125" style="2" bestFit="1" customWidth="1"/>
    <col min="15856" max="15856" width="9.42578125" style="2" bestFit="1" customWidth="1"/>
    <col min="15857" max="15857" width="5.7109375" style="2" bestFit="1" customWidth="1"/>
    <col min="15858" max="15858" width="7.28515625" style="2" bestFit="1" customWidth="1"/>
    <col min="15859" max="15859" width="5.7109375" style="2" bestFit="1" customWidth="1"/>
    <col min="15860" max="15860" width="5.140625" style="2" bestFit="1" customWidth="1"/>
    <col min="15861" max="15861" width="11.5703125" style="2" bestFit="1" customWidth="1"/>
    <col min="15862" max="15862" width="5.7109375" style="2" bestFit="1" customWidth="1"/>
    <col min="15863" max="15863" width="9.42578125" style="2" bestFit="1" customWidth="1"/>
    <col min="15864" max="15864" width="11.5703125" style="2" bestFit="1" customWidth="1"/>
    <col min="15865" max="15865" width="9.42578125" style="2" bestFit="1" customWidth="1"/>
    <col min="15866" max="15866" width="5.7109375" style="2" bestFit="1" customWidth="1"/>
    <col min="15867" max="15867" width="7.28515625" style="2" bestFit="1" customWidth="1"/>
    <col min="15868" max="15868" width="5.7109375" style="2" bestFit="1" customWidth="1"/>
    <col min="15869" max="15869" width="5.140625" style="2" bestFit="1" customWidth="1"/>
    <col min="15870" max="15870" width="11.42578125" style="2"/>
    <col min="15871" max="15871" width="5.7109375" style="2" bestFit="1" customWidth="1"/>
    <col min="15872" max="15872" width="9.42578125" style="2" bestFit="1" customWidth="1"/>
    <col min="15873" max="15873" width="11.5703125" style="2" bestFit="1" customWidth="1"/>
    <col min="15874" max="15874" width="9.42578125" style="2" bestFit="1" customWidth="1"/>
    <col min="15875" max="15875" width="5.140625" style="2" bestFit="1" customWidth="1"/>
    <col min="15876" max="15876" width="7.28515625" style="2" bestFit="1" customWidth="1"/>
    <col min="15877" max="15877" width="5.140625" style="2" bestFit="1" customWidth="1"/>
    <col min="15878" max="15878" width="7.28515625" style="2" bestFit="1" customWidth="1"/>
    <col min="15879" max="15879" width="11.5703125" style="2" bestFit="1" customWidth="1"/>
    <col min="15880" max="15880" width="5.7109375" style="2" bestFit="1" customWidth="1"/>
    <col min="15881" max="15881" width="9.42578125" style="2" bestFit="1" customWidth="1"/>
    <col min="15882" max="15882" width="11.5703125" style="2" bestFit="1" customWidth="1"/>
    <col min="15883" max="15883" width="9.42578125" style="2" bestFit="1" customWidth="1"/>
    <col min="15884" max="15884" width="5.140625" style="2" bestFit="1" customWidth="1"/>
    <col min="15885" max="15885" width="7.28515625" style="2" bestFit="1" customWidth="1"/>
    <col min="15886" max="15886" width="5.140625" style="2" bestFit="1" customWidth="1"/>
    <col min="15887" max="15887" width="7.28515625" style="2" bestFit="1" customWidth="1"/>
    <col min="15888" max="16088" width="11.42578125" style="2"/>
    <col min="16089" max="16089" width="10" style="2" bestFit="1" customWidth="1"/>
    <col min="16090" max="16090" width="11.5703125" style="2" bestFit="1" customWidth="1"/>
    <col min="16091" max="16091" width="5.7109375" style="2" bestFit="1" customWidth="1"/>
    <col min="16092" max="16092" width="9.42578125" style="2" bestFit="1" customWidth="1"/>
    <col min="16093" max="16093" width="11.5703125" style="2" bestFit="1" customWidth="1"/>
    <col min="16094" max="16094" width="9.42578125" style="2" bestFit="1" customWidth="1"/>
    <col min="16095" max="16095" width="5.7109375" style="2" bestFit="1" customWidth="1"/>
    <col min="16096" max="16096" width="7.28515625" style="2" bestFit="1" customWidth="1"/>
    <col min="16097" max="16097" width="5.7109375" style="2" bestFit="1" customWidth="1"/>
    <col min="16098" max="16098" width="5.140625" style="2" bestFit="1" customWidth="1"/>
    <col min="16099" max="16099" width="11.42578125" style="2"/>
    <col min="16100" max="16100" width="5.7109375" style="2" bestFit="1" customWidth="1"/>
    <col min="16101" max="16101" width="9.42578125" style="2" bestFit="1" customWidth="1"/>
    <col min="16102" max="16102" width="11.5703125" style="2" bestFit="1" customWidth="1"/>
    <col min="16103" max="16103" width="9.42578125" style="2" bestFit="1" customWidth="1"/>
    <col min="16104" max="16104" width="6.28515625" style="2" bestFit="1" customWidth="1"/>
    <col min="16105" max="16105" width="7.28515625" style="2" bestFit="1" customWidth="1"/>
    <col min="16106" max="16106" width="5.7109375" style="2" bestFit="1" customWidth="1"/>
    <col min="16107" max="16107" width="5.140625" style="2" bestFit="1" customWidth="1"/>
    <col min="16108" max="16108" width="11.5703125" style="2" bestFit="1" customWidth="1"/>
    <col min="16109" max="16109" width="5.7109375" style="2" bestFit="1" customWidth="1"/>
    <col min="16110" max="16110" width="9.42578125" style="2" bestFit="1" customWidth="1"/>
    <col min="16111" max="16111" width="11.5703125" style="2" bestFit="1" customWidth="1"/>
    <col min="16112" max="16112" width="9.42578125" style="2" bestFit="1" customWidth="1"/>
    <col min="16113" max="16113" width="5.7109375" style="2" bestFit="1" customWidth="1"/>
    <col min="16114" max="16114" width="7.28515625" style="2" bestFit="1" customWidth="1"/>
    <col min="16115" max="16115" width="5.7109375" style="2" bestFit="1" customWidth="1"/>
    <col min="16116" max="16116" width="5.140625" style="2" bestFit="1" customWidth="1"/>
    <col min="16117" max="16117" width="11.5703125" style="2" bestFit="1" customWidth="1"/>
    <col min="16118" max="16118" width="5.7109375" style="2" bestFit="1" customWidth="1"/>
    <col min="16119" max="16119" width="9.42578125" style="2" bestFit="1" customWidth="1"/>
    <col min="16120" max="16120" width="11.5703125" style="2" bestFit="1" customWidth="1"/>
    <col min="16121" max="16121" width="9.42578125" style="2" bestFit="1" customWidth="1"/>
    <col min="16122" max="16122" width="5.7109375" style="2" bestFit="1" customWidth="1"/>
    <col min="16123" max="16123" width="7.28515625" style="2" bestFit="1" customWidth="1"/>
    <col min="16124" max="16124" width="5.7109375" style="2" bestFit="1" customWidth="1"/>
    <col min="16125" max="16125" width="5.140625" style="2" bestFit="1" customWidth="1"/>
    <col min="16126" max="16126" width="11.42578125" style="2"/>
    <col min="16127" max="16127" width="5.7109375" style="2" bestFit="1" customWidth="1"/>
    <col min="16128" max="16128" width="9.42578125" style="2" bestFit="1" customWidth="1"/>
    <col min="16129" max="16129" width="11.5703125" style="2" bestFit="1" customWidth="1"/>
    <col min="16130" max="16130" width="9.42578125" style="2" bestFit="1" customWidth="1"/>
    <col min="16131" max="16131" width="5.140625" style="2" bestFit="1" customWidth="1"/>
    <col min="16132" max="16132" width="7.28515625" style="2" bestFit="1" customWidth="1"/>
    <col min="16133" max="16133" width="5.140625" style="2" bestFit="1" customWidth="1"/>
    <col min="16134" max="16134" width="7.28515625" style="2" bestFit="1" customWidth="1"/>
    <col min="16135" max="16135" width="11.5703125" style="2" bestFit="1" customWidth="1"/>
    <col min="16136" max="16136" width="5.7109375" style="2" bestFit="1" customWidth="1"/>
    <col min="16137" max="16137" width="9.42578125" style="2" bestFit="1" customWidth="1"/>
    <col min="16138" max="16138" width="11.5703125" style="2" bestFit="1" customWidth="1"/>
    <col min="16139" max="16139" width="9.42578125" style="2" bestFit="1" customWidth="1"/>
    <col min="16140" max="16140" width="5.140625" style="2" bestFit="1" customWidth="1"/>
    <col min="16141" max="16141" width="7.28515625" style="2" bestFit="1" customWidth="1"/>
    <col min="16142" max="16142" width="5.140625" style="2" bestFit="1" customWidth="1"/>
    <col min="16143" max="16143" width="7.28515625" style="2" bestFit="1" customWidth="1"/>
    <col min="16144" max="16384" width="11.42578125" style="2"/>
  </cols>
  <sheetData>
    <row r="1" spans="2:16" ht="43.5" customHeight="1" x14ac:dyDescent="0.25">
      <c r="C1" s="108"/>
      <c r="D1" s="108"/>
      <c r="E1" s="108"/>
      <c r="F1" s="108"/>
      <c r="G1" s="108"/>
      <c r="H1" s="108"/>
      <c r="I1" s="108"/>
      <c r="J1" s="108"/>
      <c r="K1" s="108"/>
      <c r="L1" s="108"/>
      <c r="M1" s="5"/>
      <c r="N1" s="5"/>
      <c r="O1" s="5"/>
    </row>
    <row r="2" spans="2:16" ht="53.25" customHeight="1" x14ac:dyDescent="0.25">
      <c r="B2" s="137"/>
      <c r="C2" s="317" t="s">
        <v>89</v>
      </c>
      <c r="D2" s="317"/>
      <c r="E2" s="317"/>
      <c r="F2" s="317"/>
      <c r="G2" s="317"/>
      <c r="H2" s="317"/>
      <c r="I2" s="317"/>
      <c r="J2" s="317"/>
      <c r="K2" s="317"/>
      <c r="L2" s="317"/>
      <c r="M2" s="5"/>
      <c r="N2" s="5"/>
      <c r="O2" s="5"/>
    </row>
    <row r="3" spans="2:16" ht="7.5" hidden="1" customHeight="1" x14ac:dyDescent="0.25">
      <c r="B3" s="295"/>
      <c r="C3" s="295"/>
      <c r="D3" s="295"/>
      <c r="E3" s="295"/>
      <c r="F3" s="295"/>
      <c r="G3" s="295"/>
      <c r="H3" s="295"/>
      <c r="I3" s="295"/>
      <c r="J3" s="133"/>
      <c r="K3" s="133"/>
      <c r="L3" s="133"/>
      <c r="M3" s="5"/>
      <c r="N3" s="5"/>
      <c r="O3" s="5"/>
    </row>
    <row r="4" spans="2:16" ht="39.75" customHeight="1" x14ac:dyDescent="0.25">
      <c r="B4" s="189" t="s">
        <v>0</v>
      </c>
      <c r="C4" s="190">
        <v>2004</v>
      </c>
      <c r="D4" s="190">
        <v>2005</v>
      </c>
      <c r="E4" s="190">
        <v>2006</v>
      </c>
      <c r="F4" s="190">
        <v>2007</v>
      </c>
      <c r="G4" s="190">
        <v>2008</v>
      </c>
      <c r="H4" s="190">
        <v>2009</v>
      </c>
      <c r="I4" s="190">
        <v>2010</v>
      </c>
      <c r="J4" s="190">
        <v>2011</v>
      </c>
      <c r="K4" s="190">
        <v>2012</v>
      </c>
      <c r="L4" s="191">
        <v>2013</v>
      </c>
      <c r="M4" s="5"/>
      <c r="N4" s="5"/>
      <c r="O4" s="5"/>
    </row>
    <row r="5" spans="2:16" ht="9" customHeight="1" x14ac:dyDescent="0.25">
      <c r="B5" s="142"/>
      <c r="C5" s="143"/>
      <c r="D5" s="143"/>
      <c r="E5" s="143"/>
      <c r="F5" s="143"/>
      <c r="G5" s="143"/>
      <c r="H5" s="143"/>
      <c r="I5" s="143"/>
      <c r="J5" s="143"/>
      <c r="K5" s="143"/>
      <c r="L5" s="144"/>
      <c r="M5" s="5"/>
      <c r="N5" s="5"/>
      <c r="O5" s="5"/>
    </row>
    <row r="6" spans="2:16" x14ac:dyDescent="0.25">
      <c r="B6" s="319" t="s">
        <v>20</v>
      </c>
      <c r="C6" s="320"/>
      <c r="D6" s="320"/>
      <c r="E6" s="320"/>
      <c r="F6" s="320"/>
      <c r="G6" s="320"/>
      <c r="H6" s="320"/>
      <c r="I6" s="320"/>
      <c r="J6" s="320"/>
      <c r="K6" s="320"/>
      <c r="L6" s="321"/>
      <c r="M6" s="6"/>
      <c r="N6" s="8"/>
      <c r="O6" s="10"/>
    </row>
    <row r="7" spans="2:16" ht="45" x14ac:dyDescent="0.25">
      <c r="B7" s="138" t="s">
        <v>1</v>
      </c>
      <c r="C7" s="139">
        <v>84.827441014599657</v>
      </c>
      <c r="D7" s="139">
        <v>73.712112116343448</v>
      </c>
      <c r="E7" s="139">
        <v>61.3</v>
      </c>
      <c r="F7" s="139">
        <v>64.795453790169816</v>
      </c>
      <c r="G7" s="140">
        <v>49.478098483493959</v>
      </c>
      <c r="H7" s="140">
        <v>59.435744089012523</v>
      </c>
      <c r="I7" s="140">
        <v>68.311461914677267</v>
      </c>
      <c r="J7" s="140">
        <v>0</v>
      </c>
      <c r="K7" s="140">
        <v>52.061731243676888</v>
      </c>
      <c r="L7" s="141">
        <v>51.335557648729193</v>
      </c>
      <c r="M7" s="6"/>
      <c r="N7" s="8"/>
      <c r="O7" s="10"/>
    </row>
    <row r="8" spans="2:16" x14ac:dyDescent="0.25">
      <c r="B8" s="13" t="s">
        <v>2</v>
      </c>
      <c r="C8" s="14">
        <v>3.0567063082366053</v>
      </c>
      <c r="D8" s="14">
        <v>12.169376145410322</v>
      </c>
      <c r="E8" s="14">
        <v>9.1387268743306045</v>
      </c>
      <c r="F8" s="14">
        <v>19.110120200649263</v>
      </c>
      <c r="G8" s="15">
        <v>15.322781566390088</v>
      </c>
      <c r="H8" s="15">
        <v>10.88957254027788</v>
      </c>
      <c r="I8" s="15">
        <v>9.4651169330548814</v>
      </c>
      <c r="J8" s="15">
        <v>6.3684956674550079</v>
      </c>
      <c r="K8" s="15">
        <v>6.4154323635537827</v>
      </c>
      <c r="L8" s="127">
        <v>4.2007749473219045</v>
      </c>
      <c r="M8" s="6"/>
      <c r="N8" s="8"/>
      <c r="O8" s="10"/>
    </row>
    <row r="9" spans="2:16" ht="45" x14ac:dyDescent="0.25">
      <c r="B9" s="13" t="s">
        <v>3</v>
      </c>
      <c r="C9" s="14">
        <v>83.752259421378312</v>
      </c>
      <c r="D9" s="14">
        <v>83.854719099521276</v>
      </c>
      <c r="E9" s="14">
        <v>78.198916299961823</v>
      </c>
      <c r="F9" s="14">
        <v>24.002984180509586</v>
      </c>
      <c r="G9" s="15">
        <v>80.919081418404176</v>
      </c>
      <c r="H9" s="15">
        <v>78.664854419138919</v>
      </c>
      <c r="I9" s="15">
        <v>80.402541890268935</v>
      </c>
      <c r="J9" s="15">
        <v>74.889312103337929</v>
      </c>
      <c r="K9" s="15">
        <v>69.529191531196147</v>
      </c>
      <c r="L9" s="127">
        <v>79.629815487545102</v>
      </c>
      <c r="M9" s="6"/>
      <c r="N9" s="8"/>
      <c r="O9" s="8"/>
    </row>
    <row r="10" spans="2:16" ht="45" x14ac:dyDescent="0.25">
      <c r="B10" s="13" t="s">
        <v>4</v>
      </c>
      <c r="C10" s="14">
        <v>8.000891117642956</v>
      </c>
      <c r="D10" s="14">
        <v>7.6802724406351945</v>
      </c>
      <c r="E10" s="14">
        <v>8.3543863700400074</v>
      </c>
      <c r="F10" s="14">
        <v>9.5469430081125459</v>
      </c>
      <c r="G10" s="15">
        <v>8.7797966337334863</v>
      </c>
      <c r="H10" s="15">
        <v>9.0535945622959506</v>
      </c>
      <c r="I10" s="15">
        <v>63.024235993517863</v>
      </c>
      <c r="J10" s="15">
        <v>49.292048902506345</v>
      </c>
      <c r="K10" s="15">
        <v>47.648855015976935</v>
      </c>
      <c r="L10" s="127">
        <v>60.154760261747263</v>
      </c>
      <c r="M10" s="7"/>
      <c r="N10" s="9"/>
      <c r="O10" s="9"/>
    </row>
    <row r="11" spans="2:16" ht="30" x14ac:dyDescent="0.25">
      <c r="B11" s="13" t="s">
        <v>5</v>
      </c>
      <c r="C11" s="14">
        <v>81.636913095864529</v>
      </c>
      <c r="D11" s="14">
        <v>81.256875855316864</v>
      </c>
      <c r="E11" s="14">
        <v>84.445419571784399</v>
      </c>
      <c r="F11" s="14">
        <v>85.472541433370537</v>
      </c>
      <c r="G11" s="15">
        <v>88.935534548609155</v>
      </c>
      <c r="H11" s="15">
        <v>84.498342499013361</v>
      </c>
      <c r="I11" s="15">
        <v>83.854782843564251</v>
      </c>
      <c r="J11" s="15">
        <v>82.90588120546721</v>
      </c>
      <c r="K11" s="15">
        <v>87.397902038575609</v>
      </c>
      <c r="L11" s="127">
        <v>88.657945269541614</v>
      </c>
      <c r="M11" s="7"/>
      <c r="N11" s="9"/>
      <c r="O11" s="9"/>
    </row>
    <row r="12" spans="2:16" x14ac:dyDescent="0.25">
      <c r="B12" s="13" t="s">
        <v>6</v>
      </c>
      <c r="C12" s="14">
        <v>13.166944858714668</v>
      </c>
      <c r="D12" s="14">
        <v>12.718998654905391</v>
      </c>
      <c r="E12" s="14">
        <v>20.846531430740669</v>
      </c>
      <c r="F12" s="14">
        <v>62.435987686199383</v>
      </c>
      <c r="G12" s="15">
        <v>47.005833684364973</v>
      </c>
      <c r="H12" s="15">
        <v>31.797821800872434</v>
      </c>
      <c r="I12" s="15">
        <v>29.794288924372847</v>
      </c>
      <c r="J12" s="15">
        <v>28.088385237906579</v>
      </c>
      <c r="K12" s="15">
        <v>42.24210333889058</v>
      </c>
      <c r="L12" s="127">
        <v>38.382941422121135</v>
      </c>
      <c r="M12" s="7"/>
      <c r="N12" s="9"/>
      <c r="O12" s="9"/>
    </row>
    <row r="13" spans="2:16" ht="30" x14ac:dyDescent="0.25">
      <c r="B13" s="13" t="s">
        <v>7</v>
      </c>
      <c r="C13" s="14">
        <v>53.471562693308393</v>
      </c>
      <c r="D13" s="14">
        <v>52.642888262839449</v>
      </c>
      <c r="E13" s="14">
        <v>56.003861542807151</v>
      </c>
      <c r="F13" s="14">
        <v>61.392657940925503</v>
      </c>
      <c r="G13" s="15">
        <v>64.481844380185578</v>
      </c>
      <c r="H13" s="15">
        <v>57.443875923880434</v>
      </c>
      <c r="I13" s="15">
        <v>65.845506778787154</v>
      </c>
      <c r="J13" s="15">
        <v>64.607806622761274</v>
      </c>
      <c r="K13" s="15">
        <v>68.140414614641713</v>
      </c>
      <c r="L13" s="127">
        <v>68.605353382880281</v>
      </c>
      <c r="M13" s="7"/>
      <c r="N13" s="9"/>
      <c r="O13" s="9"/>
    </row>
    <row r="14" spans="2:16" x14ac:dyDescent="0.25">
      <c r="B14" s="13" t="s">
        <v>8</v>
      </c>
      <c r="C14" s="16">
        <v>755</v>
      </c>
      <c r="D14" s="16">
        <v>919</v>
      </c>
      <c r="E14" s="16">
        <v>787</v>
      </c>
      <c r="F14" s="17">
        <v>598</v>
      </c>
      <c r="G14" s="18">
        <v>384</v>
      </c>
      <c r="H14" s="18">
        <v>726</v>
      </c>
      <c r="I14" s="18">
        <v>558</v>
      </c>
      <c r="J14" s="18">
        <v>654</v>
      </c>
      <c r="K14" s="136">
        <v>399</v>
      </c>
      <c r="L14" s="128"/>
      <c r="M14" s="7"/>
      <c r="N14" s="9"/>
      <c r="O14" s="9"/>
    </row>
    <row r="15" spans="2:16" x14ac:dyDescent="0.25">
      <c r="B15" s="13" t="s">
        <v>9</v>
      </c>
      <c r="C15" s="16">
        <v>23</v>
      </c>
      <c r="D15" s="16">
        <v>23</v>
      </c>
      <c r="E15" s="16">
        <v>25</v>
      </c>
      <c r="F15" s="17">
        <v>17</v>
      </c>
      <c r="G15" s="18">
        <v>9</v>
      </c>
      <c r="H15" s="18">
        <v>24</v>
      </c>
      <c r="I15" s="18">
        <v>16</v>
      </c>
      <c r="J15" s="18">
        <v>18</v>
      </c>
      <c r="K15" s="136">
        <v>13</v>
      </c>
      <c r="L15" s="128"/>
      <c r="M15" s="6"/>
      <c r="N15" s="8"/>
      <c r="O15" s="10"/>
    </row>
    <row r="16" spans="2:16" x14ac:dyDescent="0.25">
      <c r="B16" s="13"/>
      <c r="C16" s="20"/>
      <c r="D16" s="22"/>
      <c r="E16" s="22"/>
      <c r="F16" s="22"/>
      <c r="G16" s="22"/>
      <c r="H16" s="22"/>
      <c r="I16" s="22"/>
      <c r="J16" s="22"/>
      <c r="K16" s="22"/>
      <c r="L16" s="130"/>
      <c r="M16" s="6"/>
      <c r="N16" s="8"/>
      <c r="O16" s="10"/>
      <c r="P16" s="35"/>
    </row>
    <row r="17" spans="2:16" x14ac:dyDescent="0.25">
      <c r="B17" s="319" t="s">
        <v>21</v>
      </c>
      <c r="C17" s="320"/>
      <c r="D17" s="320"/>
      <c r="E17" s="320"/>
      <c r="F17" s="320"/>
      <c r="G17" s="320"/>
      <c r="H17" s="320"/>
      <c r="I17" s="320"/>
      <c r="J17" s="320"/>
      <c r="K17" s="320"/>
      <c r="L17" s="321"/>
      <c r="M17" s="6"/>
      <c r="N17" s="8"/>
      <c r="O17" s="10"/>
    </row>
    <row r="18" spans="2:16" ht="45" x14ac:dyDescent="0.25">
      <c r="B18" s="138" t="s">
        <v>1</v>
      </c>
      <c r="C18" s="139">
        <v>62.622099080531946</v>
      </c>
      <c r="D18" s="139">
        <v>71.792109264964182</v>
      </c>
      <c r="E18" s="139">
        <v>53.89144474932548</v>
      </c>
      <c r="F18" s="139">
        <v>60.481888590626276</v>
      </c>
      <c r="G18" s="140">
        <v>58.53434456588856</v>
      </c>
      <c r="H18" s="140">
        <v>55.614964788732394</v>
      </c>
      <c r="I18" s="140">
        <v>65.827849902187438</v>
      </c>
      <c r="J18" s="140">
        <v>65.721711855296746</v>
      </c>
      <c r="K18" s="140">
        <v>32.342958627025034</v>
      </c>
      <c r="L18" s="141">
        <v>59.157299895022973</v>
      </c>
      <c r="M18" s="6"/>
      <c r="N18" s="8"/>
      <c r="O18" s="10"/>
    </row>
    <row r="19" spans="2:16" x14ac:dyDescent="0.25">
      <c r="B19" s="13" t="s">
        <v>2</v>
      </c>
      <c r="C19" s="14">
        <v>2.1741310393762956</v>
      </c>
      <c r="D19" s="14">
        <v>2.8783191435764524</v>
      </c>
      <c r="E19" s="14">
        <v>1.6779941723291245</v>
      </c>
      <c r="F19" s="14">
        <v>2.9623283683889099</v>
      </c>
      <c r="G19" s="14">
        <v>2.0791439847228537</v>
      </c>
      <c r="H19" s="14">
        <v>1.4406099240765291</v>
      </c>
      <c r="I19" s="14">
        <v>2.4289270106153582</v>
      </c>
      <c r="J19" s="135">
        <v>0</v>
      </c>
      <c r="K19" s="135">
        <v>1.9952962628283739</v>
      </c>
      <c r="L19" s="145">
        <v>0</v>
      </c>
      <c r="M19" s="6"/>
      <c r="N19" s="8"/>
      <c r="O19" s="10"/>
    </row>
    <row r="20" spans="2:16" ht="45" x14ac:dyDescent="0.25">
      <c r="B20" s="13" t="s">
        <v>3</v>
      </c>
      <c r="C20" s="14">
        <v>78.062144504568991</v>
      </c>
      <c r="D20" s="14">
        <v>71.85023772771207</v>
      </c>
      <c r="E20" s="14">
        <v>84.88421597980637</v>
      </c>
      <c r="F20" s="14">
        <v>12.508891905230129</v>
      </c>
      <c r="G20" s="15">
        <v>77.430153898288367</v>
      </c>
      <c r="H20" s="15">
        <v>73.595829383093033</v>
      </c>
      <c r="I20" s="15">
        <v>83.064561379086001</v>
      </c>
      <c r="J20" s="15">
        <v>72.260620663314938</v>
      </c>
      <c r="K20" s="15">
        <v>70.869730455377663</v>
      </c>
      <c r="L20" s="127">
        <v>77.824676736699672</v>
      </c>
      <c r="M20" s="6"/>
      <c r="N20" s="8"/>
      <c r="O20" s="8"/>
    </row>
    <row r="21" spans="2:16" ht="45" x14ac:dyDescent="0.25">
      <c r="B21" s="13" t="s">
        <v>4</v>
      </c>
      <c r="C21" s="14">
        <v>11.503321236492601</v>
      </c>
      <c r="D21" s="14">
        <v>11.149422272416608</v>
      </c>
      <c r="E21" s="14">
        <v>11.098370703594201</v>
      </c>
      <c r="F21" s="14">
        <v>8.463854358291762</v>
      </c>
      <c r="G21" s="15">
        <v>7.4259328601777401</v>
      </c>
      <c r="H21" s="15">
        <v>8.6281616741691067</v>
      </c>
      <c r="I21" s="15">
        <v>50.095852890632273</v>
      </c>
      <c r="J21" s="15">
        <v>44.383865367534256</v>
      </c>
      <c r="K21" s="15">
        <v>44.842260647900659</v>
      </c>
      <c r="L21" s="127">
        <v>49.593828263417123</v>
      </c>
      <c r="M21" s="7"/>
      <c r="N21" s="9"/>
      <c r="O21" s="9"/>
    </row>
    <row r="22" spans="2:16" ht="30" x14ac:dyDescent="0.25">
      <c r="B22" s="13" t="s">
        <v>5</v>
      </c>
      <c r="C22" s="14">
        <v>78.175658898771601</v>
      </c>
      <c r="D22" s="14">
        <v>80.97196717552545</v>
      </c>
      <c r="E22" s="14">
        <v>86.432822540127731</v>
      </c>
      <c r="F22" s="14">
        <v>86.859053778397026</v>
      </c>
      <c r="G22" s="15">
        <v>86.288359537362638</v>
      </c>
      <c r="H22" s="15">
        <v>85.288070677940425</v>
      </c>
      <c r="I22" s="15">
        <v>82.190060286070988</v>
      </c>
      <c r="J22" s="15">
        <v>83.091666439502859</v>
      </c>
      <c r="K22" s="15">
        <v>90.603534820399986</v>
      </c>
      <c r="L22" s="127">
        <v>87.574510579656646</v>
      </c>
      <c r="M22" s="7"/>
      <c r="N22" s="9"/>
      <c r="O22" s="9"/>
    </row>
    <row r="23" spans="2:16" x14ac:dyDescent="0.25">
      <c r="B23" s="13" t="s">
        <v>6</v>
      </c>
      <c r="C23" s="14">
        <v>15.123728801480427</v>
      </c>
      <c r="D23" s="14">
        <v>34.492533978252922</v>
      </c>
      <c r="E23" s="14">
        <v>48.81347549960897</v>
      </c>
      <c r="F23" s="14">
        <v>85.48958915405936</v>
      </c>
      <c r="G23" s="15">
        <v>43.971449395108195</v>
      </c>
      <c r="H23" s="15">
        <v>44.166664448626193</v>
      </c>
      <c r="I23" s="15">
        <v>27.145954207637899</v>
      </c>
      <c r="J23" s="15">
        <v>19.655293650580038</v>
      </c>
      <c r="K23" s="15">
        <v>58.717607837783689</v>
      </c>
      <c r="L23" s="127">
        <v>34.840318527421246</v>
      </c>
      <c r="M23" s="7"/>
      <c r="N23" s="9"/>
      <c r="O23" s="9"/>
    </row>
    <row r="24" spans="2:16" ht="30" x14ac:dyDescent="0.25">
      <c r="B24" s="13" t="s">
        <v>7</v>
      </c>
      <c r="C24" s="14">
        <v>55.867085636463258</v>
      </c>
      <c r="D24" s="14">
        <v>60.155195755010396</v>
      </c>
      <c r="E24" s="14">
        <v>61.458696456447427</v>
      </c>
      <c r="F24" s="14">
        <v>66.178866183878</v>
      </c>
      <c r="G24" s="15">
        <v>65.931138184320787</v>
      </c>
      <c r="H24" s="15">
        <v>61.963476088473229</v>
      </c>
      <c r="I24" s="15">
        <v>63.899687556880579</v>
      </c>
      <c r="J24" s="15">
        <v>64.096415569248833</v>
      </c>
      <c r="K24" s="15">
        <v>71.385999352994801</v>
      </c>
      <c r="L24" s="127">
        <v>67.193263928580052</v>
      </c>
      <c r="M24" s="7"/>
      <c r="N24" s="9"/>
      <c r="O24" s="9"/>
    </row>
    <row r="25" spans="2:16" x14ac:dyDescent="0.25">
      <c r="B25" s="13" t="s">
        <v>8</v>
      </c>
      <c r="C25" s="17">
        <v>613</v>
      </c>
      <c r="D25" s="17">
        <v>399</v>
      </c>
      <c r="E25" s="17">
        <v>375</v>
      </c>
      <c r="F25" s="17">
        <v>338</v>
      </c>
      <c r="G25" s="18">
        <v>311</v>
      </c>
      <c r="H25" s="18">
        <v>348</v>
      </c>
      <c r="I25" s="18">
        <v>680</v>
      </c>
      <c r="J25" s="18">
        <v>679</v>
      </c>
      <c r="K25" s="136">
        <v>260</v>
      </c>
      <c r="L25" s="128"/>
      <c r="M25" s="7"/>
      <c r="N25" s="9"/>
      <c r="O25" s="9"/>
    </row>
    <row r="26" spans="2:16" x14ac:dyDescent="0.25">
      <c r="B26" s="29" t="s">
        <v>9</v>
      </c>
      <c r="C26" s="32">
        <v>18</v>
      </c>
      <c r="D26" s="32">
        <v>10</v>
      </c>
      <c r="E26" s="32">
        <v>8</v>
      </c>
      <c r="F26" s="33">
        <v>8</v>
      </c>
      <c r="G26" s="34">
        <v>6</v>
      </c>
      <c r="H26" s="34">
        <v>11</v>
      </c>
      <c r="I26" s="34">
        <v>21</v>
      </c>
      <c r="J26" s="34">
        <v>21</v>
      </c>
      <c r="K26" s="146">
        <v>7</v>
      </c>
      <c r="L26" s="132"/>
      <c r="M26" s="6"/>
      <c r="N26" s="8"/>
      <c r="O26" s="10"/>
    </row>
    <row r="27" spans="2:16" x14ac:dyDescent="0.25">
      <c r="B27" s="13"/>
      <c r="C27" s="20"/>
      <c r="D27" s="22"/>
      <c r="E27" s="22"/>
      <c r="F27" s="22"/>
      <c r="G27" s="22"/>
      <c r="H27" s="22"/>
      <c r="I27" s="22"/>
      <c r="J27" s="22"/>
      <c r="K27" s="22"/>
      <c r="L27" s="130"/>
      <c r="M27" s="6"/>
      <c r="N27" s="8"/>
      <c r="O27" s="10"/>
      <c r="P27" s="35"/>
    </row>
    <row r="28" spans="2:16" x14ac:dyDescent="0.25">
      <c r="B28" s="319" t="s">
        <v>22</v>
      </c>
      <c r="C28" s="320"/>
      <c r="D28" s="320"/>
      <c r="E28" s="320"/>
      <c r="F28" s="320"/>
      <c r="G28" s="320"/>
      <c r="H28" s="320"/>
      <c r="I28" s="320"/>
      <c r="J28" s="320"/>
      <c r="K28" s="320"/>
      <c r="L28" s="321"/>
      <c r="M28" s="6"/>
      <c r="N28" s="8"/>
      <c r="O28" s="10"/>
    </row>
    <row r="29" spans="2:16" ht="45" x14ac:dyDescent="0.25">
      <c r="B29" s="138" t="s">
        <v>1</v>
      </c>
      <c r="C29" s="139">
        <v>56.904135197511039</v>
      </c>
      <c r="D29" s="139">
        <v>56.151948425744145</v>
      </c>
      <c r="E29" s="139">
        <v>54.85758879828763</v>
      </c>
      <c r="F29" s="139">
        <v>57.398948920308321</v>
      </c>
      <c r="G29" s="140">
        <v>49.479799965605359</v>
      </c>
      <c r="H29" s="140">
        <v>56.510870388606925</v>
      </c>
      <c r="I29" s="140">
        <v>48.483730085501634</v>
      </c>
      <c r="J29" s="140">
        <v>52.544996466393414</v>
      </c>
      <c r="K29" s="140">
        <v>57.15473661033127</v>
      </c>
      <c r="L29" s="141">
        <v>59.727890048800411</v>
      </c>
      <c r="M29" s="6"/>
      <c r="N29" s="8"/>
      <c r="O29" s="10"/>
    </row>
    <row r="30" spans="2:16" x14ac:dyDescent="0.25">
      <c r="B30" s="13" t="s">
        <v>2</v>
      </c>
      <c r="C30" s="14">
        <v>19.245163976510192</v>
      </c>
      <c r="D30" s="14">
        <v>8.1558648613623426</v>
      </c>
      <c r="E30" s="14">
        <v>6.2620231307655594</v>
      </c>
      <c r="F30" s="14">
        <v>4.1125314611206818</v>
      </c>
      <c r="G30" s="14">
        <v>4.0474318427091154</v>
      </c>
      <c r="H30" s="14">
        <v>3.5187481157232234</v>
      </c>
      <c r="I30" s="14">
        <v>7.2464277091244309</v>
      </c>
      <c r="J30" s="135">
        <v>1.6820217416896335</v>
      </c>
      <c r="K30" s="135">
        <v>0</v>
      </c>
      <c r="L30" s="145">
        <v>0</v>
      </c>
      <c r="M30" s="6"/>
      <c r="N30" s="8"/>
      <c r="O30" s="10"/>
    </row>
    <row r="31" spans="2:16" ht="45" x14ac:dyDescent="0.25">
      <c r="B31" s="13" t="s">
        <v>3</v>
      </c>
      <c r="C31" s="14">
        <v>78.606218820963022</v>
      </c>
      <c r="D31" s="14">
        <v>74.404464109720919</v>
      </c>
      <c r="E31" s="14">
        <v>71.575772977434212</v>
      </c>
      <c r="F31" s="14">
        <v>27.727679162803014</v>
      </c>
      <c r="G31" s="15">
        <v>74.231550101281769</v>
      </c>
      <c r="H31" s="15">
        <v>74.647304286452126</v>
      </c>
      <c r="I31" s="15">
        <v>71.711434868167174</v>
      </c>
      <c r="J31" s="15">
        <v>71.128991755710061</v>
      </c>
      <c r="K31" s="15">
        <v>76.900057745921984</v>
      </c>
      <c r="L31" s="127">
        <v>71.765719214467083</v>
      </c>
      <c r="M31" s="6"/>
      <c r="N31" s="8"/>
      <c r="O31" s="8"/>
    </row>
    <row r="32" spans="2:16" ht="45" x14ac:dyDescent="0.25">
      <c r="B32" s="13" t="s">
        <v>4</v>
      </c>
      <c r="C32" s="14">
        <v>10.452681939977879</v>
      </c>
      <c r="D32" s="14">
        <v>9.8663881680183216</v>
      </c>
      <c r="E32" s="14">
        <v>13.049148828543721</v>
      </c>
      <c r="F32" s="14">
        <v>11.221122002914294</v>
      </c>
      <c r="G32" s="15">
        <v>10.513084770942386</v>
      </c>
      <c r="H32" s="15">
        <v>9.8280955307876194</v>
      </c>
      <c r="I32" s="15">
        <v>60.316290084942139</v>
      </c>
      <c r="J32" s="15">
        <v>51.62600190476401</v>
      </c>
      <c r="K32" s="15">
        <v>47.293780171759259</v>
      </c>
      <c r="L32" s="127">
        <v>50.134513483240504</v>
      </c>
      <c r="M32" s="7"/>
      <c r="N32" s="9"/>
      <c r="O32" s="9"/>
    </row>
    <row r="33" spans="2:16" ht="30" x14ac:dyDescent="0.25">
      <c r="B33" s="13" t="s">
        <v>5</v>
      </c>
      <c r="C33" s="14">
        <v>81.275704429857413</v>
      </c>
      <c r="D33" s="14">
        <v>76.254038902270707</v>
      </c>
      <c r="E33" s="14">
        <v>85.074620976223187</v>
      </c>
      <c r="F33" s="14">
        <v>86.823660348796167</v>
      </c>
      <c r="G33" s="15">
        <v>86.32491696223633</v>
      </c>
      <c r="H33" s="15">
        <v>86.239221674379635</v>
      </c>
      <c r="I33" s="15">
        <v>86.433864406259389</v>
      </c>
      <c r="J33" s="15">
        <v>82.612926383612248</v>
      </c>
      <c r="K33" s="15">
        <v>85.299701982031422</v>
      </c>
      <c r="L33" s="127">
        <v>81.382906941282357</v>
      </c>
      <c r="M33" s="7"/>
      <c r="N33" s="9"/>
      <c r="O33" s="9"/>
    </row>
    <row r="34" spans="2:16" x14ac:dyDescent="0.25">
      <c r="B34" s="13" t="s">
        <v>6</v>
      </c>
      <c r="C34" s="14">
        <v>10.468491775477275</v>
      </c>
      <c r="D34" s="14">
        <v>-30.188632096791007</v>
      </c>
      <c r="E34" s="14">
        <v>28.527447971383939</v>
      </c>
      <c r="F34" s="14">
        <v>58.02307049848411</v>
      </c>
      <c r="G34" s="15">
        <v>37.835046096149036</v>
      </c>
      <c r="H34" s="15">
        <v>31.826109172933752</v>
      </c>
      <c r="I34" s="15">
        <v>44.359724111022516</v>
      </c>
      <c r="J34" s="15">
        <v>33.941548244273285</v>
      </c>
      <c r="K34" s="15">
        <v>34.910778112928462</v>
      </c>
      <c r="L34" s="127">
        <v>31.331954716675202</v>
      </c>
      <c r="M34" s="7"/>
      <c r="N34" s="9"/>
      <c r="O34" s="9"/>
    </row>
    <row r="35" spans="2:16" ht="30" x14ac:dyDescent="0.25">
      <c r="B35" s="13" t="s">
        <v>7</v>
      </c>
      <c r="C35" s="14">
        <v>52.286259915852142</v>
      </c>
      <c r="D35" s="14">
        <v>52.401424143156746</v>
      </c>
      <c r="E35" s="14">
        <v>59.648837019130653</v>
      </c>
      <c r="F35" s="14">
        <v>64.530449831674019</v>
      </c>
      <c r="G35" s="15">
        <v>64.557003066167155</v>
      </c>
      <c r="H35" s="15">
        <v>59.847287019448707</v>
      </c>
      <c r="I35" s="15">
        <v>69.886985616674068</v>
      </c>
      <c r="J35" s="15">
        <v>67.304216647126353</v>
      </c>
      <c r="K35" s="15">
        <v>66.592153829123063</v>
      </c>
      <c r="L35" s="127">
        <v>66.652660131053949</v>
      </c>
      <c r="M35" s="7"/>
      <c r="N35" s="9"/>
      <c r="O35" s="9"/>
    </row>
    <row r="36" spans="2:16" x14ac:dyDescent="0.25">
      <c r="B36" s="13" t="s">
        <v>8</v>
      </c>
      <c r="C36" s="17">
        <v>820</v>
      </c>
      <c r="D36" s="17">
        <v>934</v>
      </c>
      <c r="E36" s="17">
        <v>510</v>
      </c>
      <c r="F36" s="17">
        <v>420</v>
      </c>
      <c r="G36" s="18">
        <v>381</v>
      </c>
      <c r="H36" s="18">
        <v>506</v>
      </c>
      <c r="I36" s="18">
        <v>377</v>
      </c>
      <c r="J36" s="18">
        <v>495</v>
      </c>
      <c r="K36" s="136">
        <v>484</v>
      </c>
      <c r="L36" s="128"/>
      <c r="M36" s="7"/>
      <c r="N36" s="9"/>
      <c r="O36" s="9"/>
    </row>
    <row r="37" spans="2:16" x14ac:dyDescent="0.25">
      <c r="B37" s="29" t="s">
        <v>9</v>
      </c>
      <c r="C37" s="32">
        <v>24</v>
      </c>
      <c r="D37" s="32">
        <v>24</v>
      </c>
      <c r="E37" s="32">
        <v>13</v>
      </c>
      <c r="F37" s="33">
        <v>11</v>
      </c>
      <c r="G37" s="34">
        <v>8</v>
      </c>
      <c r="H37" s="34">
        <v>17</v>
      </c>
      <c r="I37" s="34">
        <v>10</v>
      </c>
      <c r="J37" s="34">
        <v>12</v>
      </c>
      <c r="K37" s="146">
        <v>17</v>
      </c>
      <c r="L37" s="132"/>
      <c r="M37" s="6"/>
      <c r="N37" s="8"/>
      <c r="O37" s="10"/>
    </row>
    <row r="38" spans="2:16" x14ac:dyDescent="0.25">
      <c r="B38" s="13"/>
      <c r="C38" s="20"/>
      <c r="D38" s="22"/>
      <c r="E38" s="22"/>
      <c r="F38" s="22"/>
      <c r="G38" s="22"/>
      <c r="H38" s="22"/>
      <c r="I38" s="22"/>
      <c r="J38" s="22"/>
      <c r="K38" s="22"/>
      <c r="L38" s="130"/>
      <c r="M38" s="6"/>
      <c r="N38" s="8"/>
      <c r="O38" s="10"/>
      <c r="P38" s="35"/>
    </row>
    <row r="39" spans="2:16" x14ac:dyDescent="0.25">
      <c r="B39" s="319" t="s">
        <v>23</v>
      </c>
      <c r="C39" s="320"/>
      <c r="D39" s="320"/>
      <c r="E39" s="320"/>
      <c r="F39" s="320"/>
      <c r="G39" s="320"/>
      <c r="H39" s="320"/>
      <c r="I39" s="320"/>
      <c r="J39" s="320"/>
      <c r="K39" s="320"/>
      <c r="L39" s="321"/>
      <c r="M39" s="6"/>
      <c r="N39" s="8"/>
      <c r="O39" s="10"/>
    </row>
    <row r="40" spans="2:16" ht="45" x14ac:dyDescent="0.25">
      <c r="B40" s="138" t="s">
        <v>1</v>
      </c>
      <c r="C40" s="139">
        <v>86.579133838189009</v>
      </c>
      <c r="D40" s="139">
        <v>89.23034919766036</v>
      </c>
      <c r="E40" s="139">
        <v>83.811072345044224</v>
      </c>
      <c r="F40" s="139">
        <v>92.53949433392691</v>
      </c>
      <c r="G40" s="140">
        <v>84.509251756507936</v>
      </c>
      <c r="H40" s="140">
        <v>66.625632445202115</v>
      </c>
      <c r="I40" s="140">
        <v>58.111431181058101</v>
      </c>
      <c r="J40" s="140">
        <v>69.04442685970119</v>
      </c>
      <c r="K40" s="140">
        <v>69.389007414194879</v>
      </c>
      <c r="L40" s="141">
        <v>60.843692899014911</v>
      </c>
      <c r="M40" s="6"/>
      <c r="N40" s="8"/>
      <c r="O40" s="10"/>
    </row>
    <row r="41" spans="2:16" ht="28.5" customHeight="1" x14ac:dyDescent="0.25">
      <c r="B41" s="13" t="s">
        <v>2</v>
      </c>
      <c r="C41" s="14">
        <v>93.310411270173901</v>
      </c>
      <c r="D41" s="14">
        <v>21.415023089164951</v>
      </c>
      <c r="E41" s="14">
        <v>25.986284959693183</v>
      </c>
      <c r="F41" s="14">
        <v>22.393617577084612</v>
      </c>
      <c r="G41" s="14">
        <v>31.340871739872195</v>
      </c>
      <c r="H41" s="14">
        <v>28.259768058408781</v>
      </c>
      <c r="I41" s="14">
        <v>17.957967599704915</v>
      </c>
      <c r="J41" s="135">
        <v>3.1195021450205069</v>
      </c>
      <c r="K41" s="135">
        <v>7.0224177302002841</v>
      </c>
      <c r="L41" s="145">
        <v>4.1710126032159938</v>
      </c>
      <c r="M41" s="6"/>
      <c r="N41" s="8"/>
      <c r="O41" s="10"/>
    </row>
    <row r="42" spans="2:16" ht="45" x14ac:dyDescent="0.25">
      <c r="B42" s="13" t="s">
        <v>3</v>
      </c>
      <c r="C42" s="14">
        <v>80.623114973475651</v>
      </c>
      <c r="D42" s="14">
        <v>87.950405570704547</v>
      </c>
      <c r="E42" s="14">
        <v>83.629781759903551</v>
      </c>
      <c r="F42" s="14">
        <v>17.419845761357379</v>
      </c>
      <c r="G42" s="15">
        <v>73.389548264410934</v>
      </c>
      <c r="H42" s="15">
        <v>78.534922926001855</v>
      </c>
      <c r="I42" s="15">
        <v>83.964512184640554</v>
      </c>
      <c r="J42" s="15">
        <v>80.568343685404059</v>
      </c>
      <c r="K42" s="15">
        <v>77.200940062686527</v>
      </c>
      <c r="L42" s="127">
        <v>83.597242495584524</v>
      </c>
      <c r="M42" s="6"/>
      <c r="N42" s="8"/>
      <c r="O42" s="8"/>
    </row>
    <row r="43" spans="2:16" ht="45" x14ac:dyDescent="0.25">
      <c r="B43" s="13" t="s">
        <v>4</v>
      </c>
      <c r="C43" s="14">
        <v>12.486028340364824</v>
      </c>
      <c r="D43" s="14">
        <v>9.8899644696511455</v>
      </c>
      <c r="E43" s="14">
        <v>14.600831616321136</v>
      </c>
      <c r="F43" s="14">
        <v>8.2678577026352134</v>
      </c>
      <c r="G43" s="15">
        <v>9.0071389940904822</v>
      </c>
      <c r="H43" s="15">
        <v>8.4899090046135743</v>
      </c>
      <c r="I43" s="15">
        <v>64.045935699996321</v>
      </c>
      <c r="J43" s="15">
        <v>52.504067534803468</v>
      </c>
      <c r="K43" s="15">
        <v>58.401637138501805</v>
      </c>
      <c r="L43" s="127">
        <v>52.350105178591242</v>
      </c>
      <c r="M43" s="7"/>
      <c r="N43" s="9"/>
      <c r="O43" s="9"/>
    </row>
    <row r="44" spans="2:16" ht="30" x14ac:dyDescent="0.25">
      <c r="B44" s="13" t="s">
        <v>5</v>
      </c>
      <c r="C44" s="14">
        <v>70.932740963687323</v>
      </c>
      <c r="D44" s="14">
        <v>78.683170219317532</v>
      </c>
      <c r="E44" s="14">
        <v>81.121369359073398</v>
      </c>
      <c r="F44" s="14">
        <v>82.742102611499092</v>
      </c>
      <c r="G44" s="15">
        <v>83.310785711830803</v>
      </c>
      <c r="H44" s="15">
        <v>79.953618947920916</v>
      </c>
      <c r="I44" s="15">
        <v>87.543622282829986</v>
      </c>
      <c r="J44" s="15">
        <v>80.558631809702618</v>
      </c>
      <c r="K44" s="15">
        <v>84.148349356859484</v>
      </c>
      <c r="L44" s="127">
        <v>89.105062741811707</v>
      </c>
      <c r="M44" s="7"/>
      <c r="N44" s="9"/>
      <c r="O44" s="9"/>
    </row>
    <row r="45" spans="2:16" ht="21" customHeight="1" x14ac:dyDescent="0.25">
      <c r="B45" s="13" t="s">
        <v>6</v>
      </c>
      <c r="C45" s="14">
        <v>13.87358341763151</v>
      </c>
      <c r="D45" s="14">
        <v>1.4061645898640109</v>
      </c>
      <c r="E45" s="14">
        <v>8.6280705429414848</v>
      </c>
      <c r="F45" s="14">
        <v>6.1788377832938446</v>
      </c>
      <c r="G45" s="15">
        <v>2.8736549435810796</v>
      </c>
      <c r="H45" s="15">
        <v>0</v>
      </c>
      <c r="I45" s="15">
        <v>35.088214356973722</v>
      </c>
      <c r="J45" s="15">
        <v>22.983333718032249</v>
      </c>
      <c r="K45" s="15">
        <v>32.965380134584507</v>
      </c>
      <c r="L45" s="127">
        <v>36.834161791083886</v>
      </c>
      <c r="M45" s="7"/>
      <c r="N45" s="9"/>
      <c r="O45" s="9"/>
    </row>
    <row r="46" spans="2:16" ht="18" customHeight="1" x14ac:dyDescent="0.25">
      <c r="B46" s="13" t="s">
        <v>7</v>
      </c>
      <c r="C46" s="14">
        <v>36.16445597069972</v>
      </c>
      <c r="D46" s="14">
        <v>46.489021497918166</v>
      </c>
      <c r="E46" s="14">
        <v>49.809349431003639</v>
      </c>
      <c r="F46" s="14">
        <v>39.526945072768349</v>
      </c>
      <c r="G46" s="15">
        <v>46.061896767422709</v>
      </c>
      <c r="H46" s="15">
        <v>48.474436684771831</v>
      </c>
      <c r="I46" s="15">
        <v>65.345156539014624</v>
      </c>
      <c r="J46" s="15">
        <v>63.638737342686042</v>
      </c>
      <c r="K46" s="15">
        <v>66.584672796514766</v>
      </c>
      <c r="L46" s="127">
        <v>66.539255926008678</v>
      </c>
      <c r="M46" s="7"/>
      <c r="N46" s="9"/>
      <c r="O46" s="9"/>
    </row>
    <row r="47" spans="2:16" x14ac:dyDescent="0.25">
      <c r="B47" s="13" t="s">
        <v>8</v>
      </c>
      <c r="C47" s="17">
        <v>1031</v>
      </c>
      <c r="D47" s="17">
        <v>1051</v>
      </c>
      <c r="E47" s="17">
        <v>1050</v>
      </c>
      <c r="F47" s="17">
        <v>1063</v>
      </c>
      <c r="G47" s="18">
        <v>1022</v>
      </c>
      <c r="H47" s="18">
        <v>1055</v>
      </c>
      <c r="I47" s="18">
        <v>591</v>
      </c>
      <c r="J47" s="18">
        <v>719</v>
      </c>
      <c r="K47" s="136">
        <v>486</v>
      </c>
      <c r="L47" s="128"/>
      <c r="M47" s="7"/>
      <c r="N47" s="9"/>
      <c r="O47" s="9"/>
    </row>
    <row r="48" spans="2:16" x14ac:dyDescent="0.25">
      <c r="B48" s="13" t="s">
        <v>9</v>
      </c>
      <c r="C48" s="16">
        <v>27</v>
      </c>
      <c r="D48" s="16">
        <v>26</v>
      </c>
      <c r="E48" s="16">
        <v>27</v>
      </c>
      <c r="F48" s="17">
        <v>26</v>
      </c>
      <c r="G48" s="18">
        <v>26</v>
      </c>
      <c r="H48" s="18">
        <v>27</v>
      </c>
      <c r="I48" s="18">
        <v>19</v>
      </c>
      <c r="J48" s="18">
        <v>23</v>
      </c>
      <c r="K48" s="136">
        <v>18</v>
      </c>
      <c r="L48" s="128"/>
      <c r="M48" s="7"/>
      <c r="N48" s="9"/>
      <c r="O48" s="9"/>
    </row>
    <row r="49" spans="2:15" x14ac:dyDescent="0.25">
      <c r="B49" s="24"/>
      <c r="C49" s="25"/>
      <c r="D49" s="26"/>
      <c r="E49" s="26"/>
      <c r="F49" s="26"/>
      <c r="G49" s="26"/>
      <c r="H49" s="26"/>
      <c r="I49" s="26"/>
      <c r="J49" s="26"/>
      <c r="K49" s="26"/>
      <c r="L49" s="129"/>
      <c r="M49" s="6"/>
      <c r="N49" s="8"/>
      <c r="O49" s="10"/>
    </row>
    <row r="50" spans="2:15" s="4" customFormat="1" ht="15" customHeight="1" x14ac:dyDescent="0.25">
      <c r="B50" s="125" t="s">
        <v>15</v>
      </c>
      <c r="C50" s="108"/>
      <c r="D50" s="108"/>
      <c r="E50" s="108"/>
      <c r="F50" s="108"/>
      <c r="G50" s="108"/>
      <c r="H50" s="108"/>
      <c r="I50" s="108"/>
      <c r="J50" s="108"/>
      <c r="K50" s="108"/>
      <c r="L50" s="108"/>
    </row>
    <row r="51" spans="2:15" s="4" customFormat="1" x14ac:dyDescent="0.25">
      <c r="B51" s="318" t="s">
        <v>14</v>
      </c>
      <c r="C51" s="318"/>
      <c r="D51" s="318"/>
      <c r="E51" s="108"/>
      <c r="F51" s="108"/>
      <c r="G51" s="108"/>
      <c r="H51" s="108"/>
      <c r="I51" s="108"/>
      <c r="J51" s="108"/>
      <c r="K51" s="108"/>
      <c r="L51" s="108"/>
    </row>
    <row r="52" spans="2:15" s="4" customFormat="1" x14ac:dyDescent="0.25">
      <c r="B52" s="318" t="s">
        <v>85</v>
      </c>
      <c r="C52" s="318"/>
      <c r="D52" s="318"/>
      <c r="E52" s="108"/>
      <c r="F52" s="108"/>
      <c r="G52" s="108"/>
      <c r="H52" s="108"/>
      <c r="I52" s="108"/>
      <c r="J52" s="108"/>
      <c r="K52" s="108"/>
      <c r="L52" s="108"/>
    </row>
    <row r="53" spans="2:15" s="4" customFormat="1" x14ac:dyDescent="0.25">
      <c r="B53" s="37"/>
      <c r="C53" s="108"/>
      <c r="D53" s="108"/>
      <c r="E53" s="108"/>
      <c r="F53" s="108"/>
      <c r="G53" s="108"/>
      <c r="H53" s="108"/>
      <c r="I53" s="108"/>
      <c r="J53" s="108"/>
      <c r="K53" s="108"/>
      <c r="L53" s="108"/>
    </row>
    <row r="54" spans="2:15" s="4" customFormat="1" x14ac:dyDescent="0.25">
      <c r="B54" s="37"/>
      <c r="C54" s="108"/>
      <c r="D54" s="108"/>
      <c r="E54" s="108"/>
      <c r="F54" s="108"/>
      <c r="G54" s="108"/>
      <c r="H54" s="108"/>
      <c r="I54" s="108"/>
      <c r="J54" s="108"/>
      <c r="K54" s="108"/>
      <c r="L54" s="108"/>
    </row>
    <row r="55" spans="2:15" s="4" customFormat="1" x14ac:dyDescent="0.25">
      <c r="B55" s="37"/>
      <c r="C55" s="108"/>
      <c r="D55" s="108"/>
      <c r="E55" s="108"/>
      <c r="F55" s="108"/>
      <c r="G55" s="108"/>
      <c r="H55" s="108"/>
      <c r="I55" s="108"/>
      <c r="J55" s="108"/>
      <c r="K55" s="108"/>
      <c r="L55" s="108"/>
    </row>
    <row r="56" spans="2:15" s="4" customFormat="1" x14ac:dyDescent="0.25">
      <c r="B56" s="37"/>
      <c r="C56" s="108"/>
      <c r="D56" s="108"/>
      <c r="E56" s="108"/>
      <c r="F56" s="108"/>
      <c r="G56" s="108"/>
      <c r="H56" s="108"/>
      <c r="I56" s="108"/>
      <c r="J56" s="108"/>
      <c r="K56" s="108"/>
      <c r="L56" s="108"/>
    </row>
    <row r="57" spans="2:15" s="4" customFormat="1" x14ac:dyDescent="0.25">
      <c r="B57" s="37"/>
      <c r="C57" s="108"/>
      <c r="D57" s="108"/>
      <c r="E57" s="108"/>
      <c r="F57" s="108"/>
      <c r="G57" s="108"/>
      <c r="H57" s="108"/>
      <c r="I57" s="108"/>
      <c r="J57" s="108"/>
      <c r="K57" s="108"/>
      <c r="L57" s="108"/>
    </row>
    <row r="58" spans="2:15" s="4" customFormat="1" x14ac:dyDescent="0.25">
      <c r="B58" s="37"/>
      <c r="C58" s="108"/>
      <c r="D58" s="108"/>
      <c r="E58" s="108"/>
      <c r="F58" s="108"/>
      <c r="G58" s="108"/>
      <c r="H58" s="108"/>
      <c r="I58" s="108"/>
      <c r="J58" s="108"/>
      <c r="K58" s="108"/>
      <c r="L58" s="108"/>
    </row>
    <row r="59" spans="2:15" s="4" customFormat="1" x14ac:dyDescent="0.25">
      <c r="B59" s="37"/>
      <c r="C59" s="108"/>
      <c r="D59" s="108"/>
      <c r="E59" s="108"/>
      <c r="F59" s="108"/>
      <c r="G59" s="108"/>
      <c r="H59" s="108"/>
      <c r="I59" s="108"/>
      <c r="J59" s="108"/>
      <c r="K59" s="108"/>
      <c r="L59" s="108"/>
    </row>
    <row r="60" spans="2:15" s="4" customFormat="1" x14ac:dyDescent="0.25">
      <c r="B60" s="37"/>
      <c r="C60" s="108"/>
      <c r="D60" s="108"/>
      <c r="E60" s="108"/>
      <c r="F60" s="108"/>
      <c r="G60" s="108"/>
      <c r="H60" s="108"/>
      <c r="I60" s="108"/>
      <c r="J60" s="108"/>
      <c r="K60" s="108"/>
      <c r="L60" s="108"/>
    </row>
    <row r="61" spans="2:15" s="4" customFormat="1" x14ac:dyDescent="0.25">
      <c r="B61" s="37"/>
      <c r="C61" s="108"/>
      <c r="D61" s="108"/>
      <c r="E61" s="108"/>
      <c r="F61" s="108"/>
      <c r="G61" s="108"/>
      <c r="H61" s="108"/>
      <c r="I61" s="108"/>
      <c r="J61" s="108"/>
      <c r="K61" s="108"/>
      <c r="L61" s="108"/>
    </row>
    <row r="62" spans="2:15" s="4" customFormat="1" x14ac:dyDescent="0.25">
      <c r="B62" s="37"/>
      <c r="C62" s="108"/>
      <c r="D62" s="108"/>
      <c r="E62" s="108"/>
      <c r="F62" s="108"/>
      <c r="G62" s="108"/>
      <c r="H62" s="108"/>
      <c r="I62" s="108"/>
      <c r="J62" s="108"/>
      <c r="K62" s="108"/>
      <c r="L62" s="108"/>
    </row>
    <row r="63" spans="2:15" s="4" customFormat="1" x14ac:dyDescent="0.25">
      <c r="B63" s="37"/>
      <c r="C63" s="108"/>
      <c r="D63" s="108"/>
      <c r="E63" s="108"/>
      <c r="F63" s="108"/>
      <c r="G63" s="108"/>
      <c r="H63" s="108"/>
      <c r="I63" s="108"/>
      <c r="J63" s="108"/>
      <c r="K63" s="108"/>
      <c r="L63" s="108"/>
    </row>
    <row r="64" spans="2:15" s="4" customFormat="1" x14ac:dyDescent="0.25">
      <c r="B64" s="37"/>
      <c r="C64" s="108"/>
      <c r="D64" s="108"/>
      <c r="E64" s="108"/>
      <c r="F64" s="108"/>
      <c r="G64" s="108"/>
      <c r="H64" s="108"/>
      <c r="I64" s="108"/>
      <c r="J64" s="108"/>
      <c r="K64" s="108"/>
      <c r="L64" s="108"/>
    </row>
    <row r="65" spans="2:12" s="4" customFormat="1" x14ac:dyDescent="0.25">
      <c r="B65" s="37"/>
      <c r="C65" s="108"/>
      <c r="D65" s="108"/>
      <c r="E65" s="108"/>
      <c r="F65" s="108"/>
      <c r="G65" s="108"/>
      <c r="H65" s="108"/>
      <c r="I65" s="108"/>
      <c r="J65" s="108"/>
      <c r="K65" s="108"/>
      <c r="L65" s="108"/>
    </row>
    <row r="66" spans="2:12" s="4" customFormat="1" x14ac:dyDescent="0.25">
      <c r="B66" s="37"/>
      <c r="C66" s="108"/>
      <c r="D66" s="108"/>
      <c r="E66" s="108"/>
      <c r="F66" s="108"/>
      <c r="G66" s="108"/>
      <c r="H66" s="108"/>
      <c r="I66" s="108"/>
      <c r="J66" s="108"/>
      <c r="K66" s="108"/>
      <c r="L66" s="108"/>
    </row>
    <row r="67" spans="2:12" s="4" customFormat="1" x14ac:dyDescent="0.25">
      <c r="B67" s="37"/>
      <c r="C67" s="108"/>
      <c r="D67" s="108"/>
      <c r="E67" s="108"/>
      <c r="F67" s="108"/>
      <c r="G67" s="108"/>
      <c r="H67" s="108"/>
      <c r="I67" s="108"/>
      <c r="J67" s="108"/>
      <c r="K67" s="108"/>
      <c r="L67" s="108"/>
    </row>
    <row r="68" spans="2:12" s="4" customFormat="1" x14ac:dyDescent="0.25">
      <c r="B68" s="37"/>
      <c r="C68" s="108"/>
      <c r="D68" s="108"/>
      <c r="E68" s="108"/>
      <c r="F68" s="108"/>
      <c r="G68" s="108"/>
      <c r="H68" s="108"/>
      <c r="I68" s="108"/>
      <c r="J68" s="108"/>
      <c r="K68" s="108"/>
      <c r="L68" s="108"/>
    </row>
    <row r="69" spans="2:12" s="4" customFormat="1" x14ac:dyDescent="0.25">
      <c r="B69" s="37"/>
      <c r="C69" s="108"/>
      <c r="D69" s="108"/>
      <c r="E69" s="108"/>
      <c r="F69" s="108"/>
      <c r="G69" s="108"/>
      <c r="H69" s="108"/>
      <c r="I69" s="108"/>
      <c r="J69" s="108"/>
      <c r="K69" s="108"/>
      <c r="L69" s="108"/>
    </row>
    <row r="70" spans="2:12" s="4" customFormat="1" x14ac:dyDescent="0.25">
      <c r="B70" s="37"/>
      <c r="C70" s="108"/>
      <c r="D70" s="108"/>
      <c r="E70" s="108"/>
      <c r="F70" s="108"/>
      <c r="G70" s="108"/>
      <c r="H70" s="108"/>
      <c r="I70" s="108"/>
      <c r="J70" s="108"/>
      <c r="K70" s="108"/>
      <c r="L70" s="108"/>
    </row>
    <row r="71" spans="2:12" s="4" customFormat="1" x14ac:dyDescent="0.25">
      <c r="B71" s="37"/>
      <c r="C71" s="108"/>
      <c r="D71" s="108"/>
      <c r="E71" s="108"/>
      <c r="F71" s="108"/>
      <c r="G71" s="108"/>
      <c r="H71" s="108"/>
      <c r="I71" s="108"/>
      <c r="J71" s="108"/>
      <c r="K71" s="108"/>
      <c r="L71" s="108"/>
    </row>
    <row r="72" spans="2:12" s="4" customFormat="1" x14ac:dyDescent="0.25">
      <c r="B72" s="37"/>
      <c r="C72" s="108"/>
      <c r="D72" s="108"/>
      <c r="E72" s="108"/>
      <c r="F72" s="108"/>
      <c r="G72" s="108"/>
      <c r="H72" s="108"/>
      <c r="I72" s="108"/>
      <c r="J72" s="108"/>
      <c r="K72" s="108"/>
      <c r="L72" s="108"/>
    </row>
    <row r="73" spans="2:12" s="4" customFormat="1" x14ac:dyDescent="0.25">
      <c r="B73" s="37"/>
      <c r="C73" s="108"/>
      <c r="D73" s="108"/>
      <c r="E73" s="108"/>
      <c r="F73" s="108"/>
      <c r="G73" s="108"/>
      <c r="H73" s="108"/>
      <c r="I73" s="108"/>
      <c r="J73" s="108"/>
      <c r="K73" s="108"/>
      <c r="L73" s="108"/>
    </row>
    <row r="74" spans="2:12" s="4" customFormat="1" x14ac:dyDescent="0.25">
      <c r="B74" s="37"/>
      <c r="C74" s="108"/>
      <c r="D74" s="108"/>
      <c r="E74" s="108"/>
      <c r="F74" s="108"/>
      <c r="G74" s="108"/>
      <c r="H74" s="108"/>
      <c r="I74" s="108"/>
      <c r="J74" s="108"/>
      <c r="K74" s="108"/>
      <c r="L74" s="108"/>
    </row>
    <row r="75" spans="2:12" s="4" customFormat="1" x14ac:dyDescent="0.25">
      <c r="B75" s="37"/>
      <c r="C75" s="108"/>
      <c r="D75" s="108"/>
      <c r="E75" s="108"/>
      <c r="F75" s="108"/>
      <c r="G75" s="108"/>
      <c r="H75" s="108"/>
      <c r="I75" s="108"/>
      <c r="J75" s="108"/>
      <c r="K75" s="108"/>
      <c r="L75" s="108"/>
    </row>
    <row r="76" spans="2:12" s="4" customFormat="1" x14ac:dyDescent="0.25">
      <c r="B76" s="37"/>
      <c r="C76" s="108"/>
      <c r="D76" s="108"/>
      <c r="E76" s="108"/>
      <c r="F76" s="108"/>
      <c r="G76" s="108"/>
      <c r="H76" s="108"/>
      <c r="I76" s="108"/>
      <c r="J76" s="108"/>
      <c r="K76" s="108"/>
      <c r="L76" s="108"/>
    </row>
    <row r="77" spans="2:12" s="4" customFormat="1" x14ac:dyDescent="0.25">
      <c r="B77" s="37"/>
      <c r="C77" s="108"/>
      <c r="D77" s="108"/>
      <c r="E77" s="108"/>
      <c r="F77" s="108"/>
      <c r="G77" s="108"/>
      <c r="H77" s="108"/>
      <c r="I77" s="108"/>
      <c r="J77" s="108"/>
      <c r="K77" s="108"/>
      <c r="L77" s="108"/>
    </row>
    <row r="78" spans="2:12" s="4" customFormat="1" x14ac:dyDescent="0.25">
      <c r="B78" s="37"/>
      <c r="C78" s="108"/>
      <c r="D78" s="108"/>
      <c r="E78" s="108"/>
      <c r="F78" s="108"/>
      <c r="G78" s="108"/>
      <c r="H78" s="108"/>
      <c r="I78" s="108"/>
      <c r="J78" s="108"/>
      <c r="K78" s="108"/>
      <c r="L78" s="108"/>
    </row>
    <row r="79" spans="2:12" s="4" customFormat="1" x14ac:dyDescent="0.25">
      <c r="B79" s="37"/>
      <c r="C79" s="108"/>
      <c r="D79" s="108"/>
      <c r="E79" s="108"/>
      <c r="F79" s="108"/>
      <c r="G79" s="108"/>
      <c r="H79" s="108"/>
      <c r="I79" s="108"/>
      <c r="J79" s="108"/>
      <c r="K79" s="108"/>
      <c r="L79" s="108"/>
    </row>
    <row r="80" spans="2:12" s="4" customFormat="1" x14ac:dyDescent="0.25">
      <c r="B80" s="37"/>
      <c r="C80" s="108"/>
      <c r="D80" s="108"/>
      <c r="E80" s="108"/>
      <c r="F80" s="108"/>
      <c r="G80" s="108"/>
      <c r="H80" s="108"/>
      <c r="I80" s="108"/>
      <c r="J80" s="108"/>
      <c r="K80" s="108"/>
      <c r="L80" s="108"/>
    </row>
    <row r="81" spans="2:12" s="4" customFormat="1" x14ac:dyDescent="0.25">
      <c r="B81" s="37"/>
      <c r="C81" s="108"/>
      <c r="D81" s="108"/>
      <c r="E81" s="108"/>
      <c r="F81" s="108"/>
      <c r="G81" s="108"/>
      <c r="H81" s="108"/>
      <c r="I81" s="108"/>
      <c r="J81" s="108"/>
      <c r="K81" s="108"/>
      <c r="L81" s="108"/>
    </row>
    <row r="82" spans="2:12" s="4" customFormat="1" x14ac:dyDescent="0.25">
      <c r="B82" s="37"/>
      <c r="C82" s="108"/>
      <c r="D82" s="108"/>
      <c r="E82" s="108"/>
      <c r="F82" s="108"/>
      <c r="G82" s="108"/>
      <c r="H82" s="108"/>
      <c r="I82" s="108"/>
      <c r="J82" s="108"/>
      <c r="K82" s="108"/>
      <c r="L82" s="108"/>
    </row>
    <row r="83" spans="2:12" s="4" customFormat="1" x14ac:dyDescent="0.25">
      <c r="B83" s="37"/>
      <c r="C83" s="108"/>
      <c r="D83" s="108"/>
      <c r="E83" s="108"/>
      <c r="F83" s="108"/>
      <c r="G83" s="108"/>
      <c r="H83" s="108"/>
      <c r="I83" s="108"/>
      <c r="J83" s="108"/>
      <c r="K83" s="108"/>
      <c r="L83" s="108"/>
    </row>
    <row r="84" spans="2:12" s="4" customFormat="1" x14ac:dyDescent="0.25">
      <c r="B84" s="37"/>
      <c r="C84" s="108"/>
      <c r="D84" s="108"/>
      <c r="E84" s="108"/>
      <c r="F84" s="108"/>
      <c r="G84" s="108"/>
      <c r="H84" s="108"/>
      <c r="I84" s="108"/>
      <c r="J84" s="108"/>
      <c r="K84" s="108"/>
      <c r="L84" s="108"/>
    </row>
    <row r="85" spans="2:12" s="4" customFormat="1" x14ac:dyDescent="0.25">
      <c r="B85" s="37"/>
      <c r="C85" s="108"/>
      <c r="D85" s="108"/>
      <c r="E85" s="108"/>
      <c r="F85" s="108"/>
      <c r="G85" s="108"/>
      <c r="H85" s="108"/>
      <c r="I85" s="108"/>
      <c r="J85" s="108"/>
      <c r="K85" s="108"/>
      <c r="L85" s="108"/>
    </row>
    <row r="86" spans="2:12" s="4" customFormat="1" x14ac:dyDescent="0.25">
      <c r="B86" s="37"/>
      <c r="C86" s="108"/>
      <c r="D86" s="108"/>
      <c r="E86" s="108"/>
      <c r="F86" s="108"/>
      <c r="G86" s="108"/>
      <c r="H86" s="108"/>
      <c r="I86" s="108"/>
      <c r="J86" s="108"/>
      <c r="K86" s="108"/>
      <c r="L86" s="108"/>
    </row>
    <row r="87" spans="2:12" s="4" customFormat="1" x14ac:dyDescent="0.25">
      <c r="B87" s="37"/>
      <c r="C87" s="108"/>
      <c r="D87" s="108"/>
      <c r="E87" s="108"/>
      <c r="F87" s="108"/>
      <c r="G87" s="108"/>
      <c r="H87" s="108"/>
      <c r="I87" s="108"/>
      <c r="J87" s="108"/>
      <c r="K87" s="108"/>
      <c r="L87" s="108"/>
    </row>
    <row r="88" spans="2:12" s="4" customFormat="1" x14ac:dyDescent="0.25">
      <c r="B88" s="37"/>
      <c r="C88" s="108"/>
      <c r="D88" s="108"/>
      <c r="E88" s="108"/>
      <c r="F88" s="108"/>
      <c r="G88" s="108"/>
      <c r="H88" s="108"/>
      <c r="I88" s="108"/>
      <c r="J88" s="108"/>
      <c r="K88" s="108"/>
      <c r="L88" s="108"/>
    </row>
    <row r="89" spans="2:12" s="4" customFormat="1" x14ac:dyDescent="0.25">
      <c r="B89" s="37"/>
      <c r="C89" s="108"/>
      <c r="D89" s="108"/>
      <c r="E89" s="108"/>
      <c r="F89" s="108"/>
      <c r="G89" s="108"/>
      <c r="H89" s="108"/>
      <c r="I89" s="108"/>
      <c r="J89" s="108"/>
      <c r="K89" s="108"/>
      <c r="L89" s="108"/>
    </row>
    <row r="90" spans="2:12" s="4" customFormat="1" x14ac:dyDescent="0.25">
      <c r="B90" s="37"/>
      <c r="C90" s="108"/>
      <c r="D90" s="108"/>
      <c r="E90" s="108"/>
      <c r="F90" s="108"/>
      <c r="G90" s="108"/>
      <c r="H90" s="108"/>
      <c r="I90" s="108"/>
      <c r="J90" s="108"/>
      <c r="K90" s="108"/>
      <c r="L90" s="108"/>
    </row>
    <row r="91" spans="2:12" s="4" customFormat="1" x14ac:dyDescent="0.25">
      <c r="B91" s="37"/>
      <c r="C91" s="108"/>
      <c r="D91" s="108"/>
      <c r="E91" s="108"/>
      <c r="F91" s="108"/>
      <c r="G91" s="108"/>
      <c r="H91" s="108"/>
      <c r="I91" s="108"/>
      <c r="J91" s="108"/>
      <c r="K91" s="108"/>
      <c r="L91" s="108"/>
    </row>
    <row r="92" spans="2:12" s="4" customFormat="1" x14ac:dyDescent="0.25">
      <c r="B92" s="37"/>
      <c r="C92" s="108"/>
      <c r="D92" s="108"/>
      <c r="E92" s="108"/>
      <c r="F92" s="108"/>
      <c r="G92" s="108"/>
      <c r="H92" s="108"/>
      <c r="I92" s="108"/>
      <c r="J92" s="108"/>
      <c r="K92" s="108"/>
      <c r="L92" s="108"/>
    </row>
    <row r="93" spans="2:12" s="4" customFormat="1" x14ac:dyDescent="0.25">
      <c r="B93" s="37"/>
      <c r="C93" s="108"/>
      <c r="D93" s="108"/>
      <c r="E93" s="108"/>
      <c r="F93" s="108"/>
      <c r="G93" s="108"/>
      <c r="H93" s="108"/>
      <c r="I93" s="108"/>
      <c r="J93" s="108"/>
      <c r="K93" s="108"/>
      <c r="L93" s="108"/>
    </row>
    <row r="94" spans="2:12" s="4" customFormat="1" x14ac:dyDescent="0.25">
      <c r="B94" s="37"/>
      <c r="C94" s="108"/>
      <c r="D94" s="108"/>
      <c r="E94" s="108"/>
      <c r="F94" s="108"/>
      <c r="G94" s="108"/>
      <c r="H94" s="108"/>
      <c r="I94" s="108"/>
      <c r="J94" s="108"/>
      <c r="K94" s="108"/>
      <c r="L94" s="108"/>
    </row>
    <row r="95" spans="2:12" s="4" customFormat="1" x14ac:dyDescent="0.25">
      <c r="B95" s="37"/>
      <c r="C95" s="108"/>
      <c r="D95" s="108"/>
      <c r="E95" s="108"/>
      <c r="F95" s="108"/>
      <c r="G95" s="108"/>
      <c r="H95" s="108"/>
      <c r="I95" s="108"/>
      <c r="J95" s="108"/>
      <c r="K95" s="108"/>
      <c r="L95" s="108"/>
    </row>
    <row r="96" spans="2:12" s="4" customFormat="1" x14ac:dyDescent="0.25">
      <c r="B96" s="37"/>
      <c r="C96" s="108"/>
      <c r="D96" s="108"/>
      <c r="E96" s="108"/>
      <c r="F96" s="108"/>
      <c r="G96" s="108"/>
      <c r="H96" s="108"/>
      <c r="I96" s="108"/>
      <c r="J96" s="108"/>
      <c r="K96" s="108"/>
      <c r="L96" s="108"/>
    </row>
    <row r="97" spans="2:12" s="4" customFormat="1" x14ac:dyDescent="0.25">
      <c r="B97" s="37"/>
      <c r="C97" s="108"/>
      <c r="D97" s="108"/>
      <c r="E97" s="108"/>
      <c r="F97" s="108"/>
      <c r="G97" s="108"/>
      <c r="H97" s="108"/>
      <c r="I97" s="108"/>
      <c r="J97" s="108"/>
      <c r="K97" s="108"/>
      <c r="L97" s="108"/>
    </row>
    <row r="98" spans="2:12" s="4" customFormat="1" x14ac:dyDescent="0.25">
      <c r="B98" s="37"/>
      <c r="C98" s="108"/>
      <c r="D98" s="108"/>
      <c r="E98" s="108"/>
      <c r="F98" s="108"/>
      <c r="G98" s="108"/>
      <c r="H98" s="108"/>
      <c r="I98" s="108"/>
      <c r="J98" s="108"/>
      <c r="K98" s="108"/>
      <c r="L98" s="108"/>
    </row>
    <row r="99" spans="2:12" s="4" customFormat="1" x14ac:dyDescent="0.25">
      <c r="B99" s="37"/>
      <c r="C99" s="108"/>
      <c r="D99" s="108"/>
      <c r="E99" s="108"/>
      <c r="F99" s="108"/>
      <c r="G99" s="108"/>
      <c r="H99" s="108"/>
      <c r="I99" s="108"/>
      <c r="J99" s="108"/>
      <c r="K99" s="108"/>
      <c r="L99" s="108"/>
    </row>
    <row r="100" spans="2:12" s="4" customFormat="1" x14ac:dyDescent="0.25">
      <c r="B100" s="37"/>
      <c r="C100" s="108"/>
      <c r="D100" s="108"/>
      <c r="E100" s="108"/>
      <c r="F100" s="108"/>
      <c r="G100" s="108"/>
      <c r="H100" s="108"/>
      <c r="I100" s="108"/>
      <c r="J100" s="108"/>
      <c r="K100" s="108"/>
      <c r="L100" s="108"/>
    </row>
    <row r="101" spans="2:12" s="4" customFormat="1" x14ac:dyDescent="0.25">
      <c r="B101" s="37"/>
      <c r="C101" s="108"/>
      <c r="D101" s="108"/>
      <c r="E101" s="108"/>
      <c r="F101" s="108"/>
      <c r="G101" s="108"/>
      <c r="H101" s="108"/>
      <c r="I101" s="108"/>
      <c r="J101" s="108"/>
      <c r="K101" s="108"/>
      <c r="L101" s="108"/>
    </row>
    <row r="102" spans="2:12" s="4" customFormat="1" x14ac:dyDescent="0.25">
      <c r="B102" s="37"/>
      <c r="C102" s="108"/>
      <c r="D102" s="108"/>
      <c r="E102" s="108"/>
      <c r="F102" s="108"/>
      <c r="G102" s="108"/>
      <c r="H102" s="108"/>
      <c r="I102" s="108"/>
      <c r="J102" s="108"/>
      <c r="K102" s="108"/>
      <c r="L102" s="108"/>
    </row>
    <row r="103" spans="2:12" s="4" customFormat="1" x14ac:dyDescent="0.25">
      <c r="B103" s="37"/>
      <c r="C103" s="108"/>
      <c r="D103" s="108"/>
      <c r="E103" s="108"/>
      <c r="F103" s="108"/>
      <c r="G103" s="108"/>
      <c r="H103" s="108"/>
      <c r="I103" s="108"/>
      <c r="J103" s="108"/>
      <c r="K103" s="108"/>
      <c r="L103" s="108"/>
    </row>
    <row r="104" spans="2:12" s="4" customFormat="1" x14ac:dyDescent="0.25">
      <c r="B104" s="37"/>
      <c r="C104" s="108"/>
      <c r="D104" s="108"/>
      <c r="E104" s="108"/>
      <c r="F104" s="108"/>
      <c r="G104" s="108"/>
      <c r="H104" s="108"/>
      <c r="I104" s="108"/>
      <c r="J104" s="108"/>
      <c r="K104" s="108"/>
      <c r="L104" s="108"/>
    </row>
    <row r="105" spans="2:12" s="4" customFormat="1" x14ac:dyDescent="0.25">
      <c r="B105" s="37"/>
      <c r="C105" s="108"/>
      <c r="D105" s="108"/>
      <c r="E105" s="108"/>
      <c r="F105" s="108"/>
      <c r="G105" s="108"/>
      <c r="H105" s="108"/>
      <c r="I105" s="108"/>
      <c r="J105" s="108"/>
      <c r="K105" s="108"/>
      <c r="L105" s="108"/>
    </row>
    <row r="106" spans="2:12" s="4" customFormat="1" x14ac:dyDescent="0.25">
      <c r="B106" s="37"/>
      <c r="C106" s="108"/>
      <c r="D106" s="108"/>
      <c r="E106" s="108"/>
      <c r="F106" s="108"/>
      <c r="G106" s="108"/>
      <c r="H106" s="108"/>
      <c r="I106" s="108"/>
      <c r="J106" s="108"/>
      <c r="K106" s="108"/>
      <c r="L106" s="108"/>
    </row>
    <row r="107" spans="2:12" s="4" customFormat="1" x14ac:dyDescent="0.25">
      <c r="B107" s="37"/>
      <c r="C107" s="108"/>
      <c r="D107" s="108"/>
      <c r="E107" s="108"/>
      <c r="F107" s="108"/>
      <c r="G107" s="108"/>
      <c r="H107" s="108"/>
      <c r="I107" s="108"/>
      <c r="J107" s="108"/>
      <c r="K107" s="108"/>
      <c r="L107" s="108"/>
    </row>
    <row r="108" spans="2:12" s="4" customFormat="1" x14ac:dyDescent="0.25">
      <c r="B108" s="37"/>
      <c r="C108" s="108"/>
      <c r="D108" s="108"/>
      <c r="E108" s="108"/>
      <c r="F108" s="108"/>
      <c r="G108" s="108"/>
      <c r="H108" s="108"/>
      <c r="I108" s="108"/>
      <c r="J108" s="108"/>
      <c r="K108" s="108"/>
      <c r="L108" s="108"/>
    </row>
    <row r="109" spans="2:12" s="4" customFormat="1" x14ac:dyDescent="0.25">
      <c r="B109" s="37"/>
      <c r="C109" s="108"/>
      <c r="D109" s="108"/>
      <c r="E109" s="108"/>
      <c r="F109" s="108"/>
      <c r="G109" s="108"/>
      <c r="H109" s="108"/>
      <c r="I109" s="108"/>
      <c r="J109" s="108"/>
      <c r="K109" s="108"/>
      <c r="L109" s="108"/>
    </row>
    <row r="110" spans="2:12" s="4" customFormat="1" x14ac:dyDescent="0.25">
      <c r="B110" s="37"/>
      <c r="C110" s="108"/>
      <c r="D110" s="108"/>
      <c r="E110" s="108"/>
      <c r="F110" s="108"/>
      <c r="G110" s="108"/>
      <c r="H110" s="108"/>
      <c r="I110" s="108"/>
      <c r="J110" s="108"/>
      <c r="K110" s="108"/>
      <c r="L110" s="108"/>
    </row>
    <row r="111" spans="2:12" s="4" customFormat="1" x14ac:dyDescent="0.25">
      <c r="B111" s="37"/>
      <c r="C111" s="108"/>
      <c r="D111" s="108"/>
      <c r="E111" s="108"/>
      <c r="F111" s="108"/>
      <c r="G111" s="108"/>
      <c r="H111" s="108"/>
      <c r="I111" s="108"/>
      <c r="J111" s="108"/>
      <c r="K111" s="108"/>
      <c r="L111" s="108"/>
    </row>
    <row r="112" spans="2:12" s="4" customFormat="1" x14ac:dyDescent="0.25">
      <c r="B112" s="37"/>
      <c r="C112" s="108"/>
      <c r="D112" s="108"/>
      <c r="E112" s="108"/>
      <c r="F112" s="108"/>
      <c r="G112" s="108"/>
      <c r="H112" s="108"/>
      <c r="I112" s="108"/>
      <c r="J112" s="108"/>
      <c r="K112" s="108"/>
      <c r="L112" s="108"/>
    </row>
    <row r="113" spans="2:12" s="4" customFormat="1" x14ac:dyDescent="0.25">
      <c r="B113" s="37"/>
      <c r="C113" s="108"/>
      <c r="D113" s="108"/>
      <c r="E113" s="108"/>
      <c r="F113" s="108"/>
      <c r="G113" s="108"/>
      <c r="H113" s="108"/>
      <c r="I113" s="108"/>
      <c r="J113" s="108"/>
      <c r="K113" s="108"/>
      <c r="L113" s="108"/>
    </row>
    <row r="114" spans="2:12" s="4" customFormat="1" x14ac:dyDescent="0.25">
      <c r="B114" s="37"/>
      <c r="C114" s="108"/>
      <c r="D114" s="108"/>
      <c r="E114" s="108"/>
      <c r="F114" s="108"/>
      <c r="G114" s="108"/>
      <c r="H114" s="108"/>
      <c r="I114" s="108"/>
      <c r="J114" s="108"/>
      <c r="K114" s="108"/>
      <c r="L114" s="108"/>
    </row>
    <row r="115" spans="2:12" s="4" customFormat="1" x14ac:dyDescent="0.25">
      <c r="B115" s="37"/>
      <c r="C115" s="108"/>
      <c r="D115" s="108"/>
      <c r="E115" s="108"/>
      <c r="F115" s="108"/>
      <c r="G115" s="108"/>
      <c r="H115" s="108"/>
      <c r="I115" s="108"/>
      <c r="J115" s="108"/>
      <c r="K115" s="108"/>
      <c r="L115" s="108"/>
    </row>
    <row r="116" spans="2:12" s="4" customFormat="1" x14ac:dyDescent="0.25">
      <c r="B116" s="37"/>
      <c r="C116" s="108"/>
      <c r="D116" s="108"/>
      <c r="E116" s="108"/>
      <c r="F116" s="108"/>
      <c r="G116" s="108"/>
      <c r="H116" s="108"/>
      <c r="I116" s="108"/>
      <c r="J116" s="108"/>
      <c r="K116" s="108"/>
      <c r="L116" s="108"/>
    </row>
    <row r="117" spans="2:12" s="4" customFormat="1" x14ac:dyDescent="0.25">
      <c r="B117" s="37"/>
      <c r="C117" s="108"/>
      <c r="D117" s="108"/>
      <c r="E117" s="108"/>
      <c r="F117" s="108"/>
      <c r="G117" s="108"/>
      <c r="H117" s="108"/>
      <c r="I117" s="108"/>
      <c r="J117" s="108"/>
      <c r="K117" s="108"/>
      <c r="L117" s="108"/>
    </row>
    <row r="118" spans="2:12" s="4" customFormat="1" x14ac:dyDescent="0.25">
      <c r="B118" s="37"/>
      <c r="C118" s="108"/>
      <c r="D118" s="108"/>
      <c r="E118" s="108"/>
      <c r="F118" s="108"/>
      <c r="G118" s="108"/>
      <c r="H118" s="108"/>
      <c r="I118" s="108"/>
      <c r="J118" s="108"/>
      <c r="K118" s="108"/>
      <c r="L118" s="108"/>
    </row>
    <row r="119" spans="2:12" s="4" customFormat="1" x14ac:dyDescent="0.25">
      <c r="B119" s="37"/>
      <c r="C119" s="108"/>
      <c r="D119" s="108"/>
      <c r="E119" s="108"/>
      <c r="F119" s="108"/>
      <c r="G119" s="108"/>
      <c r="H119" s="108"/>
      <c r="I119" s="108"/>
      <c r="J119" s="108"/>
      <c r="K119" s="108"/>
      <c r="L119" s="108"/>
    </row>
    <row r="120" spans="2:12" s="4" customFormat="1" x14ac:dyDescent="0.25">
      <c r="B120" s="37"/>
      <c r="C120" s="108"/>
      <c r="D120" s="108"/>
      <c r="E120" s="108"/>
      <c r="F120" s="108"/>
      <c r="G120" s="108"/>
      <c r="H120" s="108"/>
      <c r="I120" s="108"/>
      <c r="J120" s="108"/>
      <c r="K120" s="108"/>
      <c r="L120" s="108"/>
    </row>
    <row r="121" spans="2:12" s="4" customFormat="1" x14ac:dyDescent="0.25">
      <c r="B121" s="37"/>
      <c r="C121" s="108"/>
      <c r="D121" s="108"/>
      <c r="E121" s="108"/>
      <c r="F121" s="108"/>
      <c r="G121" s="108"/>
      <c r="H121" s="108"/>
      <c r="I121" s="108"/>
      <c r="J121" s="108"/>
      <c r="K121" s="108"/>
      <c r="L121" s="108"/>
    </row>
    <row r="122" spans="2:12" s="4" customFormat="1" x14ac:dyDescent="0.25">
      <c r="B122" s="37"/>
      <c r="C122" s="108"/>
      <c r="D122" s="108"/>
      <c r="E122" s="108"/>
      <c r="F122" s="108"/>
      <c r="G122" s="108"/>
      <c r="H122" s="108"/>
      <c r="I122" s="108"/>
      <c r="J122" s="108"/>
      <c r="K122" s="108"/>
      <c r="L122" s="108"/>
    </row>
    <row r="123" spans="2:12" s="4" customFormat="1" x14ac:dyDescent="0.25">
      <c r="B123" s="37"/>
      <c r="C123" s="108"/>
      <c r="D123" s="108"/>
      <c r="E123" s="108"/>
      <c r="F123" s="108"/>
      <c r="G123" s="108"/>
      <c r="H123" s="108"/>
      <c r="I123" s="108"/>
      <c r="J123" s="108"/>
      <c r="K123" s="108"/>
      <c r="L123" s="108"/>
    </row>
    <row r="124" spans="2:12" s="4" customFormat="1" x14ac:dyDescent="0.25">
      <c r="B124" s="37"/>
      <c r="C124" s="108"/>
      <c r="D124" s="108"/>
      <c r="E124" s="108"/>
      <c r="F124" s="108"/>
      <c r="G124" s="108"/>
      <c r="H124" s="108"/>
      <c r="I124" s="108"/>
      <c r="J124" s="108"/>
      <c r="K124" s="108"/>
      <c r="L124" s="108"/>
    </row>
    <row r="125" spans="2:12" s="4" customFormat="1" x14ac:dyDescent="0.25">
      <c r="B125" s="37"/>
      <c r="C125" s="108"/>
      <c r="D125" s="108"/>
      <c r="E125" s="108"/>
      <c r="F125" s="108"/>
      <c r="G125" s="108"/>
      <c r="H125" s="108"/>
      <c r="I125" s="108"/>
      <c r="J125" s="108"/>
      <c r="K125" s="108"/>
      <c r="L125" s="108"/>
    </row>
    <row r="126" spans="2:12" s="4" customFormat="1" x14ac:dyDescent="0.25">
      <c r="B126" s="37"/>
      <c r="C126" s="108"/>
      <c r="D126" s="108"/>
      <c r="E126" s="108"/>
      <c r="F126" s="108"/>
      <c r="G126" s="108"/>
      <c r="H126" s="108"/>
      <c r="I126" s="108"/>
      <c r="J126" s="108"/>
      <c r="K126" s="108"/>
      <c r="L126" s="108"/>
    </row>
    <row r="127" spans="2:12" s="4" customFormat="1" x14ac:dyDescent="0.25">
      <c r="B127" s="37"/>
      <c r="C127" s="108"/>
      <c r="D127" s="108"/>
      <c r="E127" s="108"/>
      <c r="F127" s="108"/>
      <c r="G127" s="108"/>
      <c r="H127" s="108"/>
      <c r="I127" s="108"/>
      <c r="J127" s="108"/>
      <c r="K127" s="108"/>
      <c r="L127" s="108"/>
    </row>
    <row r="128" spans="2:12" s="4" customFormat="1" x14ac:dyDescent="0.25">
      <c r="B128" s="37"/>
      <c r="C128" s="108"/>
      <c r="D128" s="108"/>
      <c r="E128" s="108"/>
      <c r="F128" s="108"/>
      <c r="G128" s="108"/>
      <c r="H128" s="108"/>
      <c r="I128" s="108"/>
      <c r="J128" s="108"/>
      <c r="K128" s="108"/>
      <c r="L128" s="108"/>
    </row>
    <row r="129" spans="2:12" s="4" customFormat="1" x14ac:dyDescent="0.25">
      <c r="B129" s="37"/>
      <c r="C129" s="108"/>
      <c r="D129" s="108"/>
      <c r="E129" s="108"/>
      <c r="F129" s="108"/>
      <c r="G129" s="108"/>
      <c r="H129" s="108"/>
      <c r="I129" s="108"/>
      <c r="J129" s="108"/>
      <c r="K129" s="108"/>
      <c r="L129" s="108"/>
    </row>
    <row r="130" spans="2:12" s="4" customFormat="1" x14ac:dyDescent="0.25">
      <c r="B130" s="37"/>
      <c r="C130" s="108"/>
      <c r="D130" s="108"/>
      <c r="E130" s="108"/>
      <c r="F130" s="108"/>
      <c r="G130" s="108"/>
      <c r="H130" s="108"/>
      <c r="I130" s="108"/>
      <c r="J130" s="108"/>
      <c r="K130" s="108"/>
      <c r="L130" s="108"/>
    </row>
    <row r="131" spans="2:12" s="4" customFormat="1" x14ac:dyDescent="0.25">
      <c r="B131" s="37"/>
      <c r="C131" s="108"/>
      <c r="D131" s="108"/>
      <c r="E131" s="108"/>
      <c r="F131" s="108"/>
      <c r="G131" s="108"/>
      <c r="H131" s="108"/>
      <c r="I131" s="108"/>
      <c r="J131" s="108"/>
      <c r="K131" s="108"/>
      <c r="L131" s="108"/>
    </row>
    <row r="132" spans="2:12" s="4" customFormat="1" x14ac:dyDescent="0.25">
      <c r="B132" s="37"/>
      <c r="C132" s="108"/>
      <c r="D132" s="108"/>
      <c r="E132" s="108"/>
      <c r="F132" s="108"/>
      <c r="G132" s="108"/>
      <c r="H132" s="108"/>
      <c r="I132" s="108"/>
      <c r="J132" s="108"/>
      <c r="K132" s="108"/>
      <c r="L132" s="108"/>
    </row>
    <row r="133" spans="2:12" s="4" customFormat="1" x14ac:dyDescent="0.25">
      <c r="B133" s="37"/>
      <c r="C133" s="108"/>
      <c r="D133" s="108"/>
      <c r="E133" s="108"/>
      <c r="F133" s="108"/>
      <c r="G133" s="108"/>
      <c r="H133" s="108"/>
      <c r="I133" s="108"/>
      <c r="J133" s="108"/>
      <c r="K133" s="108"/>
      <c r="L133" s="108"/>
    </row>
    <row r="134" spans="2:12" s="4" customFormat="1" x14ac:dyDescent="0.25">
      <c r="B134" s="37"/>
      <c r="C134" s="108"/>
      <c r="D134" s="108"/>
      <c r="E134" s="108"/>
      <c r="F134" s="108"/>
      <c r="G134" s="108"/>
      <c r="H134" s="108"/>
      <c r="I134" s="108"/>
      <c r="J134" s="108"/>
      <c r="K134" s="108"/>
      <c r="L134" s="108"/>
    </row>
    <row r="135" spans="2:12" s="4" customFormat="1" x14ac:dyDescent="0.25">
      <c r="B135" s="37"/>
      <c r="C135" s="108"/>
      <c r="D135" s="108"/>
      <c r="E135" s="108"/>
      <c r="F135" s="108"/>
      <c r="G135" s="108"/>
      <c r="H135" s="108"/>
      <c r="I135" s="108"/>
      <c r="J135" s="108"/>
      <c r="K135" s="108"/>
      <c r="L135" s="108"/>
    </row>
    <row r="136" spans="2:12" s="4" customFormat="1" x14ac:dyDescent="0.25">
      <c r="B136" s="37"/>
      <c r="C136" s="108"/>
      <c r="D136" s="108"/>
      <c r="E136" s="108"/>
      <c r="F136" s="108"/>
      <c r="G136" s="108"/>
      <c r="H136" s="108"/>
      <c r="I136" s="108"/>
      <c r="J136" s="108"/>
      <c r="K136" s="108"/>
      <c r="L136" s="108"/>
    </row>
    <row r="137" spans="2:12" s="4" customFormat="1" x14ac:dyDescent="0.25">
      <c r="B137" s="37"/>
      <c r="C137" s="108"/>
      <c r="D137" s="108"/>
      <c r="E137" s="108"/>
      <c r="F137" s="108"/>
      <c r="G137" s="108"/>
      <c r="H137" s="108"/>
      <c r="I137" s="108"/>
      <c r="J137" s="108"/>
      <c r="K137" s="108"/>
      <c r="L137" s="108"/>
    </row>
    <row r="138" spans="2:12" s="4" customFormat="1" x14ac:dyDescent="0.25">
      <c r="B138" s="37"/>
      <c r="C138" s="108"/>
      <c r="D138" s="108"/>
      <c r="E138" s="108"/>
      <c r="F138" s="108"/>
      <c r="G138" s="108"/>
      <c r="H138" s="108"/>
      <c r="I138" s="108"/>
      <c r="J138" s="108"/>
      <c r="K138" s="108"/>
      <c r="L138" s="108"/>
    </row>
    <row r="139" spans="2:12" s="4" customFormat="1" x14ac:dyDescent="0.25">
      <c r="B139" s="37"/>
      <c r="C139" s="108"/>
      <c r="D139" s="108"/>
      <c r="E139" s="108"/>
      <c r="F139" s="108"/>
      <c r="G139" s="108"/>
      <c r="H139" s="108"/>
      <c r="I139" s="108"/>
      <c r="J139" s="108"/>
      <c r="K139" s="108"/>
      <c r="L139" s="108"/>
    </row>
    <row r="140" spans="2:12" s="4" customFormat="1" x14ac:dyDescent="0.25">
      <c r="B140" s="37"/>
      <c r="C140" s="108"/>
      <c r="D140" s="108"/>
      <c r="E140" s="108"/>
      <c r="F140" s="108"/>
      <c r="G140" s="108"/>
      <c r="H140" s="108"/>
      <c r="I140" s="108"/>
      <c r="J140" s="108"/>
      <c r="K140" s="108"/>
      <c r="L140" s="108"/>
    </row>
    <row r="141" spans="2:12" s="4" customFormat="1" x14ac:dyDescent="0.25">
      <c r="B141" s="37"/>
      <c r="C141" s="108"/>
      <c r="D141" s="108"/>
      <c r="E141" s="108"/>
      <c r="F141" s="108"/>
      <c r="G141" s="108"/>
      <c r="H141" s="108"/>
      <c r="I141" s="108"/>
      <c r="J141" s="108"/>
      <c r="K141" s="108"/>
      <c r="L141" s="108"/>
    </row>
    <row r="142" spans="2:12" s="4" customFormat="1" x14ac:dyDescent="0.25">
      <c r="B142" s="37"/>
      <c r="C142" s="108"/>
      <c r="D142" s="108"/>
      <c r="E142" s="108"/>
      <c r="F142" s="108"/>
      <c r="G142" s="108"/>
      <c r="H142" s="108"/>
      <c r="I142" s="108"/>
      <c r="J142" s="108"/>
      <c r="K142" s="108"/>
      <c r="L142" s="108"/>
    </row>
    <row r="143" spans="2:12" s="4" customFormat="1" x14ac:dyDescent="0.25">
      <c r="B143" s="37"/>
      <c r="C143" s="108"/>
      <c r="D143" s="108"/>
      <c r="E143" s="108"/>
      <c r="F143" s="108"/>
      <c r="G143" s="108"/>
      <c r="H143" s="108"/>
      <c r="I143" s="108"/>
      <c r="J143" s="108"/>
      <c r="K143" s="108"/>
      <c r="L143" s="108"/>
    </row>
    <row r="144" spans="2:12" s="4" customFormat="1" x14ac:dyDescent="0.25">
      <c r="B144" s="37"/>
      <c r="C144" s="108"/>
      <c r="D144" s="108"/>
      <c r="E144" s="108"/>
      <c r="F144" s="108"/>
      <c r="G144" s="108"/>
      <c r="H144" s="108"/>
      <c r="I144" s="108"/>
      <c r="J144" s="108"/>
      <c r="K144" s="108"/>
      <c r="L144" s="108"/>
    </row>
    <row r="145" spans="2:12" s="4" customFormat="1" x14ac:dyDescent="0.25">
      <c r="B145" s="37"/>
      <c r="C145" s="108"/>
      <c r="D145" s="108"/>
      <c r="E145" s="108"/>
      <c r="F145" s="108"/>
      <c r="G145" s="108"/>
      <c r="H145" s="108"/>
      <c r="I145" s="108"/>
      <c r="J145" s="108"/>
      <c r="K145" s="108"/>
      <c r="L145" s="108"/>
    </row>
    <row r="146" spans="2:12" s="4" customFormat="1" x14ac:dyDescent="0.25">
      <c r="B146" s="37"/>
      <c r="C146" s="108"/>
      <c r="D146" s="108"/>
      <c r="E146" s="108"/>
      <c r="F146" s="108"/>
      <c r="G146" s="108"/>
      <c r="H146" s="108"/>
      <c r="I146" s="108"/>
      <c r="J146" s="108"/>
      <c r="K146" s="108"/>
      <c r="L146" s="108"/>
    </row>
    <row r="147" spans="2:12" s="4" customFormat="1" x14ac:dyDescent="0.25">
      <c r="B147" s="37"/>
      <c r="C147" s="108"/>
      <c r="D147" s="108"/>
      <c r="E147" s="108"/>
      <c r="F147" s="108"/>
      <c r="G147" s="108"/>
      <c r="H147" s="108"/>
      <c r="I147" s="108"/>
      <c r="J147" s="108"/>
      <c r="K147" s="108"/>
      <c r="L147" s="108"/>
    </row>
    <row r="148" spans="2:12" s="4" customFormat="1" x14ac:dyDescent="0.25">
      <c r="B148" s="37"/>
      <c r="C148" s="108"/>
      <c r="D148" s="108"/>
      <c r="E148" s="108"/>
      <c r="F148" s="108"/>
      <c r="G148" s="108"/>
      <c r="H148" s="108"/>
      <c r="I148" s="108"/>
      <c r="J148" s="108"/>
      <c r="K148" s="108"/>
      <c r="L148" s="108"/>
    </row>
    <row r="149" spans="2:12" s="4" customFormat="1" x14ac:dyDescent="0.25">
      <c r="B149" s="37"/>
      <c r="C149" s="108"/>
      <c r="D149" s="108"/>
      <c r="E149" s="108"/>
      <c r="F149" s="108"/>
      <c r="G149" s="108"/>
      <c r="H149" s="108"/>
      <c r="I149" s="108"/>
      <c r="J149" s="108"/>
      <c r="K149" s="108"/>
      <c r="L149" s="108"/>
    </row>
    <row r="150" spans="2:12" s="4" customFormat="1" x14ac:dyDescent="0.25">
      <c r="B150" s="37"/>
      <c r="C150" s="108"/>
      <c r="D150" s="108"/>
      <c r="E150" s="108"/>
      <c r="F150" s="108"/>
      <c r="G150" s="108"/>
      <c r="H150" s="108"/>
      <c r="I150" s="108"/>
      <c r="J150" s="108"/>
      <c r="K150" s="108"/>
      <c r="L150" s="108"/>
    </row>
    <row r="151" spans="2:12" s="4" customFormat="1" x14ac:dyDescent="0.25">
      <c r="B151" s="37"/>
      <c r="C151" s="108"/>
      <c r="D151" s="108"/>
      <c r="E151" s="108"/>
      <c r="F151" s="108"/>
      <c r="G151" s="108"/>
      <c r="H151" s="108"/>
      <c r="I151" s="108"/>
      <c r="J151" s="108"/>
      <c r="K151" s="108"/>
      <c r="L151" s="108"/>
    </row>
    <row r="152" spans="2:12" s="4" customFormat="1" x14ac:dyDescent="0.25">
      <c r="B152" s="37"/>
      <c r="C152" s="108"/>
      <c r="D152" s="108"/>
      <c r="E152" s="108"/>
      <c r="F152" s="108"/>
      <c r="G152" s="108"/>
      <c r="H152" s="108"/>
      <c r="I152" s="108"/>
      <c r="J152" s="108"/>
      <c r="K152" s="108"/>
      <c r="L152" s="108"/>
    </row>
    <row r="153" spans="2:12" s="4" customFormat="1" x14ac:dyDescent="0.25">
      <c r="B153" s="37"/>
      <c r="C153" s="108"/>
      <c r="D153" s="108"/>
      <c r="E153" s="108"/>
      <c r="F153" s="108"/>
      <c r="G153" s="108"/>
      <c r="H153" s="108"/>
      <c r="I153" s="108"/>
      <c r="J153" s="108"/>
      <c r="K153" s="108"/>
      <c r="L153" s="108"/>
    </row>
    <row r="154" spans="2:12" s="4" customFormat="1" x14ac:dyDescent="0.25">
      <c r="B154" s="37"/>
      <c r="C154" s="108"/>
      <c r="D154" s="108"/>
      <c r="E154" s="108"/>
      <c r="F154" s="108"/>
      <c r="G154" s="108"/>
      <c r="H154" s="108"/>
      <c r="I154" s="108"/>
      <c r="J154" s="108"/>
      <c r="K154" s="108"/>
      <c r="L154" s="108"/>
    </row>
    <row r="155" spans="2:12" s="4" customFormat="1" x14ac:dyDescent="0.25">
      <c r="B155" s="37"/>
      <c r="C155" s="108"/>
      <c r="D155" s="108"/>
      <c r="E155" s="108"/>
      <c r="F155" s="108"/>
      <c r="G155" s="108"/>
      <c r="H155" s="108"/>
      <c r="I155" s="108"/>
      <c r="J155" s="108"/>
      <c r="K155" s="108"/>
      <c r="L155" s="108"/>
    </row>
    <row r="156" spans="2:12" s="4" customFormat="1" x14ac:dyDescent="0.25">
      <c r="B156" s="37"/>
      <c r="C156" s="108"/>
      <c r="D156" s="108"/>
      <c r="E156" s="108"/>
      <c r="F156" s="108"/>
      <c r="G156" s="108"/>
      <c r="H156" s="108"/>
      <c r="I156" s="108"/>
      <c r="J156" s="108"/>
      <c r="K156" s="108"/>
      <c r="L156" s="108"/>
    </row>
    <row r="157" spans="2:12" s="4" customFormat="1" x14ac:dyDescent="0.25">
      <c r="B157" s="37"/>
      <c r="C157" s="108"/>
      <c r="D157" s="108"/>
      <c r="E157" s="108"/>
      <c r="F157" s="108"/>
      <c r="G157" s="108"/>
      <c r="H157" s="108"/>
      <c r="I157" s="108"/>
      <c r="J157" s="108"/>
      <c r="K157" s="108"/>
      <c r="L157" s="108"/>
    </row>
    <row r="158" spans="2:12" s="4" customFormat="1" x14ac:dyDescent="0.25">
      <c r="B158" s="37"/>
      <c r="C158" s="108"/>
      <c r="D158" s="108"/>
      <c r="E158" s="108"/>
      <c r="F158" s="108"/>
      <c r="G158" s="108"/>
      <c r="H158" s="108"/>
      <c r="I158" s="108"/>
      <c r="J158" s="108"/>
      <c r="K158" s="108"/>
      <c r="L158" s="108"/>
    </row>
    <row r="159" spans="2:12" s="4" customFormat="1" x14ac:dyDescent="0.25">
      <c r="B159" s="37"/>
      <c r="C159" s="108"/>
      <c r="D159" s="108"/>
      <c r="E159" s="108"/>
      <c r="F159" s="108"/>
      <c r="G159" s="108"/>
      <c r="H159" s="108"/>
      <c r="I159" s="108"/>
      <c r="J159" s="108"/>
      <c r="K159" s="108"/>
      <c r="L159" s="108"/>
    </row>
    <row r="160" spans="2:12" s="4" customFormat="1" x14ac:dyDescent="0.25">
      <c r="B160" s="37"/>
      <c r="C160" s="108"/>
      <c r="D160" s="108"/>
      <c r="E160" s="108"/>
      <c r="F160" s="108"/>
      <c r="G160" s="108"/>
      <c r="H160" s="108"/>
      <c r="I160" s="108"/>
      <c r="J160" s="108"/>
      <c r="K160" s="108"/>
      <c r="L160" s="108"/>
    </row>
    <row r="161" spans="2:12" s="4" customFormat="1" x14ac:dyDescent="0.25">
      <c r="B161" s="37"/>
      <c r="C161" s="108"/>
      <c r="D161" s="108"/>
      <c r="E161" s="108"/>
      <c r="F161" s="108"/>
      <c r="G161" s="108"/>
      <c r="H161" s="108"/>
      <c r="I161" s="108"/>
      <c r="J161" s="108"/>
      <c r="K161" s="108"/>
      <c r="L161" s="108"/>
    </row>
    <row r="162" spans="2:12" s="4" customFormat="1" x14ac:dyDescent="0.25">
      <c r="B162" s="37"/>
      <c r="C162" s="108"/>
      <c r="D162" s="108"/>
      <c r="E162" s="108"/>
      <c r="F162" s="108"/>
      <c r="G162" s="108"/>
      <c r="H162" s="108"/>
      <c r="I162" s="108"/>
      <c r="J162" s="108"/>
      <c r="K162" s="108"/>
      <c r="L162" s="108"/>
    </row>
    <row r="163" spans="2:12" s="4" customFormat="1" x14ac:dyDescent="0.25">
      <c r="B163" s="37"/>
      <c r="C163" s="108"/>
      <c r="D163" s="108"/>
      <c r="E163" s="108"/>
      <c r="F163" s="108"/>
      <c r="G163" s="108"/>
      <c r="H163" s="108"/>
      <c r="I163" s="108"/>
      <c r="J163" s="108"/>
      <c r="K163" s="108"/>
      <c r="L163" s="108"/>
    </row>
    <row r="164" spans="2:12" s="4" customFormat="1" x14ac:dyDescent="0.25">
      <c r="B164" s="37"/>
      <c r="C164" s="108"/>
      <c r="D164" s="108"/>
      <c r="E164" s="108"/>
      <c r="F164" s="108"/>
      <c r="G164" s="108"/>
      <c r="H164" s="108"/>
      <c r="I164" s="108"/>
      <c r="J164" s="108"/>
      <c r="K164" s="108"/>
      <c r="L164" s="108"/>
    </row>
    <row r="165" spans="2:12" s="4" customFormat="1" x14ac:dyDescent="0.25">
      <c r="B165" s="37"/>
      <c r="C165" s="108"/>
      <c r="D165" s="108"/>
      <c r="E165" s="108"/>
      <c r="F165" s="108"/>
      <c r="G165" s="108"/>
      <c r="H165" s="108"/>
      <c r="I165" s="108"/>
      <c r="J165" s="108"/>
      <c r="K165" s="108"/>
      <c r="L165" s="108"/>
    </row>
    <row r="166" spans="2:12" s="4" customFormat="1" x14ac:dyDescent="0.25">
      <c r="B166" s="37"/>
      <c r="C166" s="108"/>
      <c r="D166" s="108"/>
      <c r="E166" s="108"/>
      <c r="F166" s="108"/>
      <c r="G166" s="108"/>
      <c r="H166" s="108"/>
      <c r="I166" s="108"/>
      <c r="J166" s="108"/>
      <c r="K166" s="108"/>
      <c r="L166" s="108"/>
    </row>
    <row r="167" spans="2:12" s="4" customFormat="1" x14ac:dyDescent="0.25">
      <c r="B167" s="37"/>
      <c r="C167" s="108"/>
      <c r="D167" s="108"/>
      <c r="E167" s="108"/>
      <c r="F167" s="108"/>
      <c r="G167" s="108"/>
      <c r="H167" s="108"/>
      <c r="I167" s="108"/>
      <c r="J167" s="108"/>
      <c r="K167" s="108"/>
      <c r="L167" s="108"/>
    </row>
    <row r="168" spans="2:12" s="4" customFormat="1" x14ac:dyDescent="0.25">
      <c r="B168" s="37"/>
      <c r="C168" s="108"/>
      <c r="D168" s="108"/>
      <c r="E168" s="108"/>
      <c r="F168" s="108"/>
      <c r="G168" s="108"/>
      <c r="H168" s="108"/>
      <c r="I168" s="108"/>
      <c r="J168" s="108"/>
      <c r="K168" s="108"/>
      <c r="L168" s="108"/>
    </row>
    <row r="169" spans="2:12" s="4" customFormat="1" x14ac:dyDescent="0.25">
      <c r="B169" s="37"/>
      <c r="C169" s="108"/>
      <c r="D169" s="108"/>
      <c r="E169" s="108"/>
      <c r="F169" s="108"/>
      <c r="G169" s="108"/>
      <c r="H169" s="108"/>
      <c r="I169" s="108"/>
      <c r="J169" s="108"/>
      <c r="K169" s="108"/>
      <c r="L169" s="108"/>
    </row>
    <row r="170" spans="2:12" s="4" customFormat="1" x14ac:dyDescent="0.25">
      <c r="B170" s="37"/>
      <c r="C170" s="108"/>
      <c r="D170" s="108"/>
      <c r="E170" s="108"/>
      <c r="F170" s="108"/>
      <c r="G170" s="108"/>
      <c r="H170" s="108"/>
      <c r="I170" s="108"/>
      <c r="J170" s="108"/>
      <c r="K170" s="108"/>
      <c r="L170" s="108"/>
    </row>
    <row r="171" spans="2:12" s="4" customFormat="1" x14ac:dyDescent="0.25">
      <c r="B171" s="37"/>
      <c r="C171" s="108"/>
      <c r="D171" s="108"/>
      <c r="E171" s="108"/>
      <c r="F171" s="108"/>
      <c r="G171" s="108"/>
      <c r="H171" s="108"/>
      <c r="I171" s="108"/>
      <c r="J171" s="108"/>
      <c r="K171" s="108"/>
      <c r="L171" s="108"/>
    </row>
    <row r="172" spans="2:12" s="4" customFormat="1" x14ac:dyDescent="0.25">
      <c r="B172" s="37"/>
      <c r="C172" s="108"/>
      <c r="D172" s="108"/>
      <c r="E172" s="108"/>
      <c r="F172" s="108"/>
      <c r="G172" s="108"/>
      <c r="H172" s="108"/>
      <c r="I172" s="108"/>
      <c r="J172" s="108"/>
      <c r="K172" s="108"/>
      <c r="L172" s="108"/>
    </row>
    <row r="173" spans="2:12" s="4" customFormat="1" x14ac:dyDescent="0.25">
      <c r="B173" s="37"/>
      <c r="C173" s="108"/>
      <c r="D173" s="108"/>
      <c r="E173" s="108"/>
      <c r="F173" s="108"/>
      <c r="G173" s="108"/>
      <c r="H173" s="108"/>
      <c r="I173" s="108"/>
      <c r="J173" s="108"/>
      <c r="K173" s="108"/>
      <c r="L173" s="108"/>
    </row>
    <row r="174" spans="2:12" s="4" customFormat="1" x14ac:dyDescent="0.25">
      <c r="B174" s="37"/>
      <c r="C174" s="108"/>
      <c r="D174" s="108"/>
      <c r="E174" s="108"/>
      <c r="F174" s="108"/>
      <c r="G174" s="108"/>
      <c r="H174" s="108"/>
      <c r="I174" s="108"/>
      <c r="J174" s="108"/>
      <c r="K174" s="108"/>
      <c r="L174" s="108"/>
    </row>
    <row r="175" spans="2:12" s="4" customFormat="1" x14ac:dyDescent="0.25">
      <c r="B175" s="37"/>
      <c r="C175" s="108"/>
      <c r="D175" s="108"/>
      <c r="E175" s="108"/>
      <c r="F175" s="108"/>
      <c r="G175" s="108"/>
      <c r="H175" s="108"/>
      <c r="I175" s="108"/>
      <c r="J175" s="108"/>
      <c r="K175" s="108"/>
      <c r="L175" s="108"/>
    </row>
    <row r="176" spans="2:12" s="4" customFormat="1" x14ac:dyDescent="0.25">
      <c r="B176" s="37"/>
      <c r="C176" s="108"/>
      <c r="D176" s="108"/>
      <c r="E176" s="108"/>
      <c r="F176" s="108"/>
      <c r="G176" s="108"/>
      <c r="H176" s="108"/>
      <c r="I176" s="108"/>
      <c r="J176" s="108"/>
      <c r="K176" s="108"/>
      <c r="L176" s="108"/>
    </row>
    <row r="177" spans="2:12" s="4" customFormat="1" x14ac:dyDescent="0.25">
      <c r="B177" s="37"/>
      <c r="C177" s="108"/>
      <c r="D177" s="108"/>
      <c r="E177" s="108"/>
      <c r="F177" s="108"/>
      <c r="G177" s="108"/>
      <c r="H177" s="108"/>
      <c r="I177" s="108"/>
      <c r="J177" s="108"/>
      <c r="K177" s="108"/>
      <c r="L177" s="108"/>
    </row>
    <row r="178" spans="2:12" s="4" customFormat="1" x14ac:dyDescent="0.25">
      <c r="B178" s="37"/>
      <c r="C178" s="108"/>
      <c r="D178" s="108"/>
      <c r="E178" s="108"/>
      <c r="F178" s="108"/>
      <c r="G178" s="108"/>
      <c r="H178" s="108"/>
      <c r="I178" s="108"/>
      <c r="J178" s="108"/>
      <c r="K178" s="108"/>
      <c r="L178" s="108"/>
    </row>
    <row r="179" spans="2:12" s="4" customFormat="1" x14ac:dyDescent="0.25">
      <c r="B179" s="37"/>
      <c r="C179" s="108"/>
      <c r="D179" s="108"/>
      <c r="E179" s="108"/>
      <c r="F179" s="108"/>
      <c r="G179" s="108"/>
      <c r="H179" s="108"/>
      <c r="I179" s="108"/>
      <c r="J179" s="108"/>
      <c r="K179" s="108"/>
      <c r="L179" s="108"/>
    </row>
    <row r="180" spans="2:12" s="4" customFormat="1" x14ac:dyDescent="0.25">
      <c r="B180" s="37"/>
      <c r="C180" s="108"/>
      <c r="D180" s="108"/>
      <c r="E180" s="108"/>
      <c r="F180" s="108"/>
      <c r="G180" s="108"/>
      <c r="H180" s="108"/>
      <c r="I180" s="108"/>
      <c r="J180" s="108"/>
      <c r="K180" s="108"/>
      <c r="L180" s="108"/>
    </row>
    <row r="181" spans="2:12" s="4" customFormat="1" x14ac:dyDescent="0.25">
      <c r="B181" s="37"/>
      <c r="C181" s="108"/>
      <c r="D181" s="108"/>
      <c r="E181" s="108"/>
      <c r="F181" s="108"/>
      <c r="G181" s="108"/>
      <c r="H181" s="108"/>
      <c r="I181" s="108"/>
      <c r="J181" s="108"/>
      <c r="K181" s="108"/>
      <c r="L181" s="108"/>
    </row>
    <row r="182" spans="2:12" s="4" customFormat="1" x14ac:dyDescent="0.25">
      <c r="B182" s="37"/>
      <c r="C182" s="108"/>
      <c r="D182" s="108"/>
      <c r="E182" s="108"/>
      <c r="F182" s="108"/>
      <c r="G182" s="108"/>
      <c r="H182" s="108"/>
      <c r="I182" s="108"/>
      <c r="J182" s="108"/>
      <c r="K182" s="108"/>
      <c r="L182" s="108"/>
    </row>
    <row r="183" spans="2:12" s="4" customFormat="1" x14ac:dyDescent="0.25">
      <c r="B183" s="37"/>
      <c r="C183" s="108"/>
      <c r="D183" s="108"/>
      <c r="E183" s="108"/>
      <c r="F183" s="108"/>
      <c r="G183" s="108"/>
      <c r="H183" s="108"/>
      <c r="I183" s="108"/>
      <c r="J183" s="108"/>
      <c r="K183" s="108"/>
      <c r="L183" s="108"/>
    </row>
    <row r="184" spans="2:12" s="4" customFormat="1" x14ac:dyDescent="0.25">
      <c r="B184" s="37"/>
      <c r="C184" s="108"/>
      <c r="D184" s="108"/>
      <c r="E184" s="108"/>
      <c r="F184" s="108"/>
      <c r="G184" s="108"/>
      <c r="H184" s="108"/>
      <c r="I184" s="108"/>
      <c r="J184" s="108"/>
      <c r="K184" s="108"/>
      <c r="L184" s="108"/>
    </row>
    <row r="185" spans="2:12" s="4" customFormat="1" x14ac:dyDescent="0.25">
      <c r="B185" s="37"/>
      <c r="C185" s="108"/>
      <c r="D185" s="108"/>
      <c r="E185" s="108"/>
      <c r="F185" s="108"/>
      <c r="G185" s="108"/>
      <c r="H185" s="108"/>
      <c r="I185" s="108"/>
      <c r="J185" s="108"/>
      <c r="K185" s="108"/>
      <c r="L185" s="108"/>
    </row>
    <row r="186" spans="2:12" s="4" customFormat="1" x14ac:dyDescent="0.25">
      <c r="B186" s="37"/>
      <c r="C186" s="108"/>
      <c r="D186" s="108"/>
      <c r="E186" s="108"/>
      <c r="F186" s="108"/>
      <c r="G186" s="108"/>
      <c r="H186" s="108"/>
      <c r="I186" s="108"/>
      <c r="J186" s="108"/>
      <c r="K186" s="108"/>
      <c r="L186" s="108"/>
    </row>
    <row r="187" spans="2:12" s="4" customFormat="1" x14ac:dyDescent="0.25">
      <c r="B187" s="37"/>
      <c r="C187" s="108"/>
      <c r="D187" s="108"/>
      <c r="E187" s="108"/>
      <c r="F187" s="108"/>
      <c r="G187" s="108"/>
      <c r="H187" s="108"/>
      <c r="I187" s="108"/>
      <c r="J187" s="108"/>
      <c r="K187" s="108"/>
      <c r="L187" s="108"/>
    </row>
    <row r="188" spans="2:12" s="4" customFormat="1" x14ac:dyDescent="0.25">
      <c r="B188" s="37"/>
      <c r="C188" s="108"/>
      <c r="D188" s="108"/>
      <c r="E188" s="108"/>
      <c r="F188" s="108"/>
      <c r="G188" s="108"/>
      <c r="H188" s="108"/>
      <c r="I188" s="108"/>
      <c r="J188" s="108"/>
      <c r="K188" s="108"/>
      <c r="L188" s="108"/>
    </row>
    <row r="189" spans="2:12" s="4" customFormat="1" x14ac:dyDescent="0.25">
      <c r="B189" s="37"/>
      <c r="C189" s="108"/>
      <c r="D189" s="108"/>
      <c r="E189" s="108"/>
      <c r="F189" s="108"/>
      <c r="G189" s="108"/>
      <c r="H189" s="108"/>
      <c r="I189" s="108"/>
      <c r="J189" s="108"/>
      <c r="K189" s="108"/>
      <c r="L189" s="108"/>
    </row>
    <row r="190" spans="2:12" s="4" customFormat="1" x14ac:dyDescent="0.25">
      <c r="B190" s="37"/>
      <c r="C190" s="108"/>
      <c r="D190" s="108"/>
      <c r="E190" s="108"/>
      <c r="F190" s="108"/>
      <c r="G190" s="108"/>
      <c r="H190" s="108"/>
      <c r="I190" s="108"/>
      <c r="J190" s="108"/>
      <c r="K190" s="108"/>
      <c r="L190" s="108"/>
    </row>
    <row r="191" spans="2:12" s="4" customFormat="1" x14ac:dyDescent="0.25">
      <c r="B191" s="37"/>
      <c r="C191" s="108"/>
      <c r="D191" s="108"/>
      <c r="E191" s="108"/>
      <c r="F191" s="108"/>
      <c r="G191" s="108"/>
      <c r="H191" s="108"/>
      <c r="I191" s="108"/>
      <c r="J191" s="108"/>
      <c r="K191" s="108"/>
      <c r="L191" s="108"/>
    </row>
    <row r="192" spans="2:12" s="4" customFormat="1" x14ac:dyDescent="0.25">
      <c r="B192" s="37"/>
      <c r="C192" s="108"/>
      <c r="D192" s="108"/>
      <c r="E192" s="108"/>
      <c r="F192" s="108"/>
      <c r="G192" s="108"/>
      <c r="H192" s="108"/>
      <c r="I192" s="108"/>
      <c r="J192" s="108"/>
      <c r="K192" s="108"/>
      <c r="L192" s="108"/>
    </row>
    <row r="193" spans="2:12" s="4" customFormat="1" x14ac:dyDescent="0.25">
      <c r="B193" s="37"/>
      <c r="C193" s="108"/>
      <c r="D193" s="108"/>
      <c r="E193" s="108"/>
      <c r="F193" s="108"/>
      <c r="G193" s="108"/>
      <c r="H193" s="108"/>
      <c r="I193" s="108"/>
      <c r="J193" s="108"/>
      <c r="K193" s="108"/>
      <c r="L193" s="108"/>
    </row>
    <row r="194" spans="2:12" s="4" customFormat="1" x14ac:dyDescent="0.25">
      <c r="B194" s="37"/>
      <c r="C194" s="108"/>
      <c r="D194" s="108"/>
      <c r="E194" s="108"/>
      <c r="F194" s="108"/>
      <c r="G194" s="108"/>
      <c r="H194" s="108"/>
      <c r="I194" s="108"/>
      <c r="J194" s="108"/>
      <c r="K194" s="108"/>
      <c r="L194" s="108"/>
    </row>
    <row r="195" spans="2:12" s="4" customFormat="1" x14ac:dyDescent="0.25">
      <c r="B195" s="37"/>
      <c r="C195" s="108"/>
      <c r="D195" s="108"/>
      <c r="E195" s="108"/>
      <c r="F195" s="108"/>
      <c r="G195" s="108"/>
      <c r="H195" s="108"/>
      <c r="I195" s="108"/>
      <c r="J195" s="108"/>
      <c r="K195" s="108"/>
      <c r="L195" s="108"/>
    </row>
    <row r="196" spans="2:12" s="4" customFormat="1" x14ac:dyDescent="0.25">
      <c r="B196" s="37"/>
      <c r="C196" s="108"/>
      <c r="D196" s="108"/>
      <c r="E196" s="108"/>
      <c r="F196" s="108"/>
      <c r="G196" s="108"/>
      <c r="H196" s="108"/>
      <c r="I196" s="108"/>
      <c r="J196" s="108"/>
      <c r="K196" s="108"/>
      <c r="L196" s="108"/>
    </row>
    <row r="197" spans="2:12" s="4" customFormat="1" x14ac:dyDescent="0.25">
      <c r="B197" s="37"/>
      <c r="C197" s="108"/>
      <c r="D197" s="108"/>
      <c r="E197" s="108"/>
      <c r="F197" s="108"/>
      <c r="G197" s="108"/>
      <c r="H197" s="108"/>
      <c r="I197" s="108"/>
      <c r="J197" s="108"/>
      <c r="K197" s="108"/>
      <c r="L197" s="108"/>
    </row>
    <row r="198" spans="2:12" s="4" customFormat="1" x14ac:dyDescent="0.25">
      <c r="B198" s="37"/>
      <c r="C198" s="108"/>
      <c r="D198" s="108"/>
      <c r="E198" s="108"/>
      <c r="F198" s="108"/>
      <c r="G198" s="108"/>
      <c r="H198" s="108"/>
      <c r="I198" s="108"/>
      <c r="J198" s="108"/>
      <c r="K198" s="108"/>
      <c r="L198" s="108"/>
    </row>
    <row r="199" spans="2:12" s="4" customFormat="1" x14ac:dyDescent="0.25">
      <c r="B199" s="37"/>
      <c r="C199" s="108"/>
      <c r="D199" s="108"/>
      <c r="E199" s="108"/>
      <c r="F199" s="108"/>
      <c r="G199" s="108"/>
      <c r="H199" s="108"/>
      <c r="I199" s="108"/>
      <c r="J199" s="108"/>
      <c r="K199" s="108"/>
      <c r="L199" s="108"/>
    </row>
    <row r="200" spans="2:12" s="4" customFormat="1" x14ac:dyDescent="0.25">
      <c r="B200" s="37"/>
      <c r="C200" s="108"/>
      <c r="D200" s="108"/>
      <c r="E200" s="108"/>
      <c r="F200" s="108"/>
      <c r="G200" s="108"/>
      <c r="H200" s="108"/>
      <c r="I200" s="108"/>
      <c r="J200" s="108"/>
      <c r="K200" s="108"/>
      <c r="L200" s="108"/>
    </row>
    <row r="201" spans="2:12" s="4" customFormat="1" x14ac:dyDescent="0.25">
      <c r="B201" s="37"/>
      <c r="C201" s="108"/>
      <c r="D201" s="108"/>
      <c r="E201" s="108"/>
      <c r="F201" s="108"/>
      <c r="G201" s="108"/>
      <c r="H201" s="108"/>
      <c r="I201" s="108"/>
      <c r="J201" s="108"/>
      <c r="K201" s="108"/>
      <c r="L201" s="108"/>
    </row>
    <row r="202" spans="2:12" s="4" customFormat="1" x14ac:dyDescent="0.25">
      <c r="B202" s="37"/>
      <c r="C202" s="108"/>
      <c r="D202" s="108"/>
      <c r="E202" s="108"/>
      <c r="F202" s="108"/>
      <c r="G202" s="108"/>
      <c r="H202" s="108"/>
      <c r="I202" s="108"/>
      <c r="J202" s="108"/>
      <c r="K202" s="108"/>
      <c r="L202" s="108"/>
    </row>
    <row r="203" spans="2:12" s="4" customFormat="1" x14ac:dyDescent="0.25">
      <c r="B203" s="37"/>
      <c r="C203" s="108"/>
      <c r="D203" s="108"/>
      <c r="E203" s="108"/>
      <c r="F203" s="108"/>
      <c r="G203" s="108"/>
      <c r="H203" s="108"/>
      <c r="I203" s="108"/>
      <c r="J203" s="108"/>
      <c r="K203" s="108"/>
      <c r="L203" s="108"/>
    </row>
    <row r="204" spans="2:12" s="4" customFormat="1" x14ac:dyDescent="0.25">
      <c r="B204" s="37"/>
      <c r="C204" s="108"/>
      <c r="D204" s="108"/>
      <c r="E204" s="108"/>
      <c r="F204" s="108"/>
      <c r="G204" s="108"/>
      <c r="H204" s="108"/>
      <c r="I204" s="108"/>
      <c r="J204" s="108"/>
      <c r="K204" s="108"/>
      <c r="L204" s="108"/>
    </row>
    <row r="205" spans="2:12" s="4" customFormat="1" x14ac:dyDescent="0.25">
      <c r="B205" s="37"/>
      <c r="C205" s="108"/>
      <c r="D205" s="108"/>
      <c r="E205" s="108"/>
      <c r="F205" s="108"/>
      <c r="G205" s="108"/>
      <c r="H205" s="108"/>
      <c r="I205" s="108"/>
      <c r="J205" s="108"/>
      <c r="K205" s="108"/>
      <c r="L205" s="108"/>
    </row>
    <row r="206" spans="2:12" s="4" customFormat="1" x14ac:dyDescent="0.25">
      <c r="B206" s="37"/>
      <c r="C206" s="108"/>
      <c r="D206" s="108"/>
      <c r="E206" s="108"/>
      <c r="F206" s="108"/>
      <c r="G206" s="108"/>
      <c r="H206" s="108"/>
      <c r="I206" s="108"/>
      <c r="J206" s="108"/>
      <c r="K206" s="108"/>
      <c r="L206" s="108"/>
    </row>
    <row r="207" spans="2:12" s="4" customFormat="1" x14ac:dyDescent="0.25">
      <c r="B207" s="37"/>
      <c r="C207" s="108"/>
      <c r="D207" s="108"/>
      <c r="E207" s="108"/>
      <c r="F207" s="108"/>
      <c r="G207" s="108"/>
      <c r="H207" s="108"/>
      <c r="I207" s="108"/>
      <c r="J207" s="108"/>
      <c r="K207" s="108"/>
      <c r="L207" s="108"/>
    </row>
    <row r="208" spans="2:12" s="4" customFormat="1" x14ac:dyDescent="0.25">
      <c r="B208" s="37"/>
      <c r="C208" s="108"/>
      <c r="D208" s="108"/>
      <c r="E208" s="108"/>
      <c r="F208" s="108"/>
      <c r="G208" s="108"/>
      <c r="H208" s="108"/>
      <c r="I208" s="108"/>
      <c r="J208" s="108"/>
      <c r="K208" s="108"/>
      <c r="L208" s="108"/>
    </row>
    <row r="209" spans="2:12" s="4" customFormat="1" x14ac:dyDescent="0.25">
      <c r="B209" s="37"/>
      <c r="C209" s="108"/>
      <c r="D209" s="108"/>
      <c r="E209" s="108"/>
      <c r="F209" s="108"/>
      <c r="G209" s="108"/>
      <c r="H209" s="108"/>
      <c r="I209" s="108"/>
      <c r="J209" s="108"/>
      <c r="K209" s="108"/>
      <c r="L209" s="108"/>
    </row>
    <row r="210" spans="2:12" s="4" customFormat="1" x14ac:dyDescent="0.25">
      <c r="B210" s="37"/>
      <c r="C210" s="108"/>
      <c r="D210" s="108"/>
      <c r="E210" s="108"/>
      <c r="F210" s="108"/>
      <c r="G210" s="108"/>
      <c r="H210" s="108"/>
      <c r="I210" s="108"/>
      <c r="J210" s="108"/>
      <c r="K210" s="108"/>
      <c r="L210" s="108"/>
    </row>
    <row r="211" spans="2:12" s="4" customFormat="1" x14ac:dyDescent="0.25">
      <c r="B211" s="37"/>
      <c r="C211" s="108"/>
      <c r="D211" s="108"/>
      <c r="E211" s="108"/>
      <c r="F211" s="108"/>
      <c r="G211" s="108"/>
      <c r="H211" s="108"/>
      <c r="I211" s="108"/>
      <c r="J211" s="108"/>
      <c r="K211" s="108"/>
      <c r="L211" s="108"/>
    </row>
    <row r="212" spans="2:12" s="4" customFormat="1" x14ac:dyDescent="0.25">
      <c r="B212" s="37"/>
      <c r="C212" s="108"/>
      <c r="D212" s="108"/>
      <c r="E212" s="108"/>
      <c r="F212" s="108"/>
      <c r="G212" s="108"/>
      <c r="H212" s="108"/>
      <c r="I212" s="108"/>
      <c r="J212" s="108"/>
      <c r="K212" s="108"/>
      <c r="L212" s="108"/>
    </row>
    <row r="213" spans="2:12" s="4" customFormat="1" x14ac:dyDescent="0.25">
      <c r="B213" s="37"/>
      <c r="C213" s="108"/>
      <c r="D213" s="108"/>
      <c r="E213" s="108"/>
      <c r="F213" s="108"/>
      <c r="G213" s="108"/>
      <c r="H213" s="108"/>
      <c r="I213" s="108"/>
      <c r="J213" s="108"/>
      <c r="K213" s="108"/>
      <c r="L213" s="108"/>
    </row>
    <row r="214" spans="2:12" s="4" customFormat="1" x14ac:dyDescent="0.25">
      <c r="B214" s="37"/>
      <c r="C214" s="108"/>
      <c r="D214" s="108"/>
      <c r="E214" s="108"/>
      <c r="F214" s="108"/>
      <c r="G214" s="108"/>
      <c r="H214" s="108"/>
      <c r="I214" s="108"/>
      <c r="J214" s="108"/>
      <c r="K214" s="108"/>
      <c r="L214" s="108"/>
    </row>
    <row r="215" spans="2:12" s="4" customFormat="1" x14ac:dyDescent="0.25">
      <c r="B215" s="37"/>
      <c r="C215" s="108"/>
      <c r="D215" s="108"/>
      <c r="E215" s="108"/>
      <c r="F215" s="108"/>
      <c r="G215" s="108"/>
      <c r="H215" s="108"/>
      <c r="I215" s="108"/>
      <c r="J215" s="108"/>
      <c r="K215" s="108"/>
      <c r="L215" s="108"/>
    </row>
    <row r="216" spans="2:12" s="4" customFormat="1" x14ac:dyDescent="0.25">
      <c r="B216" s="37"/>
      <c r="C216" s="108"/>
      <c r="D216" s="108"/>
      <c r="E216" s="108"/>
      <c r="F216" s="108"/>
      <c r="G216" s="108"/>
      <c r="H216" s="108"/>
      <c r="I216" s="108"/>
      <c r="J216" s="108"/>
      <c r="K216" s="108"/>
      <c r="L216" s="108"/>
    </row>
    <row r="217" spans="2:12" s="4" customFormat="1" x14ac:dyDescent="0.25">
      <c r="B217" s="37"/>
      <c r="C217" s="108"/>
      <c r="D217" s="108"/>
      <c r="E217" s="108"/>
      <c r="F217" s="108"/>
      <c r="G217" s="108"/>
      <c r="H217" s="108"/>
      <c r="I217" s="108"/>
      <c r="J217" s="108"/>
      <c r="K217" s="108"/>
      <c r="L217" s="108"/>
    </row>
    <row r="218" spans="2:12" s="4" customFormat="1" x14ac:dyDescent="0.25">
      <c r="B218" s="37"/>
      <c r="C218" s="108"/>
      <c r="D218" s="108"/>
      <c r="E218" s="108"/>
      <c r="F218" s="108"/>
      <c r="G218" s="108"/>
      <c r="H218" s="108"/>
      <c r="I218" s="108"/>
      <c r="J218" s="108"/>
      <c r="K218" s="108"/>
      <c r="L218" s="108"/>
    </row>
    <row r="219" spans="2:12" s="4" customFormat="1" x14ac:dyDescent="0.25">
      <c r="B219" s="37"/>
      <c r="C219" s="108"/>
      <c r="D219" s="108"/>
      <c r="E219" s="108"/>
      <c r="F219" s="108"/>
      <c r="G219" s="108"/>
      <c r="H219" s="108"/>
      <c r="I219" s="108"/>
      <c r="J219" s="108"/>
      <c r="K219" s="108"/>
      <c r="L219" s="108"/>
    </row>
    <row r="220" spans="2:12" s="4" customFormat="1" x14ac:dyDescent="0.25">
      <c r="B220" s="37"/>
      <c r="C220" s="108"/>
      <c r="D220" s="108"/>
      <c r="E220" s="108"/>
      <c r="F220" s="108"/>
      <c r="G220" s="108"/>
      <c r="H220" s="108"/>
      <c r="I220" s="108"/>
      <c r="J220" s="108"/>
      <c r="K220" s="108"/>
      <c r="L220" s="108"/>
    </row>
    <row r="221" spans="2:12" s="4" customFormat="1" x14ac:dyDescent="0.25">
      <c r="B221" s="37"/>
      <c r="C221" s="108"/>
      <c r="D221" s="108"/>
      <c r="E221" s="108"/>
      <c r="F221" s="108"/>
      <c r="G221" s="108"/>
      <c r="H221" s="108"/>
      <c r="I221" s="108"/>
      <c r="J221" s="108"/>
      <c r="K221" s="108"/>
      <c r="L221" s="108"/>
    </row>
    <row r="222" spans="2:12" s="4" customFormat="1" x14ac:dyDescent="0.25">
      <c r="B222" s="37"/>
      <c r="C222" s="108"/>
      <c r="D222" s="108"/>
      <c r="E222" s="108"/>
      <c r="F222" s="108"/>
      <c r="G222" s="108"/>
      <c r="H222" s="108"/>
      <c r="I222" s="108"/>
      <c r="J222" s="108"/>
      <c r="K222" s="108"/>
      <c r="L222" s="108"/>
    </row>
    <row r="223" spans="2:12" s="4" customFormat="1" x14ac:dyDescent="0.25">
      <c r="B223" s="37"/>
      <c r="C223" s="108"/>
      <c r="D223" s="108"/>
      <c r="E223" s="108"/>
      <c r="F223" s="108"/>
      <c r="G223" s="108"/>
      <c r="H223" s="108"/>
      <c r="I223" s="108"/>
      <c r="J223" s="108"/>
      <c r="K223" s="108"/>
      <c r="L223" s="108"/>
    </row>
  </sheetData>
  <mergeCells count="8">
    <mergeCell ref="C2:L2"/>
    <mergeCell ref="B51:D51"/>
    <mergeCell ref="B52:D52"/>
    <mergeCell ref="B3:I3"/>
    <mergeCell ref="B6:L6"/>
    <mergeCell ref="B17:L17"/>
    <mergeCell ref="B28:L28"/>
    <mergeCell ref="B39:L39"/>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T325"/>
  <sheetViews>
    <sheetView workbookViewId="0">
      <selection activeCell="A2" sqref="A2"/>
    </sheetView>
  </sheetViews>
  <sheetFormatPr baseColWidth="10" defaultRowHeight="15" x14ac:dyDescent="0.25"/>
  <cols>
    <col min="1" max="1" width="21.28515625" style="4" customWidth="1"/>
    <col min="2" max="2" width="34.85546875" style="1" customWidth="1"/>
    <col min="3" max="3" width="13.42578125" style="3" customWidth="1"/>
    <col min="4" max="12" width="10.28515625" style="3" customWidth="1"/>
    <col min="13" max="13" width="7.28515625" style="4" bestFit="1" customWidth="1"/>
    <col min="14" max="14" width="5.7109375" style="4" bestFit="1" customWidth="1"/>
    <col min="15" max="15" width="5.140625" style="4" bestFit="1" customWidth="1"/>
    <col min="16" max="46" width="11.42578125" style="4"/>
    <col min="47" max="216" width="11.42578125" style="2"/>
    <col min="217" max="217" width="10" style="2" bestFit="1" customWidth="1"/>
    <col min="218" max="218" width="11.5703125" style="2" bestFit="1" customWidth="1"/>
    <col min="219" max="219" width="5.7109375" style="2" bestFit="1" customWidth="1"/>
    <col min="220" max="220" width="9.42578125" style="2" bestFit="1" customWidth="1"/>
    <col min="221" max="221" width="11.5703125" style="2" bestFit="1" customWidth="1"/>
    <col min="222" max="222" width="9.42578125" style="2" bestFit="1" customWidth="1"/>
    <col min="223" max="223" width="5.7109375" style="2" bestFit="1" customWidth="1"/>
    <col min="224" max="224" width="7.28515625" style="2" bestFit="1" customWidth="1"/>
    <col min="225" max="225" width="5.7109375" style="2" bestFit="1" customWidth="1"/>
    <col min="226" max="226" width="5.140625" style="2" bestFit="1" customWidth="1"/>
    <col min="227" max="227" width="11.42578125" style="2"/>
    <col min="228" max="228" width="5.7109375" style="2" bestFit="1" customWidth="1"/>
    <col min="229" max="229" width="9.42578125" style="2" bestFit="1" customWidth="1"/>
    <col min="230" max="230" width="11.5703125" style="2" bestFit="1" customWidth="1"/>
    <col min="231" max="231" width="9.42578125" style="2" bestFit="1" customWidth="1"/>
    <col min="232" max="232" width="6.28515625" style="2" bestFit="1" customWidth="1"/>
    <col min="233" max="233" width="7.28515625" style="2" bestFit="1" customWidth="1"/>
    <col min="234" max="234" width="5.7109375" style="2" bestFit="1" customWidth="1"/>
    <col min="235" max="235" width="5.140625" style="2" bestFit="1" customWidth="1"/>
    <col min="236" max="236" width="11.5703125" style="2" bestFit="1" customWidth="1"/>
    <col min="237" max="237" width="5.7109375" style="2" bestFit="1" customWidth="1"/>
    <col min="238" max="238" width="9.42578125" style="2" bestFit="1" customWidth="1"/>
    <col min="239" max="239" width="11.5703125" style="2" bestFit="1" customWidth="1"/>
    <col min="240" max="240" width="9.42578125" style="2" bestFit="1" customWidth="1"/>
    <col min="241" max="241" width="5.7109375" style="2" bestFit="1" customWidth="1"/>
    <col min="242" max="242" width="7.28515625" style="2" bestFit="1" customWidth="1"/>
    <col min="243" max="243" width="5.7109375" style="2" bestFit="1" customWidth="1"/>
    <col min="244" max="244" width="5.140625" style="2" bestFit="1" customWidth="1"/>
    <col min="245" max="245" width="11.5703125" style="2" bestFit="1" customWidth="1"/>
    <col min="246" max="246" width="5.7109375" style="2" bestFit="1" customWidth="1"/>
    <col min="247" max="247" width="9.42578125" style="2" bestFit="1" customWidth="1"/>
    <col min="248" max="248" width="11.5703125" style="2" bestFit="1" customWidth="1"/>
    <col min="249" max="249" width="9.42578125" style="2" bestFit="1" customWidth="1"/>
    <col min="250" max="250" width="5.7109375" style="2" bestFit="1" customWidth="1"/>
    <col min="251" max="251" width="7.28515625" style="2" bestFit="1" customWidth="1"/>
    <col min="252" max="252" width="5.7109375" style="2" bestFit="1" customWidth="1"/>
    <col min="253" max="253" width="5.140625" style="2" bestFit="1" customWidth="1"/>
    <col min="254" max="254" width="11.42578125" style="2"/>
    <col min="255" max="255" width="5.7109375" style="2" bestFit="1" customWidth="1"/>
    <col min="256" max="256" width="9.42578125" style="2" bestFit="1" customWidth="1"/>
    <col min="257" max="257" width="11.5703125" style="2" bestFit="1" customWidth="1"/>
    <col min="258" max="258" width="9.42578125" style="2" bestFit="1" customWidth="1"/>
    <col min="259" max="259" width="5.140625" style="2" bestFit="1" customWidth="1"/>
    <col min="260" max="260" width="7.28515625" style="2" bestFit="1" customWidth="1"/>
    <col min="261" max="261" width="5.140625" style="2" bestFit="1" customWidth="1"/>
    <col min="262" max="262" width="7.28515625" style="2" bestFit="1" customWidth="1"/>
    <col min="263" max="263" width="11.5703125" style="2" bestFit="1" customWidth="1"/>
    <col min="264" max="264" width="5.7109375" style="2" bestFit="1" customWidth="1"/>
    <col min="265" max="265" width="9.42578125" style="2" bestFit="1" customWidth="1"/>
    <col min="266" max="266" width="11.5703125" style="2" bestFit="1" customWidth="1"/>
    <col min="267" max="267" width="9.42578125" style="2" bestFit="1" customWidth="1"/>
    <col min="268" max="268" width="5.140625" style="2" bestFit="1" customWidth="1"/>
    <col min="269" max="269" width="7.28515625" style="2" bestFit="1" customWidth="1"/>
    <col min="270" max="270" width="5.140625" style="2" bestFit="1" customWidth="1"/>
    <col min="271" max="271" width="7.28515625" style="2" bestFit="1" customWidth="1"/>
    <col min="272" max="472" width="11.42578125" style="2"/>
    <col min="473" max="473" width="10" style="2" bestFit="1" customWidth="1"/>
    <col min="474" max="474" width="11.5703125" style="2" bestFit="1" customWidth="1"/>
    <col min="475" max="475" width="5.7109375" style="2" bestFit="1" customWidth="1"/>
    <col min="476" max="476" width="9.42578125" style="2" bestFit="1" customWidth="1"/>
    <col min="477" max="477" width="11.5703125" style="2" bestFit="1" customWidth="1"/>
    <col min="478" max="478" width="9.42578125" style="2" bestFit="1" customWidth="1"/>
    <col min="479" max="479" width="5.7109375" style="2" bestFit="1" customWidth="1"/>
    <col min="480" max="480" width="7.28515625" style="2" bestFit="1" customWidth="1"/>
    <col min="481" max="481" width="5.7109375" style="2" bestFit="1" customWidth="1"/>
    <col min="482" max="482" width="5.140625" style="2" bestFit="1" customWidth="1"/>
    <col min="483" max="483" width="11.42578125" style="2"/>
    <col min="484" max="484" width="5.7109375" style="2" bestFit="1" customWidth="1"/>
    <col min="485" max="485" width="9.42578125" style="2" bestFit="1" customWidth="1"/>
    <col min="486" max="486" width="11.5703125" style="2" bestFit="1" customWidth="1"/>
    <col min="487" max="487" width="9.42578125" style="2" bestFit="1" customWidth="1"/>
    <col min="488" max="488" width="6.28515625" style="2" bestFit="1" customWidth="1"/>
    <col min="489" max="489" width="7.28515625" style="2" bestFit="1" customWidth="1"/>
    <col min="490" max="490" width="5.7109375" style="2" bestFit="1" customWidth="1"/>
    <col min="491" max="491" width="5.140625" style="2" bestFit="1" customWidth="1"/>
    <col min="492" max="492" width="11.5703125" style="2" bestFit="1" customWidth="1"/>
    <col min="493" max="493" width="5.7109375" style="2" bestFit="1" customWidth="1"/>
    <col min="494" max="494" width="9.42578125" style="2" bestFit="1" customWidth="1"/>
    <col min="495" max="495" width="11.5703125" style="2" bestFit="1" customWidth="1"/>
    <col min="496" max="496" width="9.42578125" style="2" bestFit="1" customWidth="1"/>
    <col min="497" max="497" width="5.7109375" style="2" bestFit="1" customWidth="1"/>
    <col min="498" max="498" width="7.28515625" style="2" bestFit="1" customWidth="1"/>
    <col min="499" max="499" width="5.7109375" style="2" bestFit="1" customWidth="1"/>
    <col min="500" max="500" width="5.140625" style="2" bestFit="1" customWidth="1"/>
    <col min="501" max="501" width="11.5703125" style="2" bestFit="1" customWidth="1"/>
    <col min="502" max="502" width="5.7109375" style="2" bestFit="1" customWidth="1"/>
    <col min="503" max="503" width="9.42578125" style="2" bestFit="1" customWidth="1"/>
    <col min="504" max="504" width="11.5703125" style="2" bestFit="1" customWidth="1"/>
    <col min="505" max="505" width="9.42578125" style="2" bestFit="1" customWidth="1"/>
    <col min="506" max="506" width="5.7109375" style="2" bestFit="1" customWidth="1"/>
    <col min="507" max="507" width="7.28515625" style="2" bestFit="1" customWidth="1"/>
    <col min="508" max="508" width="5.7109375" style="2" bestFit="1" customWidth="1"/>
    <col min="509" max="509" width="5.140625" style="2" bestFit="1" customWidth="1"/>
    <col min="510" max="510" width="11.42578125" style="2"/>
    <col min="511" max="511" width="5.7109375" style="2" bestFit="1" customWidth="1"/>
    <col min="512" max="512" width="9.42578125" style="2" bestFit="1" customWidth="1"/>
    <col min="513" max="513" width="11.5703125" style="2" bestFit="1" customWidth="1"/>
    <col min="514" max="514" width="9.42578125" style="2" bestFit="1" customWidth="1"/>
    <col min="515" max="515" width="5.140625" style="2" bestFit="1" customWidth="1"/>
    <col min="516" max="516" width="7.28515625" style="2" bestFit="1" customWidth="1"/>
    <col min="517" max="517" width="5.140625" style="2" bestFit="1" customWidth="1"/>
    <col min="518" max="518" width="7.28515625" style="2" bestFit="1" customWidth="1"/>
    <col min="519" max="519" width="11.5703125" style="2" bestFit="1" customWidth="1"/>
    <col min="520" max="520" width="5.7109375" style="2" bestFit="1" customWidth="1"/>
    <col min="521" max="521" width="9.42578125" style="2" bestFit="1" customWidth="1"/>
    <col min="522" max="522" width="11.5703125" style="2" bestFit="1" customWidth="1"/>
    <col min="523" max="523" width="9.42578125" style="2" bestFit="1" customWidth="1"/>
    <col min="524" max="524" width="5.140625" style="2" bestFit="1" customWidth="1"/>
    <col min="525" max="525" width="7.28515625" style="2" bestFit="1" customWidth="1"/>
    <col min="526" max="526" width="5.140625" style="2" bestFit="1" customWidth="1"/>
    <col min="527" max="527" width="7.28515625" style="2" bestFit="1" customWidth="1"/>
    <col min="528" max="728" width="11.42578125" style="2"/>
    <col min="729" max="729" width="10" style="2" bestFit="1" customWidth="1"/>
    <col min="730" max="730" width="11.5703125" style="2" bestFit="1" customWidth="1"/>
    <col min="731" max="731" width="5.7109375" style="2" bestFit="1" customWidth="1"/>
    <col min="732" max="732" width="9.42578125" style="2" bestFit="1" customWidth="1"/>
    <col min="733" max="733" width="11.5703125" style="2" bestFit="1" customWidth="1"/>
    <col min="734" max="734" width="9.42578125" style="2" bestFit="1" customWidth="1"/>
    <col min="735" max="735" width="5.7109375" style="2" bestFit="1" customWidth="1"/>
    <col min="736" max="736" width="7.28515625" style="2" bestFit="1" customWidth="1"/>
    <col min="737" max="737" width="5.7109375" style="2" bestFit="1" customWidth="1"/>
    <col min="738" max="738" width="5.140625" style="2" bestFit="1" customWidth="1"/>
    <col min="739" max="739" width="11.42578125" style="2"/>
    <col min="740" max="740" width="5.7109375" style="2" bestFit="1" customWidth="1"/>
    <col min="741" max="741" width="9.42578125" style="2" bestFit="1" customWidth="1"/>
    <col min="742" max="742" width="11.5703125" style="2" bestFit="1" customWidth="1"/>
    <col min="743" max="743" width="9.42578125" style="2" bestFit="1" customWidth="1"/>
    <col min="744" max="744" width="6.28515625" style="2" bestFit="1" customWidth="1"/>
    <col min="745" max="745" width="7.28515625" style="2" bestFit="1" customWidth="1"/>
    <col min="746" max="746" width="5.7109375" style="2" bestFit="1" customWidth="1"/>
    <col min="747" max="747" width="5.140625" style="2" bestFit="1" customWidth="1"/>
    <col min="748" max="748" width="11.5703125" style="2" bestFit="1" customWidth="1"/>
    <col min="749" max="749" width="5.7109375" style="2" bestFit="1" customWidth="1"/>
    <col min="750" max="750" width="9.42578125" style="2" bestFit="1" customWidth="1"/>
    <col min="751" max="751" width="11.5703125" style="2" bestFit="1" customWidth="1"/>
    <col min="752" max="752" width="9.42578125" style="2" bestFit="1" customWidth="1"/>
    <col min="753" max="753" width="5.7109375" style="2" bestFit="1" customWidth="1"/>
    <col min="754" max="754" width="7.28515625" style="2" bestFit="1" customWidth="1"/>
    <col min="755" max="755" width="5.7109375" style="2" bestFit="1" customWidth="1"/>
    <col min="756" max="756" width="5.140625" style="2" bestFit="1" customWidth="1"/>
    <col min="757" max="757" width="11.5703125" style="2" bestFit="1" customWidth="1"/>
    <col min="758" max="758" width="5.7109375" style="2" bestFit="1" customWidth="1"/>
    <col min="759" max="759" width="9.42578125" style="2" bestFit="1" customWidth="1"/>
    <col min="760" max="760" width="11.5703125" style="2" bestFit="1" customWidth="1"/>
    <col min="761" max="761" width="9.42578125" style="2" bestFit="1" customWidth="1"/>
    <col min="762" max="762" width="5.7109375" style="2" bestFit="1" customWidth="1"/>
    <col min="763" max="763" width="7.28515625" style="2" bestFit="1" customWidth="1"/>
    <col min="764" max="764" width="5.7109375" style="2" bestFit="1" customWidth="1"/>
    <col min="765" max="765" width="5.140625" style="2" bestFit="1" customWidth="1"/>
    <col min="766" max="766" width="11.42578125" style="2"/>
    <col min="767" max="767" width="5.7109375" style="2" bestFit="1" customWidth="1"/>
    <col min="768" max="768" width="9.42578125" style="2" bestFit="1" customWidth="1"/>
    <col min="769" max="769" width="11.5703125" style="2" bestFit="1" customWidth="1"/>
    <col min="770" max="770" width="9.42578125" style="2" bestFit="1" customWidth="1"/>
    <col min="771" max="771" width="5.140625" style="2" bestFit="1" customWidth="1"/>
    <col min="772" max="772" width="7.28515625" style="2" bestFit="1" customWidth="1"/>
    <col min="773" max="773" width="5.140625" style="2" bestFit="1" customWidth="1"/>
    <col min="774" max="774" width="7.28515625" style="2" bestFit="1" customWidth="1"/>
    <col min="775" max="775" width="11.5703125" style="2" bestFit="1" customWidth="1"/>
    <col min="776" max="776" width="5.7109375" style="2" bestFit="1" customWidth="1"/>
    <col min="777" max="777" width="9.42578125" style="2" bestFit="1" customWidth="1"/>
    <col min="778" max="778" width="11.5703125" style="2" bestFit="1" customWidth="1"/>
    <col min="779" max="779" width="9.42578125" style="2" bestFit="1" customWidth="1"/>
    <col min="780" max="780" width="5.140625" style="2" bestFit="1" customWidth="1"/>
    <col min="781" max="781" width="7.28515625" style="2" bestFit="1" customWidth="1"/>
    <col min="782" max="782" width="5.140625" style="2" bestFit="1" customWidth="1"/>
    <col min="783" max="783" width="7.28515625" style="2" bestFit="1" customWidth="1"/>
    <col min="784" max="984" width="11.42578125" style="2"/>
    <col min="985" max="985" width="10" style="2" bestFit="1" customWidth="1"/>
    <col min="986" max="986" width="11.5703125" style="2" bestFit="1" customWidth="1"/>
    <col min="987" max="987" width="5.7109375" style="2" bestFit="1" customWidth="1"/>
    <col min="988" max="988" width="9.42578125" style="2" bestFit="1" customWidth="1"/>
    <col min="989" max="989" width="11.5703125" style="2" bestFit="1" customWidth="1"/>
    <col min="990" max="990" width="9.42578125" style="2" bestFit="1" customWidth="1"/>
    <col min="991" max="991" width="5.7109375" style="2" bestFit="1" customWidth="1"/>
    <col min="992" max="992" width="7.28515625" style="2" bestFit="1" customWidth="1"/>
    <col min="993" max="993" width="5.7109375" style="2" bestFit="1" customWidth="1"/>
    <col min="994" max="994" width="5.140625" style="2" bestFit="1" customWidth="1"/>
    <col min="995" max="995" width="11.42578125" style="2"/>
    <col min="996" max="996" width="5.7109375" style="2" bestFit="1" customWidth="1"/>
    <col min="997" max="997" width="9.42578125" style="2" bestFit="1" customWidth="1"/>
    <col min="998" max="998" width="11.5703125" style="2" bestFit="1" customWidth="1"/>
    <col min="999" max="999" width="9.42578125" style="2" bestFit="1" customWidth="1"/>
    <col min="1000" max="1000" width="6.28515625" style="2" bestFit="1" customWidth="1"/>
    <col min="1001" max="1001" width="7.28515625" style="2" bestFit="1" customWidth="1"/>
    <col min="1002" max="1002" width="5.7109375" style="2" bestFit="1" customWidth="1"/>
    <col min="1003" max="1003" width="5.140625" style="2" bestFit="1" customWidth="1"/>
    <col min="1004" max="1004" width="11.5703125" style="2" bestFit="1" customWidth="1"/>
    <col min="1005" max="1005" width="5.7109375" style="2" bestFit="1" customWidth="1"/>
    <col min="1006" max="1006" width="9.42578125" style="2" bestFit="1" customWidth="1"/>
    <col min="1007" max="1007" width="11.5703125" style="2" bestFit="1" customWidth="1"/>
    <col min="1008" max="1008" width="9.42578125" style="2" bestFit="1" customWidth="1"/>
    <col min="1009" max="1009" width="5.7109375" style="2" bestFit="1" customWidth="1"/>
    <col min="1010" max="1010" width="7.28515625" style="2" bestFit="1" customWidth="1"/>
    <col min="1011" max="1011" width="5.7109375" style="2" bestFit="1" customWidth="1"/>
    <col min="1012" max="1012" width="5.140625" style="2" bestFit="1" customWidth="1"/>
    <col min="1013" max="1013" width="11.5703125" style="2" bestFit="1" customWidth="1"/>
    <col min="1014" max="1014" width="5.7109375" style="2" bestFit="1" customWidth="1"/>
    <col min="1015" max="1015" width="9.42578125" style="2" bestFit="1" customWidth="1"/>
    <col min="1016" max="1016" width="11.5703125" style="2" bestFit="1" customWidth="1"/>
    <col min="1017" max="1017" width="9.42578125" style="2" bestFit="1" customWidth="1"/>
    <col min="1018" max="1018" width="5.7109375" style="2" bestFit="1" customWidth="1"/>
    <col min="1019" max="1019" width="7.28515625" style="2" bestFit="1" customWidth="1"/>
    <col min="1020" max="1020" width="5.7109375" style="2" bestFit="1" customWidth="1"/>
    <col min="1021" max="1021" width="5.140625" style="2" bestFit="1" customWidth="1"/>
    <col min="1022" max="1022" width="11.42578125" style="2"/>
    <col min="1023" max="1023" width="5.7109375" style="2" bestFit="1" customWidth="1"/>
    <col min="1024" max="1024" width="9.42578125" style="2" bestFit="1" customWidth="1"/>
    <col min="1025" max="1025" width="11.5703125" style="2" bestFit="1" customWidth="1"/>
    <col min="1026" max="1026" width="9.42578125" style="2" bestFit="1" customWidth="1"/>
    <col min="1027" max="1027" width="5.140625" style="2" bestFit="1" customWidth="1"/>
    <col min="1028" max="1028" width="7.28515625" style="2" bestFit="1" customWidth="1"/>
    <col min="1029" max="1029" width="5.140625" style="2" bestFit="1" customWidth="1"/>
    <col min="1030" max="1030" width="7.28515625" style="2" bestFit="1" customWidth="1"/>
    <col min="1031" max="1031" width="11.5703125" style="2" bestFit="1" customWidth="1"/>
    <col min="1032" max="1032" width="5.7109375" style="2" bestFit="1" customWidth="1"/>
    <col min="1033" max="1033" width="9.42578125" style="2" bestFit="1" customWidth="1"/>
    <col min="1034" max="1034" width="11.5703125" style="2" bestFit="1" customWidth="1"/>
    <col min="1035" max="1035" width="9.42578125" style="2" bestFit="1" customWidth="1"/>
    <col min="1036" max="1036" width="5.140625" style="2" bestFit="1" customWidth="1"/>
    <col min="1037" max="1037" width="7.28515625" style="2" bestFit="1" customWidth="1"/>
    <col min="1038" max="1038" width="5.140625" style="2" bestFit="1" customWidth="1"/>
    <col min="1039" max="1039" width="7.28515625" style="2" bestFit="1" customWidth="1"/>
    <col min="1040" max="1240" width="11.42578125" style="2"/>
    <col min="1241" max="1241" width="10" style="2" bestFit="1" customWidth="1"/>
    <col min="1242" max="1242" width="11.5703125" style="2" bestFit="1" customWidth="1"/>
    <col min="1243" max="1243" width="5.7109375" style="2" bestFit="1" customWidth="1"/>
    <col min="1244" max="1244" width="9.42578125" style="2" bestFit="1" customWidth="1"/>
    <col min="1245" max="1245" width="11.5703125" style="2" bestFit="1" customWidth="1"/>
    <col min="1246" max="1246" width="9.42578125" style="2" bestFit="1" customWidth="1"/>
    <col min="1247" max="1247" width="5.7109375" style="2" bestFit="1" customWidth="1"/>
    <col min="1248" max="1248" width="7.28515625" style="2" bestFit="1" customWidth="1"/>
    <col min="1249" max="1249" width="5.7109375" style="2" bestFit="1" customWidth="1"/>
    <col min="1250" max="1250" width="5.140625" style="2" bestFit="1" customWidth="1"/>
    <col min="1251" max="1251" width="11.42578125" style="2"/>
    <col min="1252" max="1252" width="5.7109375" style="2" bestFit="1" customWidth="1"/>
    <col min="1253" max="1253" width="9.42578125" style="2" bestFit="1" customWidth="1"/>
    <col min="1254" max="1254" width="11.5703125" style="2" bestFit="1" customWidth="1"/>
    <col min="1255" max="1255" width="9.42578125" style="2" bestFit="1" customWidth="1"/>
    <col min="1256" max="1256" width="6.28515625" style="2" bestFit="1" customWidth="1"/>
    <col min="1257" max="1257" width="7.28515625" style="2" bestFit="1" customWidth="1"/>
    <col min="1258" max="1258" width="5.7109375" style="2" bestFit="1" customWidth="1"/>
    <col min="1259" max="1259" width="5.140625" style="2" bestFit="1" customWidth="1"/>
    <col min="1260" max="1260" width="11.5703125" style="2" bestFit="1" customWidth="1"/>
    <col min="1261" max="1261" width="5.7109375" style="2" bestFit="1" customWidth="1"/>
    <col min="1262" max="1262" width="9.42578125" style="2" bestFit="1" customWidth="1"/>
    <col min="1263" max="1263" width="11.5703125" style="2" bestFit="1" customWidth="1"/>
    <col min="1264" max="1264" width="9.42578125" style="2" bestFit="1" customWidth="1"/>
    <col min="1265" max="1265" width="5.7109375" style="2" bestFit="1" customWidth="1"/>
    <col min="1266" max="1266" width="7.28515625" style="2" bestFit="1" customWidth="1"/>
    <col min="1267" max="1267" width="5.7109375" style="2" bestFit="1" customWidth="1"/>
    <col min="1268" max="1268" width="5.140625" style="2" bestFit="1" customWidth="1"/>
    <col min="1269" max="1269" width="11.5703125" style="2" bestFit="1" customWidth="1"/>
    <col min="1270" max="1270" width="5.7109375" style="2" bestFit="1" customWidth="1"/>
    <col min="1271" max="1271" width="9.42578125" style="2" bestFit="1" customWidth="1"/>
    <col min="1272" max="1272" width="11.5703125" style="2" bestFit="1" customWidth="1"/>
    <col min="1273" max="1273" width="9.42578125" style="2" bestFit="1" customWidth="1"/>
    <col min="1274" max="1274" width="5.7109375" style="2" bestFit="1" customWidth="1"/>
    <col min="1275" max="1275" width="7.28515625" style="2" bestFit="1" customWidth="1"/>
    <col min="1276" max="1276" width="5.7109375" style="2" bestFit="1" customWidth="1"/>
    <col min="1277" max="1277" width="5.140625" style="2" bestFit="1" customWidth="1"/>
    <col min="1278" max="1278" width="11.42578125" style="2"/>
    <col min="1279" max="1279" width="5.7109375" style="2" bestFit="1" customWidth="1"/>
    <col min="1280" max="1280" width="9.42578125" style="2" bestFit="1" customWidth="1"/>
    <col min="1281" max="1281" width="11.5703125" style="2" bestFit="1" customWidth="1"/>
    <col min="1282" max="1282" width="9.42578125" style="2" bestFit="1" customWidth="1"/>
    <col min="1283" max="1283" width="5.140625" style="2" bestFit="1" customWidth="1"/>
    <col min="1284" max="1284" width="7.28515625" style="2" bestFit="1" customWidth="1"/>
    <col min="1285" max="1285" width="5.140625" style="2" bestFit="1" customWidth="1"/>
    <col min="1286" max="1286" width="7.28515625" style="2" bestFit="1" customWidth="1"/>
    <col min="1287" max="1287" width="11.5703125" style="2" bestFit="1" customWidth="1"/>
    <col min="1288" max="1288" width="5.7109375" style="2" bestFit="1" customWidth="1"/>
    <col min="1289" max="1289" width="9.42578125" style="2" bestFit="1" customWidth="1"/>
    <col min="1290" max="1290" width="11.5703125" style="2" bestFit="1" customWidth="1"/>
    <col min="1291" max="1291" width="9.42578125" style="2" bestFit="1" customWidth="1"/>
    <col min="1292" max="1292" width="5.140625" style="2" bestFit="1" customWidth="1"/>
    <col min="1293" max="1293" width="7.28515625" style="2" bestFit="1" customWidth="1"/>
    <col min="1294" max="1294" width="5.140625" style="2" bestFit="1" customWidth="1"/>
    <col min="1295" max="1295" width="7.28515625" style="2" bestFit="1" customWidth="1"/>
    <col min="1296" max="1496" width="11.42578125" style="2"/>
    <col min="1497" max="1497" width="10" style="2" bestFit="1" customWidth="1"/>
    <col min="1498" max="1498" width="11.5703125" style="2" bestFit="1" customWidth="1"/>
    <col min="1499" max="1499" width="5.7109375" style="2" bestFit="1" customWidth="1"/>
    <col min="1500" max="1500" width="9.42578125" style="2" bestFit="1" customWidth="1"/>
    <col min="1501" max="1501" width="11.5703125" style="2" bestFit="1" customWidth="1"/>
    <col min="1502" max="1502" width="9.42578125" style="2" bestFit="1" customWidth="1"/>
    <col min="1503" max="1503" width="5.7109375" style="2" bestFit="1" customWidth="1"/>
    <col min="1504" max="1504" width="7.28515625" style="2" bestFit="1" customWidth="1"/>
    <col min="1505" max="1505" width="5.7109375" style="2" bestFit="1" customWidth="1"/>
    <col min="1506" max="1506" width="5.140625" style="2" bestFit="1" customWidth="1"/>
    <col min="1507" max="1507" width="11.42578125" style="2"/>
    <col min="1508" max="1508" width="5.7109375" style="2" bestFit="1" customWidth="1"/>
    <col min="1509" max="1509" width="9.42578125" style="2" bestFit="1" customWidth="1"/>
    <col min="1510" max="1510" width="11.5703125" style="2" bestFit="1" customWidth="1"/>
    <col min="1511" max="1511" width="9.42578125" style="2" bestFit="1" customWidth="1"/>
    <col min="1512" max="1512" width="6.28515625" style="2" bestFit="1" customWidth="1"/>
    <col min="1513" max="1513" width="7.28515625" style="2" bestFit="1" customWidth="1"/>
    <col min="1514" max="1514" width="5.7109375" style="2" bestFit="1" customWidth="1"/>
    <col min="1515" max="1515" width="5.140625" style="2" bestFit="1" customWidth="1"/>
    <col min="1516" max="1516" width="11.5703125" style="2" bestFit="1" customWidth="1"/>
    <col min="1517" max="1517" width="5.7109375" style="2" bestFit="1" customWidth="1"/>
    <col min="1518" max="1518" width="9.42578125" style="2" bestFit="1" customWidth="1"/>
    <col min="1519" max="1519" width="11.5703125" style="2" bestFit="1" customWidth="1"/>
    <col min="1520" max="1520" width="9.42578125" style="2" bestFit="1" customWidth="1"/>
    <col min="1521" max="1521" width="5.7109375" style="2" bestFit="1" customWidth="1"/>
    <col min="1522" max="1522" width="7.28515625" style="2" bestFit="1" customWidth="1"/>
    <col min="1523" max="1523" width="5.7109375" style="2" bestFit="1" customWidth="1"/>
    <col min="1524" max="1524" width="5.140625" style="2" bestFit="1" customWidth="1"/>
    <col min="1525" max="1525" width="11.5703125" style="2" bestFit="1" customWidth="1"/>
    <col min="1526" max="1526" width="5.7109375" style="2" bestFit="1" customWidth="1"/>
    <col min="1527" max="1527" width="9.42578125" style="2" bestFit="1" customWidth="1"/>
    <col min="1528" max="1528" width="11.5703125" style="2" bestFit="1" customWidth="1"/>
    <col min="1529" max="1529" width="9.42578125" style="2" bestFit="1" customWidth="1"/>
    <col min="1530" max="1530" width="5.7109375" style="2" bestFit="1" customWidth="1"/>
    <col min="1531" max="1531" width="7.28515625" style="2" bestFit="1" customWidth="1"/>
    <col min="1532" max="1532" width="5.7109375" style="2" bestFit="1" customWidth="1"/>
    <col min="1533" max="1533" width="5.140625" style="2" bestFit="1" customWidth="1"/>
    <col min="1534" max="1534" width="11.42578125" style="2"/>
    <col min="1535" max="1535" width="5.7109375" style="2" bestFit="1" customWidth="1"/>
    <col min="1536" max="1536" width="9.42578125" style="2" bestFit="1" customWidth="1"/>
    <col min="1537" max="1537" width="11.5703125" style="2" bestFit="1" customWidth="1"/>
    <col min="1538" max="1538" width="9.42578125" style="2" bestFit="1" customWidth="1"/>
    <col min="1539" max="1539" width="5.140625" style="2" bestFit="1" customWidth="1"/>
    <col min="1540" max="1540" width="7.28515625" style="2" bestFit="1" customWidth="1"/>
    <col min="1541" max="1541" width="5.140625" style="2" bestFit="1" customWidth="1"/>
    <col min="1542" max="1542" width="7.28515625" style="2" bestFit="1" customWidth="1"/>
    <col min="1543" max="1543" width="11.5703125" style="2" bestFit="1" customWidth="1"/>
    <col min="1544" max="1544" width="5.7109375" style="2" bestFit="1" customWidth="1"/>
    <col min="1545" max="1545" width="9.42578125" style="2" bestFit="1" customWidth="1"/>
    <col min="1546" max="1546" width="11.5703125" style="2" bestFit="1" customWidth="1"/>
    <col min="1547" max="1547" width="9.42578125" style="2" bestFit="1" customWidth="1"/>
    <col min="1548" max="1548" width="5.140625" style="2" bestFit="1" customWidth="1"/>
    <col min="1549" max="1549" width="7.28515625" style="2" bestFit="1" customWidth="1"/>
    <col min="1550" max="1550" width="5.140625" style="2" bestFit="1" customWidth="1"/>
    <col min="1551" max="1551" width="7.28515625" style="2" bestFit="1" customWidth="1"/>
    <col min="1552" max="1752" width="11.42578125" style="2"/>
    <col min="1753" max="1753" width="10" style="2" bestFit="1" customWidth="1"/>
    <col min="1754" max="1754" width="11.5703125" style="2" bestFit="1" customWidth="1"/>
    <col min="1755" max="1755" width="5.7109375" style="2" bestFit="1" customWidth="1"/>
    <col min="1756" max="1756" width="9.42578125" style="2" bestFit="1" customWidth="1"/>
    <col min="1757" max="1757" width="11.5703125" style="2" bestFit="1" customWidth="1"/>
    <col min="1758" max="1758" width="9.42578125" style="2" bestFit="1" customWidth="1"/>
    <col min="1759" max="1759" width="5.7109375" style="2" bestFit="1" customWidth="1"/>
    <col min="1760" max="1760" width="7.28515625" style="2" bestFit="1" customWidth="1"/>
    <col min="1761" max="1761" width="5.7109375" style="2" bestFit="1" customWidth="1"/>
    <col min="1762" max="1762" width="5.140625" style="2" bestFit="1" customWidth="1"/>
    <col min="1763" max="1763" width="11.42578125" style="2"/>
    <col min="1764" max="1764" width="5.7109375" style="2" bestFit="1" customWidth="1"/>
    <col min="1765" max="1765" width="9.42578125" style="2" bestFit="1" customWidth="1"/>
    <col min="1766" max="1766" width="11.5703125" style="2" bestFit="1" customWidth="1"/>
    <col min="1767" max="1767" width="9.42578125" style="2" bestFit="1" customWidth="1"/>
    <col min="1768" max="1768" width="6.28515625" style="2" bestFit="1" customWidth="1"/>
    <col min="1769" max="1769" width="7.28515625" style="2" bestFit="1" customWidth="1"/>
    <col min="1770" max="1770" width="5.7109375" style="2" bestFit="1" customWidth="1"/>
    <col min="1771" max="1771" width="5.140625" style="2" bestFit="1" customWidth="1"/>
    <col min="1772" max="1772" width="11.5703125" style="2" bestFit="1" customWidth="1"/>
    <col min="1773" max="1773" width="5.7109375" style="2" bestFit="1" customWidth="1"/>
    <col min="1774" max="1774" width="9.42578125" style="2" bestFit="1" customWidth="1"/>
    <col min="1775" max="1775" width="11.5703125" style="2" bestFit="1" customWidth="1"/>
    <col min="1776" max="1776" width="9.42578125" style="2" bestFit="1" customWidth="1"/>
    <col min="1777" max="1777" width="5.7109375" style="2" bestFit="1" customWidth="1"/>
    <col min="1778" max="1778" width="7.28515625" style="2" bestFit="1" customWidth="1"/>
    <col min="1779" max="1779" width="5.7109375" style="2" bestFit="1" customWidth="1"/>
    <col min="1780" max="1780" width="5.140625" style="2" bestFit="1" customWidth="1"/>
    <col min="1781" max="1781" width="11.5703125" style="2" bestFit="1" customWidth="1"/>
    <col min="1782" max="1782" width="5.7109375" style="2" bestFit="1" customWidth="1"/>
    <col min="1783" max="1783" width="9.42578125" style="2" bestFit="1" customWidth="1"/>
    <col min="1784" max="1784" width="11.5703125" style="2" bestFit="1" customWidth="1"/>
    <col min="1785" max="1785" width="9.42578125" style="2" bestFit="1" customWidth="1"/>
    <col min="1786" max="1786" width="5.7109375" style="2" bestFit="1" customWidth="1"/>
    <col min="1787" max="1787" width="7.28515625" style="2" bestFit="1" customWidth="1"/>
    <col min="1788" max="1788" width="5.7109375" style="2" bestFit="1" customWidth="1"/>
    <col min="1789" max="1789" width="5.140625" style="2" bestFit="1" customWidth="1"/>
    <col min="1790" max="1790" width="11.42578125" style="2"/>
    <col min="1791" max="1791" width="5.7109375" style="2" bestFit="1" customWidth="1"/>
    <col min="1792" max="1792" width="9.42578125" style="2" bestFit="1" customWidth="1"/>
    <col min="1793" max="1793" width="11.5703125" style="2" bestFit="1" customWidth="1"/>
    <col min="1794" max="1794" width="9.42578125" style="2" bestFit="1" customWidth="1"/>
    <col min="1795" max="1795" width="5.140625" style="2" bestFit="1" customWidth="1"/>
    <col min="1796" max="1796" width="7.28515625" style="2" bestFit="1" customWidth="1"/>
    <col min="1797" max="1797" width="5.140625" style="2" bestFit="1" customWidth="1"/>
    <col min="1798" max="1798" width="7.28515625" style="2" bestFit="1" customWidth="1"/>
    <col min="1799" max="1799" width="11.5703125" style="2" bestFit="1" customWidth="1"/>
    <col min="1800" max="1800" width="5.7109375" style="2" bestFit="1" customWidth="1"/>
    <col min="1801" max="1801" width="9.42578125" style="2" bestFit="1" customWidth="1"/>
    <col min="1802" max="1802" width="11.5703125" style="2" bestFit="1" customWidth="1"/>
    <col min="1803" max="1803" width="9.42578125" style="2" bestFit="1" customWidth="1"/>
    <col min="1804" max="1804" width="5.140625" style="2" bestFit="1" customWidth="1"/>
    <col min="1805" max="1805" width="7.28515625" style="2" bestFit="1" customWidth="1"/>
    <col min="1806" max="1806" width="5.140625" style="2" bestFit="1" customWidth="1"/>
    <col min="1807" max="1807" width="7.28515625" style="2" bestFit="1" customWidth="1"/>
    <col min="1808" max="2008" width="11.42578125" style="2"/>
    <col min="2009" max="2009" width="10" style="2" bestFit="1" customWidth="1"/>
    <col min="2010" max="2010" width="11.5703125" style="2" bestFit="1" customWidth="1"/>
    <col min="2011" max="2011" width="5.7109375" style="2" bestFit="1" customWidth="1"/>
    <col min="2012" max="2012" width="9.42578125" style="2" bestFit="1" customWidth="1"/>
    <col min="2013" max="2013" width="11.5703125" style="2" bestFit="1" customWidth="1"/>
    <col min="2014" max="2014" width="9.42578125" style="2" bestFit="1" customWidth="1"/>
    <col min="2015" max="2015" width="5.7109375" style="2" bestFit="1" customWidth="1"/>
    <col min="2016" max="2016" width="7.28515625" style="2" bestFit="1" customWidth="1"/>
    <col min="2017" max="2017" width="5.7109375" style="2" bestFit="1" customWidth="1"/>
    <col min="2018" max="2018" width="5.140625" style="2" bestFit="1" customWidth="1"/>
    <col min="2019" max="2019" width="11.42578125" style="2"/>
    <col min="2020" max="2020" width="5.7109375" style="2" bestFit="1" customWidth="1"/>
    <col min="2021" max="2021" width="9.42578125" style="2" bestFit="1" customWidth="1"/>
    <col min="2022" max="2022" width="11.5703125" style="2" bestFit="1" customWidth="1"/>
    <col min="2023" max="2023" width="9.42578125" style="2" bestFit="1" customWidth="1"/>
    <col min="2024" max="2024" width="6.28515625" style="2" bestFit="1" customWidth="1"/>
    <col min="2025" max="2025" width="7.28515625" style="2" bestFit="1" customWidth="1"/>
    <col min="2026" max="2026" width="5.7109375" style="2" bestFit="1" customWidth="1"/>
    <col min="2027" max="2027" width="5.140625" style="2" bestFit="1" customWidth="1"/>
    <col min="2028" max="2028" width="11.5703125" style="2" bestFit="1" customWidth="1"/>
    <col min="2029" max="2029" width="5.7109375" style="2" bestFit="1" customWidth="1"/>
    <col min="2030" max="2030" width="9.42578125" style="2" bestFit="1" customWidth="1"/>
    <col min="2031" max="2031" width="11.5703125" style="2" bestFit="1" customWidth="1"/>
    <col min="2032" max="2032" width="9.42578125" style="2" bestFit="1" customWidth="1"/>
    <col min="2033" max="2033" width="5.7109375" style="2" bestFit="1" customWidth="1"/>
    <col min="2034" max="2034" width="7.28515625" style="2" bestFit="1" customWidth="1"/>
    <col min="2035" max="2035" width="5.7109375" style="2" bestFit="1" customWidth="1"/>
    <col min="2036" max="2036" width="5.140625" style="2" bestFit="1" customWidth="1"/>
    <col min="2037" max="2037" width="11.5703125" style="2" bestFit="1" customWidth="1"/>
    <col min="2038" max="2038" width="5.7109375" style="2" bestFit="1" customWidth="1"/>
    <col min="2039" max="2039" width="9.42578125" style="2" bestFit="1" customWidth="1"/>
    <col min="2040" max="2040" width="11.5703125" style="2" bestFit="1" customWidth="1"/>
    <col min="2041" max="2041" width="9.42578125" style="2" bestFit="1" customWidth="1"/>
    <col min="2042" max="2042" width="5.7109375" style="2" bestFit="1" customWidth="1"/>
    <col min="2043" max="2043" width="7.28515625" style="2" bestFit="1" customWidth="1"/>
    <col min="2044" max="2044" width="5.7109375" style="2" bestFit="1" customWidth="1"/>
    <col min="2045" max="2045" width="5.140625" style="2" bestFit="1" customWidth="1"/>
    <col min="2046" max="2046" width="11.42578125" style="2"/>
    <col min="2047" max="2047" width="5.7109375" style="2" bestFit="1" customWidth="1"/>
    <col min="2048" max="2048" width="9.42578125" style="2" bestFit="1" customWidth="1"/>
    <col min="2049" max="2049" width="11.5703125" style="2" bestFit="1" customWidth="1"/>
    <col min="2050" max="2050" width="9.42578125" style="2" bestFit="1" customWidth="1"/>
    <col min="2051" max="2051" width="5.140625" style="2" bestFit="1" customWidth="1"/>
    <col min="2052" max="2052" width="7.28515625" style="2" bestFit="1" customWidth="1"/>
    <col min="2053" max="2053" width="5.140625" style="2" bestFit="1" customWidth="1"/>
    <col min="2054" max="2054" width="7.28515625" style="2" bestFit="1" customWidth="1"/>
    <col min="2055" max="2055" width="11.5703125" style="2" bestFit="1" customWidth="1"/>
    <col min="2056" max="2056" width="5.7109375" style="2" bestFit="1" customWidth="1"/>
    <col min="2057" max="2057" width="9.42578125" style="2" bestFit="1" customWidth="1"/>
    <col min="2058" max="2058" width="11.5703125" style="2" bestFit="1" customWidth="1"/>
    <col min="2059" max="2059" width="9.42578125" style="2" bestFit="1" customWidth="1"/>
    <col min="2060" max="2060" width="5.140625" style="2" bestFit="1" customWidth="1"/>
    <col min="2061" max="2061" width="7.28515625" style="2" bestFit="1" customWidth="1"/>
    <col min="2062" max="2062" width="5.140625" style="2" bestFit="1" customWidth="1"/>
    <col min="2063" max="2063" width="7.28515625" style="2" bestFit="1" customWidth="1"/>
    <col min="2064" max="2264" width="11.42578125" style="2"/>
    <col min="2265" max="2265" width="10" style="2" bestFit="1" customWidth="1"/>
    <col min="2266" max="2266" width="11.5703125" style="2" bestFit="1" customWidth="1"/>
    <col min="2267" max="2267" width="5.7109375" style="2" bestFit="1" customWidth="1"/>
    <col min="2268" max="2268" width="9.42578125" style="2" bestFit="1" customWidth="1"/>
    <col min="2269" max="2269" width="11.5703125" style="2" bestFit="1" customWidth="1"/>
    <col min="2270" max="2270" width="9.42578125" style="2" bestFit="1" customWidth="1"/>
    <col min="2271" max="2271" width="5.7109375" style="2" bestFit="1" customWidth="1"/>
    <col min="2272" max="2272" width="7.28515625" style="2" bestFit="1" customWidth="1"/>
    <col min="2273" max="2273" width="5.7109375" style="2" bestFit="1" customWidth="1"/>
    <col min="2274" max="2274" width="5.140625" style="2" bestFit="1" customWidth="1"/>
    <col min="2275" max="2275" width="11.42578125" style="2"/>
    <col min="2276" max="2276" width="5.7109375" style="2" bestFit="1" customWidth="1"/>
    <col min="2277" max="2277" width="9.42578125" style="2" bestFit="1" customWidth="1"/>
    <col min="2278" max="2278" width="11.5703125" style="2" bestFit="1" customWidth="1"/>
    <col min="2279" max="2279" width="9.42578125" style="2" bestFit="1" customWidth="1"/>
    <col min="2280" max="2280" width="6.28515625" style="2" bestFit="1" customWidth="1"/>
    <col min="2281" max="2281" width="7.28515625" style="2" bestFit="1" customWidth="1"/>
    <col min="2282" max="2282" width="5.7109375" style="2" bestFit="1" customWidth="1"/>
    <col min="2283" max="2283" width="5.140625" style="2" bestFit="1" customWidth="1"/>
    <col min="2284" max="2284" width="11.5703125" style="2" bestFit="1" customWidth="1"/>
    <col min="2285" max="2285" width="5.7109375" style="2" bestFit="1" customWidth="1"/>
    <col min="2286" max="2286" width="9.42578125" style="2" bestFit="1" customWidth="1"/>
    <col min="2287" max="2287" width="11.5703125" style="2" bestFit="1" customWidth="1"/>
    <col min="2288" max="2288" width="9.42578125" style="2" bestFit="1" customWidth="1"/>
    <col min="2289" max="2289" width="5.7109375" style="2" bestFit="1" customWidth="1"/>
    <col min="2290" max="2290" width="7.28515625" style="2" bestFit="1" customWidth="1"/>
    <col min="2291" max="2291" width="5.7109375" style="2" bestFit="1" customWidth="1"/>
    <col min="2292" max="2292" width="5.140625" style="2" bestFit="1" customWidth="1"/>
    <col min="2293" max="2293" width="11.5703125" style="2" bestFit="1" customWidth="1"/>
    <col min="2294" max="2294" width="5.7109375" style="2" bestFit="1" customWidth="1"/>
    <col min="2295" max="2295" width="9.42578125" style="2" bestFit="1" customWidth="1"/>
    <col min="2296" max="2296" width="11.5703125" style="2" bestFit="1" customWidth="1"/>
    <col min="2297" max="2297" width="9.42578125" style="2" bestFit="1" customWidth="1"/>
    <col min="2298" max="2298" width="5.7109375" style="2" bestFit="1" customWidth="1"/>
    <col min="2299" max="2299" width="7.28515625" style="2" bestFit="1" customWidth="1"/>
    <col min="2300" max="2300" width="5.7109375" style="2" bestFit="1" customWidth="1"/>
    <col min="2301" max="2301" width="5.140625" style="2" bestFit="1" customWidth="1"/>
    <col min="2302" max="2302" width="11.42578125" style="2"/>
    <col min="2303" max="2303" width="5.7109375" style="2" bestFit="1" customWidth="1"/>
    <col min="2304" max="2304" width="9.42578125" style="2" bestFit="1" customWidth="1"/>
    <col min="2305" max="2305" width="11.5703125" style="2" bestFit="1" customWidth="1"/>
    <col min="2306" max="2306" width="9.42578125" style="2" bestFit="1" customWidth="1"/>
    <col min="2307" max="2307" width="5.140625" style="2" bestFit="1" customWidth="1"/>
    <col min="2308" max="2308" width="7.28515625" style="2" bestFit="1" customWidth="1"/>
    <col min="2309" max="2309" width="5.140625" style="2" bestFit="1" customWidth="1"/>
    <col min="2310" max="2310" width="7.28515625" style="2" bestFit="1" customWidth="1"/>
    <col min="2311" max="2311" width="11.5703125" style="2" bestFit="1" customWidth="1"/>
    <col min="2312" max="2312" width="5.7109375" style="2" bestFit="1" customWidth="1"/>
    <col min="2313" max="2313" width="9.42578125" style="2" bestFit="1" customWidth="1"/>
    <col min="2314" max="2314" width="11.5703125" style="2" bestFit="1" customWidth="1"/>
    <col min="2315" max="2315" width="9.42578125" style="2" bestFit="1" customWidth="1"/>
    <col min="2316" max="2316" width="5.140625" style="2" bestFit="1" customWidth="1"/>
    <col min="2317" max="2317" width="7.28515625" style="2" bestFit="1" customWidth="1"/>
    <col min="2318" max="2318" width="5.140625" style="2" bestFit="1" customWidth="1"/>
    <col min="2319" max="2319" width="7.28515625" style="2" bestFit="1" customWidth="1"/>
    <col min="2320" max="2520" width="11.42578125" style="2"/>
    <col min="2521" max="2521" width="10" style="2" bestFit="1" customWidth="1"/>
    <col min="2522" max="2522" width="11.5703125" style="2" bestFit="1" customWidth="1"/>
    <col min="2523" max="2523" width="5.7109375" style="2" bestFit="1" customWidth="1"/>
    <col min="2524" max="2524" width="9.42578125" style="2" bestFit="1" customWidth="1"/>
    <col min="2525" max="2525" width="11.5703125" style="2" bestFit="1" customWidth="1"/>
    <col min="2526" max="2526" width="9.42578125" style="2" bestFit="1" customWidth="1"/>
    <col min="2527" max="2527" width="5.7109375" style="2" bestFit="1" customWidth="1"/>
    <col min="2528" max="2528" width="7.28515625" style="2" bestFit="1" customWidth="1"/>
    <col min="2529" max="2529" width="5.7109375" style="2" bestFit="1" customWidth="1"/>
    <col min="2530" max="2530" width="5.140625" style="2" bestFit="1" customWidth="1"/>
    <col min="2531" max="2531" width="11.42578125" style="2"/>
    <col min="2532" max="2532" width="5.7109375" style="2" bestFit="1" customWidth="1"/>
    <col min="2533" max="2533" width="9.42578125" style="2" bestFit="1" customWidth="1"/>
    <col min="2534" max="2534" width="11.5703125" style="2" bestFit="1" customWidth="1"/>
    <col min="2535" max="2535" width="9.42578125" style="2" bestFit="1" customWidth="1"/>
    <col min="2536" max="2536" width="6.28515625" style="2" bestFit="1" customWidth="1"/>
    <col min="2537" max="2537" width="7.28515625" style="2" bestFit="1" customWidth="1"/>
    <col min="2538" max="2538" width="5.7109375" style="2" bestFit="1" customWidth="1"/>
    <col min="2539" max="2539" width="5.140625" style="2" bestFit="1" customWidth="1"/>
    <col min="2540" max="2540" width="11.5703125" style="2" bestFit="1" customWidth="1"/>
    <col min="2541" max="2541" width="5.7109375" style="2" bestFit="1" customWidth="1"/>
    <col min="2542" max="2542" width="9.42578125" style="2" bestFit="1" customWidth="1"/>
    <col min="2543" max="2543" width="11.5703125" style="2" bestFit="1" customWidth="1"/>
    <col min="2544" max="2544" width="9.42578125" style="2" bestFit="1" customWidth="1"/>
    <col min="2545" max="2545" width="5.7109375" style="2" bestFit="1" customWidth="1"/>
    <col min="2546" max="2546" width="7.28515625" style="2" bestFit="1" customWidth="1"/>
    <col min="2547" max="2547" width="5.7109375" style="2" bestFit="1" customWidth="1"/>
    <col min="2548" max="2548" width="5.140625" style="2" bestFit="1" customWidth="1"/>
    <col min="2549" max="2549" width="11.5703125" style="2" bestFit="1" customWidth="1"/>
    <col min="2550" max="2550" width="5.7109375" style="2" bestFit="1" customWidth="1"/>
    <col min="2551" max="2551" width="9.42578125" style="2" bestFit="1" customWidth="1"/>
    <col min="2552" max="2552" width="11.5703125" style="2" bestFit="1" customWidth="1"/>
    <col min="2553" max="2553" width="9.42578125" style="2" bestFit="1" customWidth="1"/>
    <col min="2554" max="2554" width="5.7109375" style="2" bestFit="1" customWidth="1"/>
    <col min="2555" max="2555" width="7.28515625" style="2" bestFit="1" customWidth="1"/>
    <col min="2556" max="2556" width="5.7109375" style="2" bestFit="1" customWidth="1"/>
    <col min="2557" max="2557" width="5.140625" style="2" bestFit="1" customWidth="1"/>
    <col min="2558" max="2558" width="11.42578125" style="2"/>
    <col min="2559" max="2559" width="5.7109375" style="2" bestFit="1" customWidth="1"/>
    <col min="2560" max="2560" width="9.42578125" style="2" bestFit="1" customWidth="1"/>
    <col min="2561" max="2561" width="11.5703125" style="2" bestFit="1" customWidth="1"/>
    <col min="2562" max="2562" width="9.42578125" style="2" bestFit="1" customWidth="1"/>
    <col min="2563" max="2563" width="5.140625" style="2" bestFit="1" customWidth="1"/>
    <col min="2564" max="2564" width="7.28515625" style="2" bestFit="1" customWidth="1"/>
    <col min="2565" max="2565" width="5.140625" style="2" bestFit="1" customWidth="1"/>
    <col min="2566" max="2566" width="7.28515625" style="2" bestFit="1" customWidth="1"/>
    <col min="2567" max="2567" width="11.5703125" style="2" bestFit="1" customWidth="1"/>
    <col min="2568" max="2568" width="5.7109375" style="2" bestFit="1" customWidth="1"/>
    <col min="2569" max="2569" width="9.42578125" style="2" bestFit="1" customWidth="1"/>
    <col min="2570" max="2570" width="11.5703125" style="2" bestFit="1" customWidth="1"/>
    <col min="2571" max="2571" width="9.42578125" style="2" bestFit="1" customWidth="1"/>
    <col min="2572" max="2572" width="5.140625" style="2" bestFit="1" customWidth="1"/>
    <col min="2573" max="2573" width="7.28515625" style="2" bestFit="1" customWidth="1"/>
    <col min="2574" max="2574" width="5.140625" style="2" bestFit="1" customWidth="1"/>
    <col min="2575" max="2575" width="7.28515625" style="2" bestFit="1" customWidth="1"/>
    <col min="2576" max="2776" width="11.42578125" style="2"/>
    <col min="2777" max="2777" width="10" style="2" bestFit="1" customWidth="1"/>
    <col min="2778" max="2778" width="11.5703125" style="2" bestFit="1" customWidth="1"/>
    <col min="2779" max="2779" width="5.7109375" style="2" bestFit="1" customWidth="1"/>
    <col min="2780" max="2780" width="9.42578125" style="2" bestFit="1" customWidth="1"/>
    <col min="2781" max="2781" width="11.5703125" style="2" bestFit="1" customWidth="1"/>
    <col min="2782" max="2782" width="9.42578125" style="2" bestFit="1" customWidth="1"/>
    <col min="2783" max="2783" width="5.7109375" style="2" bestFit="1" customWidth="1"/>
    <col min="2784" max="2784" width="7.28515625" style="2" bestFit="1" customWidth="1"/>
    <col min="2785" max="2785" width="5.7109375" style="2" bestFit="1" customWidth="1"/>
    <col min="2786" max="2786" width="5.140625" style="2" bestFit="1" customWidth="1"/>
    <col min="2787" max="2787" width="11.42578125" style="2"/>
    <col min="2788" max="2788" width="5.7109375" style="2" bestFit="1" customWidth="1"/>
    <col min="2789" max="2789" width="9.42578125" style="2" bestFit="1" customWidth="1"/>
    <col min="2790" max="2790" width="11.5703125" style="2" bestFit="1" customWidth="1"/>
    <col min="2791" max="2791" width="9.42578125" style="2" bestFit="1" customWidth="1"/>
    <col min="2792" max="2792" width="6.28515625" style="2" bestFit="1" customWidth="1"/>
    <col min="2793" max="2793" width="7.28515625" style="2" bestFit="1" customWidth="1"/>
    <col min="2794" max="2794" width="5.7109375" style="2" bestFit="1" customWidth="1"/>
    <col min="2795" max="2795" width="5.140625" style="2" bestFit="1" customWidth="1"/>
    <col min="2796" max="2796" width="11.5703125" style="2" bestFit="1" customWidth="1"/>
    <col min="2797" max="2797" width="5.7109375" style="2" bestFit="1" customWidth="1"/>
    <col min="2798" max="2798" width="9.42578125" style="2" bestFit="1" customWidth="1"/>
    <col min="2799" max="2799" width="11.5703125" style="2" bestFit="1" customWidth="1"/>
    <col min="2800" max="2800" width="9.42578125" style="2" bestFit="1" customWidth="1"/>
    <col min="2801" max="2801" width="5.7109375" style="2" bestFit="1" customWidth="1"/>
    <col min="2802" max="2802" width="7.28515625" style="2" bestFit="1" customWidth="1"/>
    <col min="2803" max="2803" width="5.7109375" style="2" bestFit="1" customWidth="1"/>
    <col min="2804" max="2804" width="5.140625" style="2" bestFit="1" customWidth="1"/>
    <col min="2805" max="2805" width="11.5703125" style="2" bestFit="1" customWidth="1"/>
    <col min="2806" max="2806" width="5.7109375" style="2" bestFit="1" customWidth="1"/>
    <col min="2807" max="2807" width="9.42578125" style="2" bestFit="1" customWidth="1"/>
    <col min="2808" max="2808" width="11.5703125" style="2" bestFit="1" customWidth="1"/>
    <col min="2809" max="2809" width="9.42578125" style="2" bestFit="1" customWidth="1"/>
    <col min="2810" max="2810" width="5.7109375" style="2" bestFit="1" customWidth="1"/>
    <col min="2811" max="2811" width="7.28515625" style="2" bestFit="1" customWidth="1"/>
    <col min="2812" max="2812" width="5.7109375" style="2" bestFit="1" customWidth="1"/>
    <col min="2813" max="2813" width="5.140625" style="2" bestFit="1" customWidth="1"/>
    <col min="2814" max="2814" width="11.42578125" style="2"/>
    <col min="2815" max="2815" width="5.7109375" style="2" bestFit="1" customWidth="1"/>
    <col min="2816" max="2816" width="9.42578125" style="2" bestFit="1" customWidth="1"/>
    <col min="2817" max="2817" width="11.5703125" style="2" bestFit="1" customWidth="1"/>
    <col min="2818" max="2818" width="9.42578125" style="2" bestFit="1" customWidth="1"/>
    <col min="2819" max="2819" width="5.140625" style="2" bestFit="1" customWidth="1"/>
    <col min="2820" max="2820" width="7.28515625" style="2" bestFit="1" customWidth="1"/>
    <col min="2821" max="2821" width="5.140625" style="2" bestFit="1" customWidth="1"/>
    <col min="2822" max="2822" width="7.28515625" style="2" bestFit="1" customWidth="1"/>
    <col min="2823" max="2823" width="11.5703125" style="2" bestFit="1" customWidth="1"/>
    <col min="2824" max="2824" width="5.7109375" style="2" bestFit="1" customWidth="1"/>
    <col min="2825" max="2825" width="9.42578125" style="2" bestFit="1" customWidth="1"/>
    <col min="2826" max="2826" width="11.5703125" style="2" bestFit="1" customWidth="1"/>
    <col min="2827" max="2827" width="9.42578125" style="2" bestFit="1" customWidth="1"/>
    <col min="2828" max="2828" width="5.140625" style="2" bestFit="1" customWidth="1"/>
    <col min="2829" max="2829" width="7.28515625" style="2" bestFit="1" customWidth="1"/>
    <col min="2830" max="2830" width="5.140625" style="2" bestFit="1" customWidth="1"/>
    <col min="2831" max="2831" width="7.28515625" style="2" bestFit="1" customWidth="1"/>
    <col min="2832" max="3032" width="11.42578125" style="2"/>
    <col min="3033" max="3033" width="10" style="2" bestFit="1" customWidth="1"/>
    <col min="3034" max="3034" width="11.5703125" style="2" bestFit="1" customWidth="1"/>
    <col min="3035" max="3035" width="5.7109375" style="2" bestFit="1" customWidth="1"/>
    <col min="3036" max="3036" width="9.42578125" style="2" bestFit="1" customWidth="1"/>
    <col min="3037" max="3037" width="11.5703125" style="2" bestFit="1" customWidth="1"/>
    <col min="3038" max="3038" width="9.42578125" style="2" bestFit="1" customWidth="1"/>
    <col min="3039" max="3039" width="5.7109375" style="2" bestFit="1" customWidth="1"/>
    <col min="3040" max="3040" width="7.28515625" style="2" bestFit="1" customWidth="1"/>
    <col min="3041" max="3041" width="5.7109375" style="2" bestFit="1" customWidth="1"/>
    <col min="3042" max="3042" width="5.140625" style="2" bestFit="1" customWidth="1"/>
    <col min="3043" max="3043" width="11.42578125" style="2"/>
    <col min="3044" max="3044" width="5.7109375" style="2" bestFit="1" customWidth="1"/>
    <col min="3045" max="3045" width="9.42578125" style="2" bestFit="1" customWidth="1"/>
    <col min="3046" max="3046" width="11.5703125" style="2" bestFit="1" customWidth="1"/>
    <col min="3047" max="3047" width="9.42578125" style="2" bestFit="1" customWidth="1"/>
    <col min="3048" max="3048" width="6.28515625" style="2" bestFit="1" customWidth="1"/>
    <col min="3049" max="3049" width="7.28515625" style="2" bestFit="1" customWidth="1"/>
    <col min="3050" max="3050" width="5.7109375" style="2" bestFit="1" customWidth="1"/>
    <col min="3051" max="3051" width="5.140625" style="2" bestFit="1" customWidth="1"/>
    <col min="3052" max="3052" width="11.5703125" style="2" bestFit="1" customWidth="1"/>
    <col min="3053" max="3053" width="5.7109375" style="2" bestFit="1" customWidth="1"/>
    <col min="3054" max="3054" width="9.42578125" style="2" bestFit="1" customWidth="1"/>
    <col min="3055" max="3055" width="11.5703125" style="2" bestFit="1" customWidth="1"/>
    <col min="3056" max="3056" width="9.42578125" style="2" bestFit="1" customWidth="1"/>
    <col min="3057" max="3057" width="5.7109375" style="2" bestFit="1" customWidth="1"/>
    <col min="3058" max="3058" width="7.28515625" style="2" bestFit="1" customWidth="1"/>
    <col min="3059" max="3059" width="5.7109375" style="2" bestFit="1" customWidth="1"/>
    <col min="3060" max="3060" width="5.140625" style="2" bestFit="1" customWidth="1"/>
    <col min="3061" max="3061" width="11.5703125" style="2" bestFit="1" customWidth="1"/>
    <col min="3062" max="3062" width="5.7109375" style="2" bestFit="1" customWidth="1"/>
    <col min="3063" max="3063" width="9.42578125" style="2" bestFit="1" customWidth="1"/>
    <col min="3064" max="3064" width="11.5703125" style="2" bestFit="1" customWidth="1"/>
    <col min="3065" max="3065" width="9.42578125" style="2" bestFit="1" customWidth="1"/>
    <col min="3066" max="3066" width="5.7109375" style="2" bestFit="1" customWidth="1"/>
    <col min="3067" max="3067" width="7.28515625" style="2" bestFit="1" customWidth="1"/>
    <col min="3068" max="3068" width="5.7109375" style="2" bestFit="1" customWidth="1"/>
    <col min="3069" max="3069" width="5.140625" style="2" bestFit="1" customWidth="1"/>
    <col min="3070" max="3070" width="11.42578125" style="2"/>
    <col min="3071" max="3071" width="5.7109375" style="2" bestFit="1" customWidth="1"/>
    <col min="3072" max="3072" width="9.42578125" style="2" bestFit="1" customWidth="1"/>
    <col min="3073" max="3073" width="11.5703125" style="2" bestFit="1" customWidth="1"/>
    <col min="3074" max="3074" width="9.42578125" style="2" bestFit="1" customWidth="1"/>
    <col min="3075" max="3075" width="5.140625" style="2" bestFit="1" customWidth="1"/>
    <col min="3076" max="3076" width="7.28515625" style="2" bestFit="1" customWidth="1"/>
    <col min="3077" max="3077" width="5.140625" style="2" bestFit="1" customWidth="1"/>
    <col min="3078" max="3078" width="7.28515625" style="2" bestFit="1" customWidth="1"/>
    <col min="3079" max="3079" width="11.5703125" style="2" bestFit="1" customWidth="1"/>
    <col min="3080" max="3080" width="5.7109375" style="2" bestFit="1" customWidth="1"/>
    <col min="3081" max="3081" width="9.42578125" style="2" bestFit="1" customWidth="1"/>
    <col min="3082" max="3082" width="11.5703125" style="2" bestFit="1" customWidth="1"/>
    <col min="3083" max="3083" width="9.42578125" style="2" bestFit="1" customWidth="1"/>
    <col min="3084" max="3084" width="5.140625" style="2" bestFit="1" customWidth="1"/>
    <col min="3085" max="3085" width="7.28515625" style="2" bestFit="1" customWidth="1"/>
    <col min="3086" max="3086" width="5.140625" style="2" bestFit="1" customWidth="1"/>
    <col min="3087" max="3087" width="7.28515625" style="2" bestFit="1" customWidth="1"/>
    <col min="3088" max="3288" width="11.42578125" style="2"/>
    <col min="3289" max="3289" width="10" style="2" bestFit="1" customWidth="1"/>
    <col min="3290" max="3290" width="11.5703125" style="2" bestFit="1" customWidth="1"/>
    <col min="3291" max="3291" width="5.7109375" style="2" bestFit="1" customWidth="1"/>
    <col min="3292" max="3292" width="9.42578125" style="2" bestFit="1" customWidth="1"/>
    <col min="3293" max="3293" width="11.5703125" style="2" bestFit="1" customWidth="1"/>
    <col min="3294" max="3294" width="9.42578125" style="2" bestFit="1" customWidth="1"/>
    <col min="3295" max="3295" width="5.7109375" style="2" bestFit="1" customWidth="1"/>
    <col min="3296" max="3296" width="7.28515625" style="2" bestFit="1" customWidth="1"/>
    <col min="3297" max="3297" width="5.7109375" style="2" bestFit="1" customWidth="1"/>
    <col min="3298" max="3298" width="5.140625" style="2" bestFit="1" customWidth="1"/>
    <col min="3299" max="3299" width="11.42578125" style="2"/>
    <col min="3300" max="3300" width="5.7109375" style="2" bestFit="1" customWidth="1"/>
    <col min="3301" max="3301" width="9.42578125" style="2" bestFit="1" customWidth="1"/>
    <col min="3302" max="3302" width="11.5703125" style="2" bestFit="1" customWidth="1"/>
    <col min="3303" max="3303" width="9.42578125" style="2" bestFit="1" customWidth="1"/>
    <col min="3304" max="3304" width="6.28515625" style="2" bestFit="1" customWidth="1"/>
    <col min="3305" max="3305" width="7.28515625" style="2" bestFit="1" customWidth="1"/>
    <col min="3306" max="3306" width="5.7109375" style="2" bestFit="1" customWidth="1"/>
    <col min="3307" max="3307" width="5.140625" style="2" bestFit="1" customWidth="1"/>
    <col min="3308" max="3308" width="11.5703125" style="2" bestFit="1" customWidth="1"/>
    <col min="3309" max="3309" width="5.7109375" style="2" bestFit="1" customWidth="1"/>
    <col min="3310" max="3310" width="9.42578125" style="2" bestFit="1" customWidth="1"/>
    <col min="3311" max="3311" width="11.5703125" style="2" bestFit="1" customWidth="1"/>
    <col min="3312" max="3312" width="9.42578125" style="2" bestFit="1" customWidth="1"/>
    <col min="3313" max="3313" width="5.7109375" style="2" bestFit="1" customWidth="1"/>
    <col min="3314" max="3314" width="7.28515625" style="2" bestFit="1" customWidth="1"/>
    <col min="3315" max="3315" width="5.7109375" style="2" bestFit="1" customWidth="1"/>
    <col min="3316" max="3316" width="5.140625" style="2" bestFit="1" customWidth="1"/>
    <col min="3317" max="3317" width="11.5703125" style="2" bestFit="1" customWidth="1"/>
    <col min="3318" max="3318" width="5.7109375" style="2" bestFit="1" customWidth="1"/>
    <col min="3319" max="3319" width="9.42578125" style="2" bestFit="1" customWidth="1"/>
    <col min="3320" max="3320" width="11.5703125" style="2" bestFit="1" customWidth="1"/>
    <col min="3321" max="3321" width="9.42578125" style="2" bestFit="1" customWidth="1"/>
    <col min="3322" max="3322" width="5.7109375" style="2" bestFit="1" customWidth="1"/>
    <col min="3323" max="3323" width="7.28515625" style="2" bestFit="1" customWidth="1"/>
    <col min="3324" max="3324" width="5.7109375" style="2" bestFit="1" customWidth="1"/>
    <col min="3325" max="3325" width="5.140625" style="2" bestFit="1" customWidth="1"/>
    <col min="3326" max="3326" width="11.42578125" style="2"/>
    <col min="3327" max="3327" width="5.7109375" style="2" bestFit="1" customWidth="1"/>
    <col min="3328" max="3328" width="9.42578125" style="2" bestFit="1" customWidth="1"/>
    <col min="3329" max="3329" width="11.5703125" style="2" bestFit="1" customWidth="1"/>
    <col min="3330" max="3330" width="9.42578125" style="2" bestFit="1" customWidth="1"/>
    <col min="3331" max="3331" width="5.140625" style="2" bestFit="1" customWidth="1"/>
    <col min="3332" max="3332" width="7.28515625" style="2" bestFit="1" customWidth="1"/>
    <col min="3333" max="3333" width="5.140625" style="2" bestFit="1" customWidth="1"/>
    <col min="3334" max="3334" width="7.28515625" style="2" bestFit="1" customWidth="1"/>
    <col min="3335" max="3335" width="11.5703125" style="2" bestFit="1" customWidth="1"/>
    <col min="3336" max="3336" width="5.7109375" style="2" bestFit="1" customWidth="1"/>
    <col min="3337" max="3337" width="9.42578125" style="2" bestFit="1" customWidth="1"/>
    <col min="3338" max="3338" width="11.5703125" style="2" bestFit="1" customWidth="1"/>
    <col min="3339" max="3339" width="9.42578125" style="2" bestFit="1" customWidth="1"/>
    <col min="3340" max="3340" width="5.140625" style="2" bestFit="1" customWidth="1"/>
    <col min="3341" max="3341" width="7.28515625" style="2" bestFit="1" customWidth="1"/>
    <col min="3342" max="3342" width="5.140625" style="2" bestFit="1" customWidth="1"/>
    <col min="3343" max="3343" width="7.28515625" style="2" bestFit="1" customWidth="1"/>
    <col min="3344" max="3544" width="11.42578125" style="2"/>
    <col min="3545" max="3545" width="10" style="2" bestFit="1" customWidth="1"/>
    <col min="3546" max="3546" width="11.5703125" style="2" bestFit="1" customWidth="1"/>
    <col min="3547" max="3547" width="5.7109375" style="2" bestFit="1" customWidth="1"/>
    <col min="3548" max="3548" width="9.42578125" style="2" bestFit="1" customWidth="1"/>
    <col min="3549" max="3549" width="11.5703125" style="2" bestFit="1" customWidth="1"/>
    <col min="3550" max="3550" width="9.42578125" style="2" bestFit="1" customWidth="1"/>
    <col min="3551" max="3551" width="5.7109375" style="2" bestFit="1" customWidth="1"/>
    <col min="3552" max="3552" width="7.28515625" style="2" bestFit="1" customWidth="1"/>
    <col min="3553" max="3553" width="5.7109375" style="2" bestFit="1" customWidth="1"/>
    <col min="3554" max="3554" width="5.140625" style="2" bestFit="1" customWidth="1"/>
    <col min="3555" max="3555" width="11.42578125" style="2"/>
    <col min="3556" max="3556" width="5.7109375" style="2" bestFit="1" customWidth="1"/>
    <col min="3557" max="3557" width="9.42578125" style="2" bestFit="1" customWidth="1"/>
    <col min="3558" max="3558" width="11.5703125" style="2" bestFit="1" customWidth="1"/>
    <col min="3559" max="3559" width="9.42578125" style="2" bestFit="1" customWidth="1"/>
    <col min="3560" max="3560" width="6.28515625" style="2" bestFit="1" customWidth="1"/>
    <col min="3561" max="3561" width="7.28515625" style="2" bestFit="1" customWidth="1"/>
    <col min="3562" max="3562" width="5.7109375" style="2" bestFit="1" customWidth="1"/>
    <col min="3563" max="3563" width="5.140625" style="2" bestFit="1" customWidth="1"/>
    <col min="3564" max="3564" width="11.5703125" style="2" bestFit="1" customWidth="1"/>
    <col min="3565" max="3565" width="5.7109375" style="2" bestFit="1" customWidth="1"/>
    <col min="3566" max="3566" width="9.42578125" style="2" bestFit="1" customWidth="1"/>
    <col min="3567" max="3567" width="11.5703125" style="2" bestFit="1" customWidth="1"/>
    <col min="3568" max="3568" width="9.42578125" style="2" bestFit="1" customWidth="1"/>
    <col min="3569" max="3569" width="5.7109375" style="2" bestFit="1" customWidth="1"/>
    <col min="3570" max="3570" width="7.28515625" style="2" bestFit="1" customWidth="1"/>
    <col min="3571" max="3571" width="5.7109375" style="2" bestFit="1" customWidth="1"/>
    <col min="3572" max="3572" width="5.140625" style="2" bestFit="1" customWidth="1"/>
    <col min="3573" max="3573" width="11.5703125" style="2" bestFit="1" customWidth="1"/>
    <col min="3574" max="3574" width="5.7109375" style="2" bestFit="1" customWidth="1"/>
    <col min="3575" max="3575" width="9.42578125" style="2" bestFit="1" customWidth="1"/>
    <col min="3576" max="3576" width="11.5703125" style="2" bestFit="1" customWidth="1"/>
    <col min="3577" max="3577" width="9.42578125" style="2" bestFit="1" customWidth="1"/>
    <col min="3578" max="3578" width="5.7109375" style="2" bestFit="1" customWidth="1"/>
    <col min="3579" max="3579" width="7.28515625" style="2" bestFit="1" customWidth="1"/>
    <col min="3580" max="3580" width="5.7109375" style="2" bestFit="1" customWidth="1"/>
    <col min="3581" max="3581" width="5.140625" style="2" bestFit="1" customWidth="1"/>
    <col min="3582" max="3582" width="11.42578125" style="2"/>
    <col min="3583" max="3583" width="5.7109375" style="2" bestFit="1" customWidth="1"/>
    <col min="3584" max="3584" width="9.42578125" style="2" bestFit="1" customWidth="1"/>
    <col min="3585" max="3585" width="11.5703125" style="2" bestFit="1" customWidth="1"/>
    <col min="3586" max="3586" width="9.42578125" style="2" bestFit="1" customWidth="1"/>
    <col min="3587" max="3587" width="5.140625" style="2" bestFit="1" customWidth="1"/>
    <col min="3588" max="3588" width="7.28515625" style="2" bestFit="1" customWidth="1"/>
    <col min="3589" max="3589" width="5.140625" style="2" bestFit="1" customWidth="1"/>
    <col min="3590" max="3590" width="7.28515625" style="2" bestFit="1" customWidth="1"/>
    <col min="3591" max="3591" width="11.5703125" style="2" bestFit="1" customWidth="1"/>
    <col min="3592" max="3592" width="5.7109375" style="2" bestFit="1" customWidth="1"/>
    <col min="3593" max="3593" width="9.42578125" style="2" bestFit="1" customWidth="1"/>
    <col min="3594" max="3594" width="11.5703125" style="2" bestFit="1" customWidth="1"/>
    <col min="3595" max="3595" width="9.42578125" style="2" bestFit="1" customWidth="1"/>
    <col min="3596" max="3596" width="5.140625" style="2" bestFit="1" customWidth="1"/>
    <col min="3597" max="3597" width="7.28515625" style="2" bestFit="1" customWidth="1"/>
    <col min="3598" max="3598" width="5.140625" style="2" bestFit="1" customWidth="1"/>
    <col min="3599" max="3599" width="7.28515625" style="2" bestFit="1" customWidth="1"/>
    <col min="3600" max="3800" width="11.42578125" style="2"/>
    <col min="3801" max="3801" width="10" style="2" bestFit="1" customWidth="1"/>
    <col min="3802" max="3802" width="11.5703125" style="2" bestFit="1" customWidth="1"/>
    <col min="3803" max="3803" width="5.7109375" style="2" bestFit="1" customWidth="1"/>
    <col min="3804" max="3804" width="9.42578125" style="2" bestFit="1" customWidth="1"/>
    <col min="3805" max="3805" width="11.5703125" style="2" bestFit="1" customWidth="1"/>
    <col min="3806" max="3806" width="9.42578125" style="2" bestFit="1" customWidth="1"/>
    <col min="3807" max="3807" width="5.7109375" style="2" bestFit="1" customWidth="1"/>
    <col min="3808" max="3808" width="7.28515625" style="2" bestFit="1" customWidth="1"/>
    <col min="3809" max="3809" width="5.7109375" style="2" bestFit="1" customWidth="1"/>
    <col min="3810" max="3810" width="5.140625" style="2" bestFit="1" customWidth="1"/>
    <col min="3811" max="3811" width="11.42578125" style="2"/>
    <col min="3812" max="3812" width="5.7109375" style="2" bestFit="1" customWidth="1"/>
    <col min="3813" max="3813" width="9.42578125" style="2" bestFit="1" customWidth="1"/>
    <col min="3814" max="3814" width="11.5703125" style="2" bestFit="1" customWidth="1"/>
    <col min="3815" max="3815" width="9.42578125" style="2" bestFit="1" customWidth="1"/>
    <col min="3816" max="3816" width="6.28515625" style="2" bestFit="1" customWidth="1"/>
    <col min="3817" max="3817" width="7.28515625" style="2" bestFit="1" customWidth="1"/>
    <col min="3818" max="3818" width="5.7109375" style="2" bestFit="1" customWidth="1"/>
    <col min="3819" max="3819" width="5.140625" style="2" bestFit="1" customWidth="1"/>
    <col min="3820" max="3820" width="11.5703125" style="2" bestFit="1" customWidth="1"/>
    <col min="3821" max="3821" width="5.7109375" style="2" bestFit="1" customWidth="1"/>
    <col min="3822" max="3822" width="9.42578125" style="2" bestFit="1" customWidth="1"/>
    <col min="3823" max="3823" width="11.5703125" style="2" bestFit="1" customWidth="1"/>
    <col min="3824" max="3824" width="9.42578125" style="2" bestFit="1" customWidth="1"/>
    <col min="3825" max="3825" width="5.7109375" style="2" bestFit="1" customWidth="1"/>
    <col min="3826" max="3826" width="7.28515625" style="2" bestFit="1" customWidth="1"/>
    <col min="3827" max="3827" width="5.7109375" style="2" bestFit="1" customWidth="1"/>
    <col min="3828" max="3828" width="5.140625" style="2" bestFit="1" customWidth="1"/>
    <col min="3829" max="3829" width="11.5703125" style="2" bestFit="1" customWidth="1"/>
    <col min="3830" max="3830" width="5.7109375" style="2" bestFit="1" customWidth="1"/>
    <col min="3831" max="3831" width="9.42578125" style="2" bestFit="1" customWidth="1"/>
    <col min="3832" max="3832" width="11.5703125" style="2" bestFit="1" customWidth="1"/>
    <col min="3833" max="3833" width="9.42578125" style="2" bestFit="1" customWidth="1"/>
    <col min="3834" max="3834" width="5.7109375" style="2" bestFit="1" customWidth="1"/>
    <col min="3835" max="3835" width="7.28515625" style="2" bestFit="1" customWidth="1"/>
    <col min="3836" max="3836" width="5.7109375" style="2" bestFit="1" customWidth="1"/>
    <col min="3837" max="3837" width="5.140625" style="2" bestFit="1" customWidth="1"/>
    <col min="3838" max="3838" width="11.42578125" style="2"/>
    <col min="3839" max="3839" width="5.7109375" style="2" bestFit="1" customWidth="1"/>
    <col min="3840" max="3840" width="9.42578125" style="2" bestFit="1" customWidth="1"/>
    <col min="3841" max="3841" width="11.5703125" style="2" bestFit="1" customWidth="1"/>
    <col min="3842" max="3842" width="9.42578125" style="2" bestFit="1" customWidth="1"/>
    <col min="3843" max="3843" width="5.140625" style="2" bestFit="1" customWidth="1"/>
    <col min="3844" max="3844" width="7.28515625" style="2" bestFit="1" customWidth="1"/>
    <col min="3845" max="3845" width="5.140625" style="2" bestFit="1" customWidth="1"/>
    <col min="3846" max="3846" width="7.28515625" style="2" bestFit="1" customWidth="1"/>
    <col min="3847" max="3847" width="11.5703125" style="2" bestFit="1" customWidth="1"/>
    <col min="3848" max="3848" width="5.7109375" style="2" bestFit="1" customWidth="1"/>
    <col min="3849" max="3849" width="9.42578125" style="2" bestFit="1" customWidth="1"/>
    <col min="3850" max="3850" width="11.5703125" style="2" bestFit="1" customWidth="1"/>
    <col min="3851" max="3851" width="9.42578125" style="2" bestFit="1" customWidth="1"/>
    <col min="3852" max="3852" width="5.140625" style="2" bestFit="1" customWidth="1"/>
    <col min="3853" max="3853" width="7.28515625" style="2" bestFit="1" customWidth="1"/>
    <col min="3854" max="3854" width="5.140625" style="2" bestFit="1" customWidth="1"/>
    <col min="3855" max="3855" width="7.28515625" style="2" bestFit="1" customWidth="1"/>
    <col min="3856" max="4056" width="11.42578125" style="2"/>
    <col min="4057" max="4057" width="10" style="2" bestFit="1" customWidth="1"/>
    <col min="4058" max="4058" width="11.5703125" style="2" bestFit="1" customWidth="1"/>
    <col min="4059" max="4059" width="5.7109375" style="2" bestFit="1" customWidth="1"/>
    <col min="4060" max="4060" width="9.42578125" style="2" bestFit="1" customWidth="1"/>
    <col min="4061" max="4061" width="11.5703125" style="2" bestFit="1" customWidth="1"/>
    <col min="4062" max="4062" width="9.42578125" style="2" bestFit="1" customWidth="1"/>
    <col min="4063" max="4063" width="5.7109375" style="2" bestFit="1" customWidth="1"/>
    <col min="4064" max="4064" width="7.28515625" style="2" bestFit="1" customWidth="1"/>
    <col min="4065" max="4065" width="5.7109375" style="2" bestFit="1" customWidth="1"/>
    <col min="4066" max="4066" width="5.140625" style="2" bestFit="1" customWidth="1"/>
    <col min="4067" max="4067" width="11.42578125" style="2"/>
    <col min="4068" max="4068" width="5.7109375" style="2" bestFit="1" customWidth="1"/>
    <col min="4069" max="4069" width="9.42578125" style="2" bestFit="1" customWidth="1"/>
    <col min="4070" max="4070" width="11.5703125" style="2" bestFit="1" customWidth="1"/>
    <col min="4071" max="4071" width="9.42578125" style="2" bestFit="1" customWidth="1"/>
    <col min="4072" max="4072" width="6.28515625" style="2" bestFit="1" customWidth="1"/>
    <col min="4073" max="4073" width="7.28515625" style="2" bestFit="1" customWidth="1"/>
    <col min="4074" max="4074" width="5.7109375" style="2" bestFit="1" customWidth="1"/>
    <col min="4075" max="4075" width="5.140625" style="2" bestFit="1" customWidth="1"/>
    <col min="4076" max="4076" width="11.5703125" style="2" bestFit="1" customWidth="1"/>
    <col min="4077" max="4077" width="5.7109375" style="2" bestFit="1" customWidth="1"/>
    <col min="4078" max="4078" width="9.42578125" style="2" bestFit="1" customWidth="1"/>
    <col min="4079" max="4079" width="11.5703125" style="2" bestFit="1" customWidth="1"/>
    <col min="4080" max="4080" width="9.42578125" style="2" bestFit="1" customWidth="1"/>
    <col min="4081" max="4081" width="5.7109375" style="2" bestFit="1" customWidth="1"/>
    <col min="4082" max="4082" width="7.28515625" style="2" bestFit="1" customWidth="1"/>
    <col min="4083" max="4083" width="5.7109375" style="2" bestFit="1" customWidth="1"/>
    <col min="4084" max="4084" width="5.140625" style="2" bestFit="1" customWidth="1"/>
    <col min="4085" max="4085" width="11.5703125" style="2" bestFit="1" customWidth="1"/>
    <col min="4086" max="4086" width="5.7109375" style="2" bestFit="1" customWidth="1"/>
    <col min="4087" max="4087" width="9.42578125" style="2" bestFit="1" customWidth="1"/>
    <col min="4088" max="4088" width="11.5703125" style="2" bestFit="1" customWidth="1"/>
    <col min="4089" max="4089" width="9.42578125" style="2" bestFit="1" customWidth="1"/>
    <col min="4090" max="4090" width="5.7109375" style="2" bestFit="1" customWidth="1"/>
    <col min="4091" max="4091" width="7.28515625" style="2" bestFit="1" customWidth="1"/>
    <col min="4092" max="4092" width="5.7109375" style="2" bestFit="1" customWidth="1"/>
    <col min="4093" max="4093" width="5.140625" style="2" bestFit="1" customWidth="1"/>
    <col min="4094" max="4094" width="11.42578125" style="2"/>
    <col min="4095" max="4095" width="5.7109375" style="2" bestFit="1" customWidth="1"/>
    <col min="4096" max="4096" width="9.42578125" style="2" bestFit="1" customWidth="1"/>
    <col min="4097" max="4097" width="11.5703125" style="2" bestFit="1" customWidth="1"/>
    <col min="4098" max="4098" width="9.42578125" style="2" bestFit="1" customWidth="1"/>
    <col min="4099" max="4099" width="5.140625" style="2" bestFit="1" customWidth="1"/>
    <col min="4100" max="4100" width="7.28515625" style="2" bestFit="1" customWidth="1"/>
    <col min="4101" max="4101" width="5.140625" style="2" bestFit="1" customWidth="1"/>
    <col min="4102" max="4102" width="7.28515625" style="2" bestFit="1" customWidth="1"/>
    <col min="4103" max="4103" width="11.5703125" style="2" bestFit="1" customWidth="1"/>
    <col min="4104" max="4104" width="5.7109375" style="2" bestFit="1" customWidth="1"/>
    <col min="4105" max="4105" width="9.42578125" style="2" bestFit="1" customWidth="1"/>
    <col min="4106" max="4106" width="11.5703125" style="2" bestFit="1" customWidth="1"/>
    <col min="4107" max="4107" width="9.42578125" style="2" bestFit="1" customWidth="1"/>
    <col min="4108" max="4108" width="5.140625" style="2" bestFit="1" customWidth="1"/>
    <col min="4109" max="4109" width="7.28515625" style="2" bestFit="1" customWidth="1"/>
    <col min="4110" max="4110" width="5.140625" style="2" bestFit="1" customWidth="1"/>
    <col min="4111" max="4111" width="7.28515625" style="2" bestFit="1" customWidth="1"/>
    <col min="4112" max="4312" width="11.42578125" style="2"/>
    <col min="4313" max="4313" width="10" style="2" bestFit="1" customWidth="1"/>
    <col min="4314" max="4314" width="11.5703125" style="2" bestFit="1" customWidth="1"/>
    <col min="4315" max="4315" width="5.7109375" style="2" bestFit="1" customWidth="1"/>
    <col min="4316" max="4316" width="9.42578125" style="2" bestFit="1" customWidth="1"/>
    <col min="4317" max="4317" width="11.5703125" style="2" bestFit="1" customWidth="1"/>
    <col min="4318" max="4318" width="9.42578125" style="2" bestFit="1" customWidth="1"/>
    <col min="4319" max="4319" width="5.7109375" style="2" bestFit="1" customWidth="1"/>
    <col min="4320" max="4320" width="7.28515625" style="2" bestFit="1" customWidth="1"/>
    <col min="4321" max="4321" width="5.7109375" style="2" bestFit="1" customWidth="1"/>
    <col min="4322" max="4322" width="5.140625" style="2" bestFit="1" customWidth="1"/>
    <col min="4323" max="4323" width="11.42578125" style="2"/>
    <col min="4324" max="4324" width="5.7109375" style="2" bestFit="1" customWidth="1"/>
    <col min="4325" max="4325" width="9.42578125" style="2" bestFit="1" customWidth="1"/>
    <col min="4326" max="4326" width="11.5703125" style="2" bestFit="1" customWidth="1"/>
    <col min="4327" max="4327" width="9.42578125" style="2" bestFit="1" customWidth="1"/>
    <col min="4328" max="4328" width="6.28515625" style="2" bestFit="1" customWidth="1"/>
    <col min="4329" max="4329" width="7.28515625" style="2" bestFit="1" customWidth="1"/>
    <col min="4330" max="4330" width="5.7109375" style="2" bestFit="1" customWidth="1"/>
    <col min="4331" max="4331" width="5.140625" style="2" bestFit="1" customWidth="1"/>
    <col min="4332" max="4332" width="11.5703125" style="2" bestFit="1" customWidth="1"/>
    <col min="4333" max="4333" width="5.7109375" style="2" bestFit="1" customWidth="1"/>
    <col min="4334" max="4334" width="9.42578125" style="2" bestFit="1" customWidth="1"/>
    <col min="4335" max="4335" width="11.5703125" style="2" bestFit="1" customWidth="1"/>
    <col min="4336" max="4336" width="9.42578125" style="2" bestFit="1" customWidth="1"/>
    <col min="4337" max="4337" width="5.7109375" style="2" bestFit="1" customWidth="1"/>
    <col min="4338" max="4338" width="7.28515625" style="2" bestFit="1" customWidth="1"/>
    <col min="4339" max="4339" width="5.7109375" style="2" bestFit="1" customWidth="1"/>
    <col min="4340" max="4340" width="5.140625" style="2" bestFit="1" customWidth="1"/>
    <col min="4341" max="4341" width="11.5703125" style="2" bestFit="1" customWidth="1"/>
    <col min="4342" max="4342" width="5.7109375" style="2" bestFit="1" customWidth="1"/>
    <col min="4343" max="4343" width="9.42578125" style="2" bestFit="1" customWidth="1"/>
    <col min="4344" max="4344" width="11.5703125" style="2" bestFit="1" customWidth="1"/>
    <col min="4345" max="4345" width="9.42578125" style="2" bestFit="1" customWidth="1"/>
    <col min="4346" max="4346" width="5.7109375" style="2" bestFit="1" customWidth="1"/>
    <col min="4347" max="4347" width="7.28515625" style="2" bestFit="1" customWidth="1"/>
    <col min="4348" max="4348" width="5.7109375" style="2" bestFit="1" customWidth="1"/>
    <col min="4349" max="4349" width="5.140625" style="2" bestFit="1" customWidth="1"/>
    <col min="4350" max="4350" width="11.42578125" style="2"/>
    <col min="4351" max="4351" width="5.7109375" style="2" bestFit="1" customWidth="1"/>
    <col min="4352" max="4352" width="9.42578125" style="2" bestFit="1" customWidth="1"/>
    <col min="4353" max="4353" width="11.5703125" style="2" bestFit="1" customWidth="1"/>
    <col min="4354" max="4354" width="9.42578125" style="2" bestFit="1" customWidth="1"/>
    <col min="4355" max="4355" width="5.140625" style="2" bestFit="1" customWidth="1"/>
    <col min="4356" max="4356" width="7.28515625" style="2" bestFit="1" customWidth="1"/>
    <col min="4357" max="4357" width="5.140625" style="2" bestFit="1" customWidth="1"/>
    <col min="4358" max="4358" width="7.28515625" style="2" bestFit="1" customWidth="1"/>
    <col min="4359" max="4359" width="11.5703125" style="2" bestFit="1" customWidth="1"/>
    <col min="4360" max="4360" width="5.7109375" style="2" bestFit="1" customWidth="1"/>
    <col min="4361" max="4361" width="9.42578125" style="2" bestFit="1" customWidth="1"/>
    <col min="4362" max="4362" width="11.5703125" style="2" bestFit="1" customWidth="1"/>
    <col min="4363" max="4363" width="9.42578125" style="2" bestFit="1" customWidth="1"/>
    <col min="4364" max="4364" width="5.140625" style="2" bestFit="1" customWidth="1"/>
    <col min="4365" max="4365" width="7.28515625" style="2" bestFit="1" customWidth="1"/>
    <col min="4366" max="4366" width="5.140625" style="2" bestFit="1" customWidth="1"/>
    <col min="4367" max="4367" width="7.28515625" style="2" bestFit="1" customWidth="1"/>
    <col min="4368" max="4568" width="11.42578125" style="2"/>
    <col min="4569" max="4569" width="10" style="2" bestFit="1" customWidth="1"/>
    <col min="4570" max="4570" width="11.5703125" style="2" bestFit="1" customWidth="1"/>
    <col min="4571" max="4571" width="5.7109375" style="2" bestFit="1" customWidth="1"/>
    <col min="4572" max="4572" width="9.42578125" style="2" bestFit="1" customWidth="1"/>
    <col min="4573" max="4573" width="11.5703125" style="2" bestFit="1" customWidth="1"/>
    <col min="4574" max="4574" width="9.42578125" style="2" bestFit="1" customWidth="1"/>
    <col min="4575" max="4575" width="5.7109375" style="2" bestFit="1" customWidth="1"/>
    <col min="4576" max="4576" width="7.28515625" style="2" bestFit="1" customWidth="1"/>
    <col min="4577" max="4577" width="5.7109375" style="2" bestFit="1" customWidth="1"/>
    <col min="4578" max="4578" width="5.140625" style="2" bestFit="1" customWidth="1"/>
    <col min="4579" max="4579" width="11.42578125" style="2"/>
    <col min="4580" max="4580" width="5.7109375" style="2" bestFit="1" customWidth="1"/>
    <col min="4581" max="4581" width="9.42578125" style="2" bestFit="1" customWidth="1"/>
    <col min="4582" max="4582" width="11.5703125" style="2" bestFit="1" customWidth="1"/>
    <col min="4583" max="4583" width="9.42578125" style="2" bestFit="1" customWidth="1"/>
    <col min="4584" max="4584" width="6.28515625" style="2" bestFit="1" customWidth="1"/>
    <col min="4585" max="4585" width="7.28515625" style="2" bestFit="1" customWidth="1"/>
    <col min="4586" max="4586" width="5.7109375" style="2" bestFit="1" customWidth="1"/>
    <col min="4587" max="4587" width="5.140625" style="2" bestFit="1" customWidth="1"/>
    <col min="4588" max="4588" width="11.5703125" style="2" bestFit="1" customWidth="1"/>
    <col min="4589" max="4589" width="5.7109375" style="2" bestFit="1" customWidth="1"/>
    <col min="4590" max="4590" width="9.42578125" style="2" bestFit="1" customWidth="1"/>
    <col min="4591" max="4591" width="11.5703125" style="2" bestFit="1" customWidth="1"/>
    <col min="4592" max="4592" width="9.42578125" style="2" bestFit="1" customWidth="1"/>
    <col min="4593" max="4593" width="5.7109375" style="2" bestFit="1" customWidth="1"/>
    <col min="4594" max="4594" width="7.28515625" style="2" bestFit="1" customWidth="1"/>
    <col min="4595" max="4595" width="5.7109375" style="2" bestFit="1" customWidth="1"/>
    <col min="4596" max="4596" width="5.140625" style="2" bestFit="1" customWidth="1"/>
    <col min="4597" max="4597" width="11.5703125" style="2" bestFit="1" customWidth="1"/>
    <col min="4598" max="4598" width="5.7109375" style="2" bestFit="1" customWidth="1"/>
    <col min="4599" max="4599" width="9.42578125" style="2" bestFit="1" customWidth="1"/>
    <col min="4600" max="4600" width="11.5703125" style="2" bestFit="1" customWidth="1"/>
    <col min="4601" max="4601" width="9.42578125" style="2" bestFit="1" customWidth="1"/>
    <col min="4602" max="4602" width="5.7109375" style="2" bestFit="1" customWidth="1"/>
    <col min="4603" max="4603" width="7.28515625" style="2" bestFit="1" customWidth="1"/>
    <col min="4604" max="4604" width="5.7109375" style="2" bestFit="1" customWidth="1"/>
    <col min="4605" max="4605" width="5.140625" style="2" bestFit="1" customWidth="1"/>
    <col min="4606" max="4606" width="11.42578125" style="2"/>
    <col min="4607" max="4607" width="5.7109375" style="2" bestFit="1" customWidth="1"/>
    <col min="4608" max="4608" width="9.42578125" style="2" bestFit="1" customWidth="1"/>
    <col min="4609" max="4609" width="11.5703125" style="2" bestFit="1" customWidth="1"/>
    <col min="4610" max="4610" width="9.42578125" style="2" bestFit="1" customWidth="1"/>
    <col min="4611" max="4611" width="5.140625" style="2" bestFit="1" customWidth="1"/>
    <col min="4612" max="4612" width="7.28515625" style="2" bestFit="1" customWidth="1"/>
    <col min="4613" max="4613" width="5.140625" style="2" bestFit="1" customWidth="1"/>
    <col min="4614" max="4614" width="7.28515625" style="2" bestFit="1" customWidth="1"/>
    <col min="4615" max="4615" width="11.5703125" style="2" bestFit="1" customWidth="1"/>
    <col min="4616" max="4616" width="5.7109375" style="2" bestFit="1" customWidth="1"/>
    <col min="4617" max="4617" width="9.42578125" style="2" bestFit="1" customWidth="1"/>
    <col min="4618" max="4618" width="11.5703125" style="2" bestFit="1" customWidth="1"/>
    <col min="4619" max="4619" width="9.42578125" style="2" bestFit="1" customWidth="1"/>
    <col min="4620" max="4620" width="5.140625" style="2" bestFit="1" customWidth="1"/>
    <col min="4621" max="4621" width="7.28515625" style="2" bestFit="1" customWidth="1"/>
    <col min="4622" max="4622" width="5.140625" style="2" bestFit="1" customWidth="1"/>
    <col min="4623" max="4623" width="7.28515625" style="2" bestFit="1" customWidth="1"/>
    <col min="4624" max="4824" width="11.42578125" style="2"/>
    <col min="4825" max="4825" width="10" style="2" bestFit="1" customWidth="1"/>
    <col min="4826" max="4826" width="11.5703125" style="2" bestFit="1" customWidth="1"/>
    <col min="4827" max="4827" width="5.7109375" style="2" bestFit="1" customWidth="1"/>
    <col min="4828" max="4828" width="9.42578125" style="2" bestFit="1" customWidth="1"/>
    <col min="4829" max="4829" width="11.5703125" style="2" bestFit="1" customWidth="1"/>
    <col min="4830" max="4830" width="9.42578125" style="2" bestFit="1" customWidth="1"/>
    <col min="4831" max="4831" width="5.7109375" style="2" bestFit="1" customWidth="1"/>
    <col min="4832" max="4832" width="7.28515625" style="2" bestFit="1" customWidth="1"/>
    <col min="4833" max="4833" width="5.7109375" style="2" bestFit="1" customWidth="1"/>
    <col min="4834" max="4834" width="5.140625" style="2" bestFit="1" customWidth="1"/>
    <col min="4835" max="4835" width="11.42578125" style="2"/>
    <col min="4836" max="4836" width="5.7109375" style="2" bestFit="1" customWidth="1"/>
    <col min="4837" max="4837" width="9.42578125" style="2" bestFit="1" customWidth="1"/>
    <col min="4838" max="4838" width="11.5703125" style="2" bestFit="1" customWidth="1"/>
    <col min="4839" max="4839" width="9.42578125" style="2" bestFit="1" customWidth="1"/>
    <col min="4840" max="4840" width="6.28515625" style="2" bestFit="1" customWidth="1"/>
    <col min="4841" max="4841" width="7.28515625" style="2" bestFit="1" customWidth="1"/>
    <col min="4842" max="4842" width="5.7109375" style="2" bestFit="1" customWidth="1"/>
    <col min="4843" max="4843" width="5.140625" style="2" bestFit="1" customWidth="1"/>
    <col min="4844" max="4844" width="11.5703125" style="2" bestFit="1" customWidth="1"/>
    <col min="4845" max="4845" width="5.7109375" style="2" bestFit="1" customWidth="1"/>
    <col min="4846" max="4846" width="9.42578125" style="2" bestFit="1" customWidth="1"/>
    <col min="4847" max="4847" width="11.5703125" style="2" bestFit="1" customWidth="1"/>
    <col min="4848" max="4848" width="9.42578125" style="2" bestFit="1" customWidth="1"/>
    <col min="4849" max="4849" width="5.7109375" style="2" bestFit="1" customWidth="1"/>
    <col min="4850" max="4850" width="7.28515625" style="2" bestFit="1" customWidth="1"/>
    <col min="4851" max="4851" width="5.7109375" style="2" bestFit="1" customWidth="1"/>
    <col min="4852" max="4852" width="5.140625" style="2" bestFit="1" customWidth="1"/>
    <col min="4853" max="4853" width="11.5703125" style="2" bestFit="1" customWidth="1"/>
    <col min="4854" max="4854" width="5.7109375" style="2" bestFit="1" customWidth="1"/>
    <col min="4855" max="4855" width="9.42578125" style="2" bestFit="1" customWidth="1"/>
    <col min="4856" max="4856" width="11.5703125" style="2" bestFit="1" customWidth="1"/>
    <col min="4857" max="4857" width="9.42578125" style="2" bestFit="1" customWidth="1"/>
    <col min="4858" max="4858" width="5.7109375" style="2" bestFit="1" customWidth="1"/>
    <col min="4859" max="4859" width="7.28515625" style="2" bestFit="1" customWidth="1"/>
    <col min="4860" max="4860" width="5.7109375" style="2" bestFit="1" customWidth="1"/>
    <col min="4861" max="4861" width="5.140625" style="2" bestFit="1" customWidth="1"/>
    <col min="4862" max="4862" width="11.42578125" style="2"/>
    <col min="4863" max="4863" width="5.7109375" style="2" bestFit="1" customWidth="1"/>
    <col min="4864" max="4864" width="9.42578125" style="2" bestFit="1" customWidth="1"/>
    <col min="4865" max="4865" width="11.5703125" style="2" bestFit="1" customWidth="1"/>
    <col min="4866" max="4866" width="9.42578125" style="2" bestFit="1" customWidth="1"/>
    <col min="4867" max="4867" width="5.140625" style="2" bestFit="1" customWidth="1"/>
    <col min="4868" max="4868" width="7.28515625" style="2" bestFit="1" customWidth="1"/>
    <col min="4869" max="4869" width="5.140625" style="2" bestFit="1" customWidth="1"/>
    <col min="4870" max="4870" width="7.28515625" style="2" bestFit="1" customWidth="1"/>
    <col min="4871" max="4871" width="11.5703125" style="2" bestFit="1" customWidth="1"/>
    <col min="4872" max="4872" width="5.7109375" style="2" bestFit="1" customWidth="1"/>
    <col min="4873" max="4873" width="9.42578125" style="2" bestFit="1" customWidth="1"/>
    <col min="4874" max="4874" width="11.5703125" style="2" bestFit="1" customWidth="1"/>
    <col min="4875" max="4875" width="9.42578125" style="2" bestFit="1" customWidth="1"/>
    <col min="4876" max="4876" width="5.140625" style="2" bestFit="1" customWidth="1"/>
    <col min="4877" max="4877" width="7.28515625" style="2" bestFit="1" customWidth="1"/>
    <col min="4878" max="4878" width="5.140625" style="2" bestFit="1" customWidth="1"/>
    <col min="4879" max="4879" width="7.28515625" style="2" bestFit="1" customWidth="1"/>
    <col min="4880" max="5080" width="11.42578125" style="2"/>
    <col min="5081" max="5081" width="10" style="2" bestFit="1" customWidth="1"/>
    <col min="5082" max="5082" width="11.5703125" style="2" bestFit="1" customWidth="1"/>
    <col min="5083" max="5083" width="5.7109375" style="2" bestFit="1" customWidth="1"/>
    <col min="5084" max="5084" width="9.42578125" style="2" bestFit="1" customWidth="1"/>
    <col min="5085" max="5085" width="11.5703125" style="2" bestFit="1" customWidth="1"/>
    <col min="5086" max="5086" width="9.42578125" style="2" bestFit="1" customWidth="1"/>
    <col min="5087" max="5087" width="5.7109375" style="2" bestFit="1" customWidth="1"/>
    <col min="5088" max="5088" width="7.28515625" style="2" bestFit="1" customWidth="1"/>
    <col min="5089" max="5089" width="5.7109375" style="2" bestFit="1" customWidth="1"/>
    <col min="5090" max="5090" width="5.140625" style="2" bestFit="1" customWidth="1"/>
    <col min="5091" max="5091" width="11.42578125" style="2"/>
    <col min="5092" max="5092" width="5.7109375" style="2" bestFit="1" customWidth="1"/>
    <col min="5093" max="5093" width="9.42578125" style="2" bestFit="1" customWidth="1"/>
    <col min="5094" max="5094" width="11.5703125" style="2" bestFit="1" customWidth="1"/>
    <col min="5095" max="5095" width="9.42578125" style="2" bestFit="1" customWidth="1"/>
    <col min="5096" max="5096" width="6.28515625" style="2" bestFit="1" customWidth="1"/>
    <col min="5097" max="5097" width="7.28515625" style="2" bestFit="1" customWidth="1"/>
    <col min="5098" max="5098" width="5.7109375" style="2" bestFit="1" customWidth="1"/>
    <col min="5099" max="5099" width="5.140625" style="2" bestFit="1" customWidth="1"/>
    <col min="5100" max="5100" width="11.5703125" style="2" bestFit="1" customWidth="1"/>
    <col min="5101" max="5101" width="5.7109375" style="2" bestFit="1" customWidth="1"/>
    <col min="5102" max="5102" width="9.42578125" style="2" bestFit="1" customWidth="1"/>
    <col min="5103" max="5103" width="11.5703125" style="2" bestFit="1" customWidth="1"/>
    <col min="5104" max="5104" width="9.42578125" style="2" bestFit="1" customWidth="1"/>
    <col min="5105" max="5105" width="5.7109375" style="2" bestFit="1" customWidth="1"/>
    <col min="5106" max="5106" width="7.28515625" style="2" bestFit="1" customWidth="1"/>
    <col min="5107" max="5107" width="5.7109375" style="2" bestFit="1" customWidth="1"/>
    <col min="5108" max="5108" width="5.140625" style="2" bestFit="1" customWidth="1"/>
    <col min="5109" max="5109" width="11.5703125" style="2" bestFit="1" customWidth="1"/>
    <col min="5110" max="5110" width="5.7109375" style="2" bestFit="1" customWidth="1"/>
    <col min="5111" max="5111" width="9.42578125" style="2" bestFit="1" customWidth="1"/>
    <col min="5112" max="5112" width="11.5703125" style="2" bestFit="1" customWidth="1"/>
    <col min="5113" max="5113" width="9.42578125" style="2" bestFit="1" customWidth="1"/>
    <col min="5114" max="5114" width="5.7109375" style="2" bestFit="1" customWidth="1"/>
    <col min="5115" max="5115" width="7.28515625" style="2" bestFit="1" customWidth="1"/>
    <col min="5116" max="5116" width="5.7109375" style="2" bestFit="1" customWidth="1"/>
    <col min="5117" max="5117" width="5.140625" style="2" bestFit="1" customWidth="1"/>
    <col min="5118" max="5118" width="11.42578125" style="2"/>
    <col min="5119" max="5119" width="5.7109375" style="2" bestFit="1" customWidth="1"/>
    <col min="5120" max="5120" width="9.42578125" style="2" bestFit="1" customWidth="1"/>
    <col min="5121" max="5121" width="11.5703125" style="2" bestFit="1" customWidth="1"/>
    <col min="5122" max="5122" width="9.42578125" style="2" bestFit="1" customWidth="1"/>
    <col min="5123" max="5123" width="5.140625" style="2" bestFit="1" customWidth="1"/>
    <col min="5124" max="5124" width="7.28515625" style="2" bestFit="1" customWidth="1"/>
    <col min="5125" max="5125" width="5.140625" style="2" bestFit="1" customWidth="1"/>
    <col min="5126" max="5126" width="7.28515625" style="2" bestFit="1" customWidth="1"/>
    <col min="5127" max="5127" width="11.5703125" style="2" bestFit="1" customWidth="1"/>
    <col min="5128" max="5128" width="5.7109375" style="2" bestFit="1" customWidth="1"/>
    <col min="5129" max="5129" width="9.42578125" style="2" bestFit="1" customWidth="1"/>
    <col min="5130" max="5130" width="11.5703125" style="2" bestFit="1" customWidth="1"/>
    <col min="5131" max="5131" width="9.42578125" style="2" bestFit="1" customWidth="1"/>
    <col min="5132" max="5132" width="5.140625" style="2" bestFit="1" customWidth="1"/>
    <col min="5133" max="5133" width="7.28515625" style="2" bestFit="1" customWidth="1"/>
    <col min="5134" max="5134" width="5.140625" style="2" bestFit="1" customWidth="1"/>
    <col min="5135" max="5135" width="7.28515625" style="2" bestFit="1" customWidth="1"/>
    <col min="5136" max="5336" width="11.42578125" style="2"/>
    <col min="5337" max="5337" width="10" style="2" bestFit="1" customWidth="1"/>
    <col min="5338" max="5338" width="11.5703125" style="2" bestFit="1" customWidth="1"/>
    <col min="5339" max="5339" width="5.7109375" style="2" bestFit="1" customWidth="1"/>
    <col min="5340" max="5340" width="9.42578125" style="2" bestFit="1" customWidth="1"/>
    <col min="5341" max="5341" width="11.5703125" style="2" bestFit="1" customWidth="1"/>
    <col min="5342" max="5342" width="9.42578125" style="2" bestFit="1" customWidth="1"/>
    <col min="5343" max="5343" width="5.7109375" style="2" bestFit="1" customWidth="1"/>
    <col min="5344" max="5344" width="7.28515625" style="2" bestFit="1" customWidth="1"/>
    <col min="5345" max="5345" width="5.7109375" style="2" bestFit="1" customWidth="1"/>
    <col min="5346" max="5346" width="5.140625" style="2" bestFit="1" customWidth="1"/>
    <col min="5347" max="5347" width="11.42578125" style="2"/>
    <col min="5348" max="5348" width="5.7109375" style="2" bestFit="1" customWidth="1"/>
    <col min="5349" max="5349" width="9.42578125" style="2" bestFit="1" customWidth="1"/>
    <col min="5350" max="5350" width="11.5703125" style="2" bestFit="1" customWidth="1"/>
    <col min="5351" max="5351" width="9.42578125" style="2" bestFit="1" customWidth="1"/>
    <col min="5352" max="5352" width="6.28515625" style="2" bestFit="1" customWidth="1"/>
    <col min="5353" max="5353" width="7.28515625" style="2" bestFit="1" customWidth="1"/>
    <col min="5354" max="5354" width="5.7109375" style="2" bestFit="1" customWidth="1"/>
    <col min="5355" max="5355" width="5.140625" style="2" bestFit="1" customWidth="1"/>
    <col min="5356" max="5356" width="11.5703125" style="2" bestFit="1" customWidth="1"/>
    <col min="5357" max="5357" width="5.7109375" style="2" bestFit="1" customWidth="1"/>
    <col min="5358" max="5358" width="9.42578125" style="2" bestFit="1" customWidth="1"/>
    <col min="5359" max="5359" width="11.5703125" style="2" bestFit="1" customWidth="1"/>
    <col min="5360" max="5360" width="9.42578125" style="2" bestFit="1" customWidth="1"/>
    <col min="5361" max="5361" width="5.7109375" style="2" bestFit="1" customWidth="1"/>
    <col min="5362" max="5362" width="7.28515625" style="2" bestFit="1" customWidth="1"/>
    <col min="5363" max="5363" width="5.7109375" style="2" bestFit="1" customWidth="1"/>
    <col min="5364" max="5364" width="5.140625" style="2" bestFit="1" customWidth="1"/>
    <col min="5365" max="5365" width="11.5703125" style="2" bestFit="1" customWidth="1"/>
    <col min="5366" max="5366" width="5.7109375" style="2" bestFit="1" customWidth="1"/>
    <col min="5367" max="5367" width="9.42578125" style="2" bestFit="1" customWidth="1"/>
    <col min="5368" max="5368" width="11.5703125" style="2" bestFit="1" customWidth="1"/>
    <col min="5369" max="5369" width="9.42578125" style="2" bestFit="1" customWidth="1"/>
    <col min="5370" max="5370" width="5.7109375" style="2" bestFit="1" customWidth="1"/>
    <col min="5371" max="5371" width="7.28515625" style="2" bestFit="1" customWidth="1"/>
    <col min="5372" max="5372" width="5.7109375" style="2" bestFit="1" customWidth="1"/>
    <col min="5373" max="5373" width="5.140625" style="2" bestFit="1" customWidth="1"/>
    <col min="5374" max="5374" width="11.42578125" style="2"/>
    <col min="5375" max="5375" width="5.7109375" style="2" bestFit="1" customWidth="1"/>
    <col min="5376" max="5376" width="9.42578125" style="2" bestFit="1" customWidth="1"/>
    <col min="5377" max="5377" width="11.5703125" style="2" bestFit="1" customWidth="1"/>
    <col min="5378" max="5378" width="9.42578125" style="2" bestFit="1" customWidth="1"/>
    <col min="5379" max="5379" width="5.140625" style="2" bestFit="1" customWidth="1"/>
    <col min="5380" max="5380" width="7.28515625" style="2" bestFit="1" customWidth="1"/>
    <col min="5381" max="5381" width="5.140625" style="2" bestFit="1" customWidth="1"/>
    <col min="5382" max="5382" width="7.28515625" style="2" bestFit="1" customWidth="1"/>
    <col min="5383" max="5383" width="11.5703125" style="2" bestFit="1" customWidth="1"/>
    <col min="5384" max="5384" width="5.7109375" style="2" bestFit="1" customWidth="1"/>
    <col min="5385" max="5385" width="9.42578125" style="2" bestFit="1" customWidth="1"/>
    <col min="5386" max="5386" width="11.5703125" style="2" bestFit="1" customWidth="1"/>
    <col min="5387" max="5387" width="9.42578125" style="2" bestFit="1" customWidth="1"/>
    <col min="5388" max="5388" width="5.140625" style="2" bestFit="1" customWidth="1"/>
    <col min="5389" max="5389" width="7.28515625" style="2" bestFit="1" customWidth="1"/>
    <col min="5390" max="5390" width="5.140625" style="2" bestFit="1" customWidth="1"/>
    <col min="5391" max="5391" width="7.28515625" style="2" bestFit="1" customWidth="1"/>
    <col min="5392" max="5592" width="11.42578125" style="2"/>
    <col min="5593" max="5593" width="10" style="2" bestFit="1" customWidth="1"/>
    <col min="5594" max="5594" width="11.5703125" style="2" bestFit="1" customWidth="1"/>
    <col min="5595" max="5595" width="5.7109375" style="2" bestFit="1" customWidth="1"/>
    <col min="5596" max="5596" width="9.42578125" style="2" bestFit="1" customWidth="1"/>
    <col min="5597" max="5597" width="11.5703125" style="2" bestFit="1" customWidth="1"/>
    <col min="5598" max="5598" width="9.42578125" style="2" bestFit="1" customWidth="1"/>
    <col min="5599" max="5599" width="5.7109375" style="2" bestFit="1" customWidth="1"/>
    <col min="5600" max="5600" width="7.28515625" style="2" bestFit="1" customWidth="1"/>
    <col min="5601" max="5601" width="5.7109375" style="2" bestFit="1" customWidth="1"/>
    <col min="5602" max="5602" width="5.140625" style="2" bestFit="1" customWidth="1"/>
    <col min="5603" max="5603" width="11.42578125" style="2"/>
    <col min="5604" max="5604" width="5.7109375" style="2" bestFit="1" customWidth="1"/>
    <col min="5605" max="5605" width="9.42578125" style="2" bestFit="1" customWidth="1"/>
    <col min="5606" max="5606" width="11.5703125" style="2" bestFit="1" customWidth="1"/>
    <col min="5607" max="5607" width="9.42578125" style="2" bestFit="1" customWidth="1"/>
    <col min="5608" max="5608" width="6.28515625" style="2" bestFit="1" customWidth="1"/>
    <col min="5609" max="5609" width="7.28515625" style="2" bestFit="1" customWidth="1"/>
    <col min="5610" max="5610" width="5.7109375" style="2" bestFit="1" customWidth="1"/>
    <col min="5611" max="5611" width="5.140625" style="2" bestFit="1" customWidth="1"/>
    <col min="5612" max="5612" width="11.5703125" style="2" bestFit="1" customWidth="1"/>
    <col min="5613" max="5613" width="5.7109375" style="2" bestFit="1" customWidth="1"/>
    <col min="5614" max="5614" width="9.42578125" style="2" bestFit="1" customWidth="1"/>
    <col min="5615" max="5615" width="11.5703125" style="2" bestFit="1" customWidth="1"/>
    <col min="5616" max="5616" width="9.42578125" style="2" bestFit="1" customWidth="1"/>
    <col min="5617" max="5617" width="5.7109375" style="2" bestFit="1" customWidth="1"/>
    <col min="5618" max="5618" width="7.28515625" style="2" bestFit="1" customWidth="1"/>
    <col min="5619" max="5619" width="5.7109375" style="2" bestFit="1" customWidth="1"/>
    <col min="5620" max="5620" width="5.140625" style="2" bestFit="1" customWidth="1"/>
    <col min="5621" max="5621" width="11.5703125" style="2" bestFit="1" customWidth="1"/>
    <col min="5622" max="5622" width="5.7109375" style="2" bestFit="1" customWidth="1"/>
    <col min="5623" max="5623" width="9.42578125" style="2" bestFit="1" customWidth="1"/>
    <col min="5624" max="5624" width="11.5703125" style="2" bestFit="1" customWidth="1"/>
    <col min="5625" max="5625" width="9.42578125" style="2" bestFit="1" customWidth="1"/>
    <col min="5626" max="5626" width="5.7109375" style="2" bestFit="1" customWidth="1"/>
    <col min="5627" max="5627" width="7.28515625" style="2" bestFit="1" customWidth="1"/>
    <col min="5628" max="5628" width="5.7109375" style="2" bestFit="1" customWidth="1"/>
    <col min="5629" max="5629" width="5.140625" style="2" bestFit="1" customWidth="1"/>
    <col min="5630" max="5630" width="11.42578125" style="2"/>
    <col min="5631" max="5631" width="5.7109375" style="2" bestFit="1" customWidth="1"/>
    <col min="5632" max="5632" width="9.42578125" style="2" bestFit="1" customWidth="1"/>
    <col min="5633" max="5633" width="11.5703125" style="2" bestFit="1" customWidth="1"/>
    <col min="5634" max="5634" width="9.42578125" style="2" bestFit="1" customWidth="1"/>
    <col min="5635" max="5635" width="5.140625" style="2" bestFit="1" customWidth="1"/>
    <col min="5636" max="5636" width="7.28515625" style="2" bestFit="1" customWidth="1"/>
    <col min="5637" max="5637" width="5.140625" style="2" bestFit="1" customWidth="1"/>
    <col min="5638" max="5638" width="7.28515625" style="2" bestFit="1" customWidth="1"/>
    <col min="5639" max="5639" width="11.5703125" style="2" bestFit="1" customWidth="1"/>
    <col min="5640" max="5640" width="5.7109375" style="2" bestFit="1" customWidth="1"/>
    <col min="5641" max="5641" width="9.42578125" style="2" bestFit="1" customWidth="1"/>
    <col min="5642" max="5642" width="11.5703125" style="2" bestFit="1" customWidth="1"/>
    <col min="5643" max="5643" width="9.42578125" style="2" bestFit="1" customWidth="1"/>
    <col min="5644" max="5644" width="5.140625" style="2" bestFit="1" customWidth="1"/>
    <col min="5645" max="5645" width="7.28515625" style="2" bestFit="1" customWidth="1"/>
    <col min="5646" max="5646" width="5.140625" style="2" bestFit="1" customWidth="1"/>
    <col min="5647" max="5647" width="7.28515625" style="2" bestFit="1" customWidth="1"/>
    <col min="5648" max="5848" width="11.42578125" style="2"/>
    <col min="5849" max="5849" width="10" style="2" bestFit="1" customWidth="1"/>
    <col min="5850" max="5850" width="11.5703125" style="2" bestFit="1" customWidth="1"/>
    <col min="5851" max="5851" width="5.7109375" style="2" bestFit="1" customWidth="1"/>
    <col min="5852" max="5852" width="9.42578125" style="2" bestFit="1" customWidth="1"/>
    <col min="5853" max="5853" width="11.5703125" style="2" bestFit="1" customWidth="1"/>
    <col min="5854" max="5854" width="9.42578125" style="2" bestFit="1" customWidth="1"/>
    <col min="5855" max="5855" width="5.7109375" style="2" bestFit="1" customWidth="1"/>
    <col min="5856" max="5856" width="7.28515625" style="2" bestFit="1" customWidth="1"/>
    <col min="5857" max="5857" width="5.7109375" style="2" bestFit="1" customWidth="1"/>
    <col min="5858" max="5858" width="5.140625" style="2" bestFit="1" customWidth="1"/>
    <col min="5859" max="5859" width="11.42578125" style="2"/>
    <col min="5860" max="5860" width="5.7109375" style="2" bestFit="1" customWidth="1"/>
    <col min="5861" max="5861" width="9.42578125" style="2" bestFit="1" customWidth="1"/>
    <col min="5862" max="5862" width="11.5703125" style="2" bestFit="1" customWidth="1"/>
    <col min="5863" max="5863" width="9.42578125" style="2" bestFit="1" customWidth="1"/>
    <col min="5864" max="5864" width="6.28515625" style="2" bestFit="1" customWidth="1"/>
    <col min="5865" max="5865" width="7.28515625" style="2" bestFit="1" customWidth="1"/>
    <col min="5866" max="5866" width="5.7109375" style="2" bestFit="1" customWidth="1"/>
    <col min="5867" max="5867" width="5.140625" style="2" bestFit="1" customWidth="1"/>
    <col min="5868" max="5868" width="11.5703125" style="2" bestFit="1" customWidth="1"/>
    <col min="5869" max="5869" width="5.7109375" style="2" bestFit="1" customWidth="1"/>
    <col min="5870" max="5870" width="9.42578125" style="2" bestFit="1" customWidth="1"/>
    <col min="5871" max="5871" width="11.5703125" style="2" bestFit="1" customWidth="1"/>
    <col min="5872" max="5872" width="9.42578125" style="2" bestFit="1" customWidth="1"/>
    <col min="5873" max="5873" width="5.7109375" style="2" bestFit="1" customWidth="1"/>
    <col min="5874" max="5874" width="7.28515625" style="2" bestFit="1" customWidth="1"/>
    <col min="5875" max="5875" width="5.7109375" style="2" bestFit="1" customWidth="1"/>
    <col min="5876" max="5876" width="5.140625" style="2" bestFit="1" customWidth="1"/>
    <col min="5877" max="5877" width="11.5703125" style="2" bestFit="1" customWidth="1"/>
    <col min="5878" max="5878" width="5.7109375" style="2" bestFit="1" customWidth="1"/>
    <col min="5879" max="5879" width="9.42578125" style="2" bestFit="1" customWidth="1"/>
    <col min="5880" max="5880" width="11.5703125" style="2" bestFit="1" customWidth="1"/>
    <col min="5881" max="5881" width="9.42578125" style="2" bestFit="1" customWidth="1"/>
    <col min="5882" max="5882" width="5.7109375" style="2" bestFit="1" customWidth="1"/>
    <col min="5883" max="5883" width="7.28515625" style="2" bestFit="1" customWidth="1"/>
    <col min="5884" max="5884" width="5.7109375" style="2" bestFit="1" customWidth="1"/>
    <col min="5885" max="5885" width="5.140625" style="2" bestFit="1" customWidth="1"/>
    <col min="5886" max="5886" width="11.42578125" style="2"/>
    <col min="5887" max="5887" width="5.7109375" style="2" bestFit="1" customWidth="1"/>
    <col min="5888" max="5888" width="9.42578125" style="2" bestFit="1" customWidth="1"/>
    <col min="5889" max="5889" width="11.5703125" style="2" bestFit="1" customWidth="1"/>
    <col min="5890" max="5890" width="9.42578125" style="2" bestFit="1" customWidth="1"/>
    <col min="5891" max="5891" width="5.140625" style="2" bestFit="1" customWidth="1"/>
    <col min="5892" max="5892" width="7.28515625" style="2" bestFit="1" customWidth="1"/>
    <col min="5893" max="5893" width="5.140625" style="2" bestFit="1" customWidth="1"/>
    <col min="5894" max="5894" width="7.28515625" style="2" bestFit="1" customWidth="1"/>
    <col min="5895" max="5895" width="11.5703125" style="2" bestFit="1" customWidth="1"/>
    <col min="5896" max="5896" width="5.7109375" style="2" bestFit="1" customWidth="1"/>
    <col min="5897" max="5897" width="9.42578125" style="2" bestFit="1" customWidth="1"/>
    <col min="5898" max="5898" width="11.5703125" style="2" bestFit="1" customWidth="1"/>
    <col min="5899" max="5899" width="9.42578125" style="2" bestFit="1" customWidth="1"/>
    <col min="5900" max="5900" width="5.140625" style="2" bestFit="1" customWidth="1"/>
    <col min="5901" max="5901" width="7.28515625" style="2" bestFit="1" customWidth="1"/>
    <col min="5902" max="5902" width="5.140625" style="2" bestFit="1" customWidth="1"/>
    <col min="5903" max="5903" width="7.28515625" style="2" bestFit="1" customWidth="1"/>
    <col min="5904" max="6104" width="11.42578125" style="2"/>
    <col min="6105" max="6105" width="10" style="2" bestFit="1" customWidth="1"/>
    <col min="6106" max="6106" width="11.5703125" style="2" bestFit="1" customWidth="1"/>
    <col min="6107" max="6107" width="5.7109375" style="2" bestFit="1" customWidth="1"/>
    <col min="6108" max="6108" width="9.42578125" style="2" bestFit="1" customWidth="1"/>
    <col min="6109" max="6109" width="11.5703125" style="2" bestFit="1" customWidth="1"/>
    <col min="6110" max="6110" width="9.42578125" style="2" bestFit="1" customWidth="1"/>
    <col min="6111" max="6111" width="5.7109375" style="2" bestFit="1" customWidth="1"/>
    <col min="6112" max="6112" width="7.28515625" style="2" bestFit="1" customWidth="1"/>
    <col min="6113" max="6113" width="5.7109375" style="2" bestFit="1" customWidth="1"/>
    <col min="6114" max="6114" width="5.140625" style="2" bestFit="1" customWidth="1"/>
    <col min="6115" max="6115" width="11.42578125" style="2"/>
    <col min="6116" max="6116" width="5.7109375" style="2" bestFit="1" customWidth="1"/>
    <col min="6117" max="6117" width="9.42578125" style="2" bestFit="1" customWidth="1"/>
    <col min="6118" max="6118" width="11.5703125" style="2" bestFit="1" customWidth="1"/>
    <col min="6119" max="6119" width="9.42578125" style="2" bestFit="1" customWidth="1"/>
    <col min="6120" max="6120" width="6.28515625" style="2" bestFit="1" customWidth="1"/>
    <col min="6121" max="6121" width="7.28515625" style="2" bestFit="1" customWidth="1"/>
    <col min="6122" max="6122" width="5.7109375" style="2" bestFit="1" customWidth="1"/>
    <col min="6123" max="6123" width="5.140625" style="2" bestFit="1" customWidth="1"/>
    <col min="6124" max="6124" width="11.5703125" style="2" bestFit="1" customWidth="1"/>
    <col min="6125" max="6125" width="5.7109375" style="2" bestFit="1" customWidth="1"/>
    <col min="6126" max="6126" width="9.42578125" style="2" bestFit="1" customWidth="1"/>
    <col min="6127" max="6127" width="11.5703125" style="2" bestFit="1" customWidth="1"/>
    <col min="6128" max="6128" width="9.42578125" style="2" bestFit="1" customWidth="1"/>
    <col min="6129" max="6129" width="5.7109375" style="2" bestFit="1" customWidth="1"/>
    <col min="6130" max="6130" width="7.28515625" style="2" bestFit="1" customWidth="1"/>
    <col min="6131" max="6131" width="5.7109375" style="2" bestFit="1" customWidth="1"/>
    <col min="6132" max="6132" width="5.140625" style="2" bestFit="1" customWidth="1"/>
    <col min="6133" max="6133" width="11.5703125" style="2" bestFit="1" customWidth="1"/>
    <col min="6134" max="6134" width="5.7109375" style="2" bestFit="1" customWidth="1"/>
    <col min="6135" max="6135" width="9.42578125" style="2" bestFit="1" customWidth="1"/>
    <col min="6136" max="6136" width="11.5703125" style="2" bestFit="1" customWidth="1"/>
    <col min="6137" max="6137" width="9.42578125" style="2" bestFit="1" customWidth="1"/>
    <col min="6138" max="6138" width="5.7109375" style="2" bestFit="1" customWidth="1"/>
    <col min="6139" max="6139" width="7.28515625" style="2" bestFit="1" customWidth="1"/>
    <col min="6140" max="6140" width="5.7109375" style="2" bestFit="1" customWidth="1"/>
    <col min="6141" max="6141" width="5.140625" style="2" bestFit="1" customWidth="1"/>
    <col min="6142" max="6142" width="11.42578125" style="2"/>
    <col min="6143" max="6143" width="5.7109375" style="2" bestFit="1" customWidth="1"/>
    <col min="6144" max="6144" width="9.42578125" style="2" bestFit="1" customWidth="1"/>
    <col min="6145" max="6145" width="11.5703125" style="2" bestFit="1" customWidth="1"/>
    <col min="6146" max="6146" width="9.42578125" style="2" bestFit="1" customWidth="1"/>
    <col min="6147" max="6147" width="5.140625" style="2" bestFit="1" customWidth="1"/>
    <col min="6148" max="6148" width="7.28515625" style="2" bestFit="1" customWidth="1"/>
    <col min="6149" max="6149" width="5.140625" style="2" bestFit="1" customWidth="1"/>
    <col min="6150" max="6150" width="7.28515625" style="2" bestFit="1" customWidth="1"/>
    <col min="6151" max="6151" width="11.5703125" style="2" bestFit="1" customWidth="1"/>
    <col min="6152" max="6152" width="5.7109375" style="2" bestFit="1" customWidth="1"/>
    <col min="6153" max="6153" width="9.42578125" style="2" bestFit="1" customWidth="1"/>
    <col min="6154" max="6154" width="11.5703125" style="2" bestFit="1" customWidth="1"/>
    <col min="6155" max="6155" width="9.42578125" style="2" bestFit="1" customWidth="1"/>
    <col min="6156" max="6156" width="5.140625" style="2" bestFit="1" customWidth="1"/>
    <col min="6157" max="6157" width="7.28515625" style="2" bestFit="1" customWidth="1"/>
    <col min="6158" max="6158" width="5.140625" style="2" bestFit="1" customWidth="1"/>
    <col min="6159" max="6159" width="7.28515625" style="2" bestFit="1" customWidth="1"/>
    <col min="6160" max="6360" width="11.42578125" style="2"/>
    <col min="6361" max="6361" width="10" style="2" bestFit="1" customWidth="1"/>
    <col min="6362" max="6362" width="11.5703125" style="2" bestFit="1" customWidth="1"/>
    <col min="6363" max="6363" width="5.7109375" style="2" bestFit="1" customWidth="1"/>
    <col min="6364" max="6364" width="9.42578125" style="2" bestFit="1" customWidth="1"/>
    <col min="6365" max="6365" width="11.5703125" style="2" bestFit="1" customWidth="1"/>
    <col min="6366" max="6366" width="9.42578125" style="2" bestFit="1" customWidth="1"/>
    <col min="6367" max="6367" width="5.7109375" style="2" bestFit="1" customWidth="1"/>
    <col min="6368" max="6368" width="7.28515625" style="2" bestFit="1" customWidth="1"/>
    <col min="6369" max="6369" width="5.7109375" style="2" bestFit="1" customWidth="1"/>
    <col min="6370" max="6370" width="5.140625" style="2" bestFit="1" customWidth="1"/>
    <col min="6371" max="6371" width="11.42578125" style="2"/>
    <col min="6372" max="6372" width="5.7109375" style="2" bestFit="1" customWidth="1"/>
    <col min="6373" max="6373" width="9.42578125" style="2" bestFit="1" customWidth="1"/>
    <col min="6374" max="6374" width="11.5703125" style="2" bestFit="1" customWidth="1"/>
    <col min="6375" max="6375" width="9.42578125" style="2" bestFit="1" customWidth="1"/>
    <col min="6376" max="6376" width="6.28515625" style="2" bestFit="1" customWidth="1"/>
    <col min="6377" max="6377" width="7.28515625" style="2" bestFit="1" customWidth="1"/>
    <col min="6378" max="6378" width="5.7109375" style="2" bestFit="1" customWidth="1"/>
    <col min="6379" max="6379" width="5.140625" style="2" bestFit="1" customWidth="1"/>
    <col min="6380" max="6380" width="11.5703125" style="2" bestFit="1" customWidth="1"/>
    <col min="6381" max="6381" width="5.7109375" style="2" bestFit="1" customWidth="1"/>
    <col min="6382" max="6382" width="9.42578125" style="2" bestFit="1" customWidth="1"/>
    <col min="6383" max="6383" width="11.5703125" style="2" bestFit="1" customWidth="1"/>
    <col min="6384" max="6384" width="9.42578125" style="2" bestFit="1" customWidth="1"/>
    <col min="6385" max="6385" width="5.7109375" style="2" bestFit="1" customWidth="1"/>
    <col min="6386" max="6386" width="7.28515625" style="2" bestFit="1" customWidth="1"/>
    <col min="6387" max="6387" width="5.7109375" style="2" bestFit="1" customWidth="1"/>
    <col min="6388" max="6388" width="5.140625" style="2" bestFit="1" customWidth="1"/>
    <col min="6389" max="6389" width="11.5703125" style="2" bestFit="1" customWidth="1"/>
    <col min="6390" max="6390" width="5.7109375" style="2" bestFit="1" customWidth="1"/>
    <col min="6391" max="6391" width="9.42578125" style="2" bestFit="1" customWidth="1"/>
    <col min="6392" max="6392" width="11.5703125" style="2" bestFit="1" customWidth="1"/>
    <col min="6393" max="6393" width="9.42578125" style="2" bestFit="1" customWidth="1"/>
    <col min="6394" max="6394" width="5.7109375" style="2" bestFit="1" customWidth="1"/>
    <col min="6395" max="6395" width="7.28515625" style="2" bestFit="1" customWidth="1"/>
    <col min="6396" max="6396" width="5.7109375" style="2" bestFit="1" customWidth="1"/>
    <col min="6397" max="6397" width="5.140625" style="2" bestFit="1" customWidth="1"/>
    <col min="6398" max="6398" width="11.42578125" style="2"/>
    <col min="6399" max="6399" width="5.7109375" style="2" bestFit="1" customWidth="1"/>
    <col min="6400" max="6400" width="9.42578125" style="2" bestFit="1" customWidth="1"/>
    <col min="6401" max="6401" width="11.5703125" style="2" bestFit="1" customWidth="1"/>
    <col min="6402" max="6402" width="9.42578125" style="2" bestFit="1" customWidth="1"/>
    <col min="6403" max="6403" width="5.140625" style="2" bestFit="1" customWidth="1"/>
    <col min="6404" max="6404" width="7.28515625" style="2" bestFit="1" customWidth="1"/>
    <col min="6405" max="6405" width="5.140625" style="2" bestFit="1" customWidth="1"/>
    <col min="6406" max="6406" width="7.28515625" style="2" bestFit="1" customWidth="1"/>
    <col min="6407" max="6407" width="11.5703125" style="2" bestFit="1" customWidth="1"/>
    <col min="6408" max="6408" width="5.7109375" style="2" bestFit="1" customWidth="1"/>
    <col min="6409" max="6409" width="9.42578125" style="2" bestFit="1" customWidth="1"/>
    <col min="6410" max="6410" width="11.5703125" style="2" bestFit="1" customWidth="1"/>
    <col min="6411" max="6411" width="9.42578125" style="2" bestFit="1" customWidth="1"/>
    <col min="6412" max="6412" width="5.140625" style="2" bestFit="1" customWidth="1"/>
    <col min="6413" max="6413" width="7.28515625" style="2" bestFit="1" customWidth="1"/>
    <col min="6414" max="6414" width="5.140625" style="2" bestFit="1" customWidth="1"/>
    <col min="6415" max="6415" width="7.28515625" style="2" bestFit="1" customWidth="1"/>
    <col min="6416" max="6616" width="11.42578125" style="2"/>
    <col min="6617" max="6617" width="10" style="2" bestFit="1" customWidth="1"/>
    <col min="6618" max="6618" width="11.5703125" style="2" bestFit="1" customWidth="1"/>
    <col min="6619" max="6619" width="5.7109375" style="2" bestFit="1" customWidth="1"/>
    <col min="6620" max="6620" width="9.42578125" style="2" bestFit="1" customWidth="1"/>
    <col min="6621" max="6621" width="11.5703125" style="2" bestFit="1" customWidth="1"/>
    <col min="6622" max="6622" width="9.42578125" style="2" bestFit="1" customWidth="1"/>
    <col min="6623" max="6623" width="5.7109375" style="2" bestFit="1" customWidth="1"/>
    <col min="6624" max="6624" width="7.28515625" style="2" bestFit="1" customWidth="1"/>
    <col min="6625" max="6625" width="5.7109375" style="2" bestFit="1" customWidth="1"/>
    <col min="6626" max="6626" width="5.140625" style="2" bestFit="1" customWidth="1"/>
    <col min="6627" max="6627" width="11.42578125" style="2"/>
    <col min="6628" max="6628" width="5.7109375" style="2" bestFit="1" customWidth="1"/>
    <col min="6629" max="6629" width="9.42578125" style="2" bestFit="1" customWidth="1"/>
    <col min="6630" max="6630" width="11.5703125" style="2" bestFit="1" customWidth="1"/>
    <col min="6631" max="6631" width="9.42578125" style="2" bestFit="1" customWidth="1"/>
    <col min="6632" max="6632" width="6.28515625" style="2" bestFit="1" customWidth="1"/>
    <col min="6633" max="6633" width="7.28515625" style="2" bestFit="1" customWidth="1"/>
    <col min="6634" max="6634" width="5.7109375" style="2" bestFit="1" customWidth="1"/>
    <col min="6635" max="6635" width="5.140625" style="2" bestFit="1" customWidth="1"/>
    <col min="6636" max="6636" width="11.5703125" style="2" bestFit="1" customWidth="1"/>
    <col min="6637" max="6637" width="5.7109375" style="2" bestFit="1" customWidth="1"/>
    <col min="6638" max="6638" width="9.42578125" style="2" bestFit="1" customWidth="1"/>
    <col min="6639" max="6639" width="11.5703125" style="2" bestFit="1" customWidth="1"/>
    <col min="6640" max="6640" width="9.42578125" style="2" bestFit="1" customWidth="1"/>
    <col min="6641" max="6641" width="5.7109375" style="2" bestFit="1" customWidth="1"/>
    <col min="6642" max="6642" width="7.28515625" style="2" bestFit="1" customWidth="1"/>
    <col min="6643" max="6643" width="5.7109375" style="2" bestFit="1" customWidth="1"/>
    <col min="6644" max="6644" width="5.140625" style="2" bestFit="1" customWidth="1"/>
    <col min="6645" max="6645" width="11.5703125" style="2" bestFit="1" customWidth="1"/>
    <col min="6646" max="6646" width="5.7109375" style="2" bestFit="1" customWidth="1"/>
    <col min="6647" max="6647" width="9.42578125" style="2" bestFit="1" customWidth="1"/>
    <col min="6648" max="6648" width="11.5703125" style="2" bestFit="1" customWidth="1"/>
    <col min="6649" max="6649" width="9.42578125" style="2" bestFit="1" customWidth="1"/>
    <col min="6650" max="6650" width="5.7109375" style="2" bestFit="1" customWidth="1"/>
    <col min="6651" max="6651" width="7.28515625" style="2" bestFit="1" customWidth="1"/>
    <col min="6652" max="6652" width="5.7109375" style="2" bestFit="1" customWidth="1"/>
    <col min="6653" max="6653" width="5.140625" style="2" bestFit="1" customWidth="1"/>
    <col min="6654" max="6654" width="11.42578125" style="2"/>
    <col min="6655" max="6655" width="5.7109375" style="2" bestFit="1" customWidth="1"/>
    <col min="6656" max="6656" width="9.42578125" style="2" bestFit="1" customWidth="1"/>
    <col min="6657" max="6657" width="11.5703125" style="2" bestFit="1" customWidth="1"/>
    <col min="6658" max="6658" width="9.42578125" style="2" bestFit="1" customWidth="1"/>
    <col min="6659" max="6659" width="5.140625" style="2" bestFit="1" customWidth="1"/>
    <col min="6660" max="6660" width="7.28515625" style="2" bestFit="1" customWidth="1"/>
    <col min="6661" max="6661" width="5.140625" style="2" bestFit="1" customWidth="1"/>
    <col min="6662" max="6662" width="7.28515625" style="2" bestFit="1" customWidth="1"/>
    <col min="6663" max="6663" width="11.5703125" style="2" bestFit="1" customWidth="1"/>
    <col min="6664" max="6664" width="5.7109375" style="2" bestFit="1" customWidth="1"/>
    <col min="6665" max="6665" width="9.42578125" style="2" bestFit="1" customWidth="1"/>
    <col min="6666" max="6666" width="11.5703125" style="2" bestFit="1" customWidth="1"/>
    <col min="6667" max="6667" width="9.42578125" style="2" bestFit="1" customWidth="1"/>
    <col min="6668" max="6668" width="5.140625" style="2" bestFit="1" customWidth="1"/>
    <col min="6669" max="6669" width="7.28515625" style="2" bestFit="1" customWidth="1"/>
    <col min="6670" max="6670" width="5.140625" style="2" bestFit="1" customWidth="1"/>
    <col min="6671" max="6671" width="7.28515625" style="2" bestFit="1" customWidth="1"/>
    <col min="6672" max="6872" width="11.42578125" style="2"/>
    <col min="6873" max="6873" width="10" style="2" bestFit="1" customWidth="1"/>
    <col min="6874" max="6874" width="11.5703125" style="2" bestFit="1" customWidth="1"/>
    <col min="6875" max="6875" width="5.7109375" style="2" bestFit="1" customWidth="1"/>
    <col min="6876" max="6876" width="9.42578125" style="2" bestFit="1" customWidth="1"/>
    <col min="6877" max="6877" width="11.5703125" style="2" bestFit="1" customWidth="1"/>
    <col min="6878" max="6878" width="9.42578125" style="2" bestFit="1" customWidth="1"/>
    <col min="6879" max="6879" width="5.7109375" style="2" bestFit="1" customWidth="1"/>
    <col min="6880" max="6880" width="7.28515625" style="2" bestFit="1" customWidth="1"/>
    <col min="6881" max="6881" width="5.7109375" style="2" bestFit="1" customWidth="1"/>
    <col min="6882" max="6882" width="5.140625" style="2" bestFit="1" customWidth="1"/>
    <col min="6883" max="6883" width="11.42578125" style="2"/>
    <col min="6884" max="6884" width="5.7109375" style="2" bestFit="1" customWidth="1"/>
    <col min="6885" max="6885" width="9.42578125" style="2" bestFit="1" customWidth="1"/>
    <col min="6886" max="6886" width="11.5703125" style="2" bestFit="1" customWidth="1"/>
    <col min="6887" max="6887" width="9.42578125" style="2" bestFit="1" customWidth="1"/>
    <col min="6888" max="6888" width="6.28515625" style="2" bestFit="1" customWidth="1"/>
    <col min="6889" max="6889" width="7.28515625" style="2" bestFit="1" customWidth="1"/>
    <col min="6890" max="6890" width="5.7109375" style="2" bestFit="1" customWidth="1"/>
    <col min="6891" max="6891" width="5.140625" style="2" bestFit="1" customWidth="1"/>
    <col min="6892" max="6892" width="11.5703125" style="2" bestFit="1" customWidth="1"/>
    <col min="6893" max="6893" width="5.7109375" style="2" bestFit="1" customWidth="1"/>
    <col min="6894" max="6894" width="9.42578125" style="2" bestFit="1" customWidth="1"/>
    <col min="6895" max="6895" width="11.5703125" style="2" bestFit="1" customWidth="1"/>
    <col min="6896" max="6896" width="9.42578125" style="2" bestFit="1" customWidth="1"/>
    <col min="6897" max="6897" width="5.7109375" style="2" bestFit="1" customWidth="1"/>
    <col min="6898" max="6898" width="7.28515625" style="2" bestFit="1" customWidth="1"/>
    <col min="6899" max="6899" width="5.7109375" style="2" bestFit="1" customWidth="1"/>
    <col min="6900" max="6900" width="5.140625" style="2" bestFit="1" customWidth="1"/>
    <col min="6901" max="6901" width="11.5703125" style="2" bestFit="1" customWidth="1"/>
    <col min="6902" max="6902" width="5.7109375" style="2" bestFit="1" customWidth="1"/>
    <col min="6903" max="6903" width="9.42578125" style="2" bestFit="1" customWidth="1"/>
    <col min="6904" max="6904" width="11.5703125" style="2" bestFit="1" customWidth="1"/>
    <col min="6905" max="6905" width="9.42578125" style="2" bestFit="1" customWidth="1"/>
    <col min="6906" max="6906" width="5.7109375" style="2" bestFit="1" customWidth="1"/>
    <col min="6907" max="6907" width="7.28515625" style="2" bestFit="1" customWidth="1"/>
    <col min="6908" max="6908" width="5.7109375" style="2" bestFit="1" customWidth="1"/>
    <col min="6909" max="6909" width="5.140625" style="2" bestFit="1" customWidth="1"/>
    <col min="6910" max="6910" width="11.42578125" style="2"/>
    <col min="6911" max="6911" width="5.7109375" style="2" bestFit="1" customWidth="1"/>
    <col min="6912" max="6912" width="9.42578125" style="2" bestFit="1" customWidth="1"/>
    <col min="6913" max="6913" width="11.5703125" style="2" bestFit="1" customWidth="1"/>
    <col min="6914" max="6914" width="9.42578125" style="2" bestFit="1" customWidth="1"/>
    <col min="6915" max="6915" width="5.140625" style="2" bestFit="1" customWidth="1"/>
    <col min="6916" max="6916" width="7.28515625" style="2" bestFit="1" customWidth="1"/>
    <col min="6917" max="6917" width="5.140625" style="2" bestFit="1" customWidth="1"/>
    <col min="6918" max="6918" width="7.28515625" style="2" bestFit="1" customWidth="1"/>
    <col min="6919" max="6919" width="11.5703125" style="2" bestFit="1" customWidth="1"/>
    <col min="6920" max="6920" width="5.7109375" style="2" bestFit="1" customWidth="1"/>
    <col min="6921" max="6921" width="9.42578125" style="2" bestFit="1" customWidth="1"/>
    <col min="6922" max="6922" width="11.5703125" style="2" bestFit="1" customWidth="1"/>
    <col min="6923" max="6923" width="9.42578125" style="2" bestFit="1" customWidth="1"/>
    <col min="6924" max="6924" width="5.140625" style="2" bestFit="1" customWidth="1"/>
    <col min="6925" max="6925" width="7.28515625" style="2" bestFit="1" customWidth="1"/>
    <col min="6926" max="6926" width="5.140625" style="2" bestFit="1" customWidth="1"/>
    <col min="6927" max="6927" width="7.28515625" style="2" bestFit="1" customWidth="1"/>
    <col min="6928" max="7128" width="11.42578125" style="2"/>
    <col min="7129" max="7129" width="10" style="2" bestFit="1" customWidth="1"/>
    <col min="7130" max="7130" width="11.5703125" style="2" bestFit="1" customWidth="1"/>
    <col min="7131" max="7131" width="5.7109375" style="2" bestFit="1" customWidth="1"/>
    <col min="7132" max="7132" width="9.42578125" style="2" bestFit="1" customWidth="1"/>
    <col min="7133" max="7133" width="11.5703125" style="2" bestFit="1" customWidth="1"/>
    <col min="7134" max="7134" width="9.42578125" style="2" bestFit="1" customWidth="1"/>
    <col min="7135" max="7135" width="5.7109375" style="2" bestFit="1" customWidth="1"/>
    <col min="7136" max="7136" width="7.28515625" style="2" bestFit="1" customWidth="1"/>
    <col min="7137" max="7137" width="5.7109375" style="2" bestFit="1" customWidth="1"/>
    <col min="7138" max="7138" width="5.140625" style="2" bestFit="1" customWidth="1"/>
    <col min="7139" max="7139" width="11.42578125" style="2"/>
    <col min="7140" max="7140" width="5.7109375" style="2" bestFit="1" customWidth="1"/>
    <col min="7141" max="7141" width="9.42578125" style="2" bestFit="1" customWidth="1"/>
    <col min="7142" max="7142" width="11.5703125" style="2" bestFit="1" customWidth="1"/>
    <col min="7143" max="7143" width="9.42578125" style="2" bestFit="1" customWidth="1"/>
    <col min="7144" max="7144" width="6.28515625" style="2" bestFit="1" customWidth="1"/>
    <col min="7145" max="7145" width="7.28515625" style="2" bestFit="1" customWidth="1"/>
    <col min="7146" max="7146" width="5.7109375" style="2" bestFit="1" customWidth="1"/>
    <col min="7147" max="7147" width="5.140625" style="2" bestFit="1" customWidth="1"/>
    <col min="7148" max="7148" width="11.5703125" style="2" bestFit="1" customWidth="1"/>
    <col min="7149" max="7149" width="5.7109375" style="2" bestFit="1" customWidth="1"/>
    <col min="7150" max="7150" width="9.42578125" style="2" bestFit="1" customWidth="1"/>
    <col min="7151" max="7151" width="11.5703125" style="2" bestFit="1" customWidth="1"/>
    <col min="7152" max="7152" width="9.42578125" style="2" bestFit="1" customWidth="1"/>
    <col min="7153" max="7153" width="5.7109375" style="2" bestFit="1" customWidth="1"/>
    <col min="7154" max="7154" width="7.28515625" style="2" bestFit="1" customWidth="1"/>
    <col min="7155" max="7155" width="5.7109375" style="2" bestFit="1" customWidth="1"/>
    <col min="7156" max="7156" width="5.140625" style="2" bestFit="1" customWidth="1"/>
    <col min="7157" max="7157" width="11.5703125" style="2" bestFit="1" customWidth="1"/>
    <col min="7158" max="7158" width="5.7109375" style="2" bestFit="1" customWidth="1"/>
    <col min="7159" max="7159" width="9.42578125" style="2" bestFit="1" customWidth="1"/>
    <col min="7160" max="7160" width="11.5703125" style="2" bestFit="1" customWidth="1"/>
    <col min="7161" max="7161" width="9.42578125" style="2" bestFit="1" customWidth="1"/>
    <col min="7162" max="7162" width="5.7109375" style="2" bestFit="1" customWidth="1"/>
    <col min="7163" max="7163" width="7.28515625" style="2" bestFit="1" customWidth="1"/>
    <col min="7164" max="7164" width="5.7109375" style="2" bestFit="1" customWidth="1"/>
    <col min="7165" max="7165" width="5.140625" style="2" bestFit="1" customWidth="1"/>
    <col min="7166" max="7166" width="11.42578125" style="2"/>
    <col min="7167" max="7167" width="5.7109375" style="2" bestFit="1" customWidth="1"/>
    <col min="7168" max="7168" width="9.42578125" style="2" bestFit="1" customWidth="1"/>
    <col min="7169" max="7169" width="11.5703125" style="2" bestFit="1" customWidth="1"/>
    <col min="7170" max="7170" width="9.42578125" style="2" bestFit="1" customWidth="1"/>
    <col min="7171" max="7171" width="5.140625" style="2" bestFit="1" customWidth="1"/>
    <col min="7172" max="7172" width="7.28515625" style="2" bestFit="1" customWidth="1"/>
    <col min="7173" max="7173" width="5.140625" style="2" bestFit="1" customWidth="1"/>
    <col min="7174" max="7174" width="7.28515625" style="2" bestFit="1" customWidth="1"/>
    <col min="7175" max="7175" width="11.5703125" style="2" bestFit="1" customWidth="1"/>
    <col min="7176" max="7176" width="5.7109375" style="2" bestFit="1" customWidth="1"/>
    <col min="7177" max="7177" width="9.42578125" style="2" bestFit="1" customWidth="1"/>
    <col min="7178" max="7178" width="11.5703125" style="2" bestFit="1" customWidth="1"/>
    <col min="7179" max="7179" width="9.42578125" style="2" bestFit="1" customWidth="1"/>
    <col min="7180" max="7180" width="5.140625" style="2" bestFit="1" customWidth="1"/>
    <col min="7181" max="7181" width="7.28515625" style="2" bestFit="1" customWidth="1"/>
    <col min="7182" max="7182" width="5.140625" style="2" bestFit="1" customWidth="1"/>
    <col min="7183" max="7183" width="7.28515625" style="2" bestFit="1" customWidth="1"/>
    <col min="7184" max="7384" width="11.42578125" style="2"/>
    <col min="7385" max="7385" width="10" style="2" bestFit="1" customWidth="1"/>
    <col min="7386" max="7386" width="11.5703125" style="2" bestFit="1" customWidth="1"/>
    <col min="7387" max="7387" width="5.7109375" style="2" bestFit="1" customWidth="1"/>
    <col min="7388" max="7388" width="9.42578125" style="2" bestFit="1" customWidth="1"/>
    <col min="7389" max="7389" width="11.5703125" style="2" bestFit="1" customWidth="1"/>
    <col min="7390" max="7390" width="9.42578125" style="2" bestFit="1" customWidth="1"/>
    <col min="7391" max="7391" width="5.7109375" style="2" bestFit="1" customWidth="1"/>
    <col min="7392" max="7392" width="7.28515625" style="2" bestFit="1" customWidth="1"/>
    <col min="7393" max="7393" width="5.7109375" style="2" bestFit="1" customWidth="1"/>
    <col min="7394" max="7394" width="5.140625" style="2" bestFit="1" customWidth="1"/>
    <col min="7395" max="7395" width="11.42578125" style="2"/>
    <col min="7396" max="7396" width="5.7109375" style="2" bestFit="1" customWidth="1"/>
    <col min="7397" max="7397" width="9.42578125" style="2" bestFit="1" customWidth="1"/>
    <col min="7398" max="7398" width="11.5703125" style="2" bestFit="1" customWidth="1"/>
    <col min="7399" max="7399" width="9.42578125" style="2" bestFit="1" customWidth="1"/>
    <col min="7400" max="7400" width="6.28515625" style="2" bestFit="1" customWidth="1"/>
    <col min="7401" max="7401" width="7.28515625" style="2" bestFit="1" customWidth="1"/>
    <col min="7402" max="7402" width="5.7109375" style="2" bestFit="1" customWidth="1"/>
    <col min="7403" max="7403" width="5.140625" style="2" bestFit="1" customWidth="1"/>
    <col min="7404" max="7404" width="11.5703125" style="2" bestFit="1" customWidth="1"/>
    <col min="7405" max="7405" width="5.7109375" style="2" bestFit="1" customWidth="1"/>
    <col min="7406" max="7406" width="9.42578125" style="2" bestFit="1" customWidth="1"/>
    <col min="7407" max="7407" width="11.5703125" style="2" bestFit="1" customWidth="1"/>
    <col min="7408" max="7408" width="9.42578125" style="2" bestFit="1" customWidth="1"/>
    <col min="7409" max="7409" width="5.7109375" style="2" bestFit="1" customWidth="1"/>
    <col min="7410" max="7410" width="7.28515625" style="2" bestFit="1" customWidth="1"/>
    <col min="7411" max="7411" width="5.7109375" style="2" bestFit="1" customWidth="1"/>
    <col min="7412" max="7412" width="5.140625" style="2" bestFit="1" customWidth="1"/>
    <col min="7413" max="7413" width="11.5703125" style="2" bestFit="1" customWidth="1"/>
    <col min="7414" max="7414" width="5.7109375" style="2" bestFit="1" customWidth="1"/>
    <col min="7415" max="7415" width="9.42578125" style="2" bestFit="1" customWidth="1"/>
    <col min="7416" max="7416" width="11.5703125" style="2" bestFit="1" customWidth="1"/>
    <col min="7417" max="7417" width="9.42578125" style="2" bestFit="1" customWidth="1"/>
    <col min="7418" max="7418" width="5.7109375" style="2" bestFit="1" customWidth="1"/>
    <col min="7419" max="7419" width="7.28515625" style="2" bestFit="1" customWidth="1"/>
    <col min="7420" max="7420" width="5.7109375" style="2" bestFit="1" customWidth="1"/>
    <col min="7421" max="7421" width="5.140625" style="2" bestFit="1" customWidth="1"/>
    <col min="7422" max="7422" width="11.42578125" style="2"/>
    <col min="7423" max="7423" width="5.7109375" style="2" bestFit="1" customWidth="1"/>
    <col min="7424" max="7424" width="9.42578125" style="2" bestFit="1" customWidth="1"/>
    <col min="7425" max="7425" width="11.5703125" style="2" bestFit="1" customWidth="1"/>
    <col min="7426" max="7426" width="9.42578125" style="2" bestFit="1" customWidth="1"/>
    <col min="7427" max="7427" width="5.140625" style="2" bestFit="1" customWidth="1"/>
    <col min="7428" max="7428" width="7.28515625" style="2" bestFit="1" customWidth="1"/>
    <col min="7429" max="7429" width="5.140625" style="2" bestFit="1" customWidth="1"/>
    <col min="7430" max="7430" width="7.28515625" style="2" bestFit="1" customWidth="1"/>
    <col min="7431" max="7431" width="11.5703125" style="2" bestFit="1" customWidth="1"/>
    <col min="7432" max="7432" width="5.7109375" style="2" bestFit="1" customWidth="1"/>
    <col min="7433" max="7433" width="9.42578125" style="2" bestFit="1" customWidth="1"/>
    <col min="7434" max="7434" width="11.5703125" style="2" bestFit="1" customWidth="1"/>
    <col min="7435" max="7435" width="9.42578125" style="2" bestFit="1" customWidth="1"/>
    <col min="7436" max="7436" width="5.140625" style="2" bestFit="1" customWidth="1"/>
    <col min="7437" max="7437" width="7.28515625" style="2" bestFit="1" customWidth="1"/>
    <col min="7438" max="7438" width="5.140625" style="2" bestFit="1" customWidth="1"/>
    <col min="7439" max="7439" width="7.28515625" style="2" bestFit="1" customWidth="1"/>
    <col min="7440" max="7640" width="11.42578125" style="2"/>
    <col min="7641" max="7641" width="10" style="2" bestFit="1" customWidth="1"/>
    <col min="7642" max="7642" width="11.5703125" style="2" bestFit="1" customWidth="1"/>
    <col min="7643" max="7643" width="5.7109375" style="2" bestFit="1" customWidth="1"/>
    <col min="7644" max="7644" width="9.42578125" style="2" bestFit="1" customWidth="1"/>
    <col min="7645" max="7645" width="11.5703125" style="2" bestFit="1" customWidth="1"/>
    <col min="7646" max="7646" width="9.42578125" style="2" bestFit="1" customWidth="1"/>
    <col min="7647" max="7647" width="5.7109375" style="2" bestFit="1" customWidth="1"/>
    <col min="7648" max="7648" width="7.28515625" style="2" bestFit="1" customWidth="1"/>
    <col min="7649" max="7649" width="5.7109375" style="2" bestFit="1" customWidth="1"/>
    <col min="7650" max="7650" width="5.140625" style="2" bestFit="1" customWidth="1"/>
    <col min="7651" max="7651" width="11.42578125" style="2"/>
    <col min="7652" max="7652" width="5.7109375" style="2" bestFit="1" customWidth="1"/>
    <col min="7653" max="7653" width="9.42578125" style="2" bestFit="1" customWidth="1"/>
    <col min="7654" max="7654" width="11.5703125" style="2" bestFit="1" customWidth="1"/>
    <col min="7655" max="7655" width="9.42578125" style="2" bestFit="1" customWidth="1"/>
    <col min="7656" max="7656" width="6.28515625" style="2" bestFit="1" customWidth="1"/>
    <col min="7657" max="7657" width="7.28515625" style="2" bestFit="1" customWidth="1"/>
    <col min="7658" max="7658" width="5.7109375" style="2" bestFit="1" customWidth="1"/>
    <col min="7659" max="7659" width="5.140625" style="2" bestFit="1" customWidth="1"/>
    <col min="7660" max="7660" width="11.5703125" style="2" bestFit="1" customWidth="1"/>
    <col min="7661" max="7661" width="5.7109375" style="2" bestFit="1" customWidth="1"/>
    <col min="7662" max="7662" width="9.42578125" style="2" bestFit="1" customWidth="1"/>
    <col min="7663" max="7663" width="11.5703125" style="2" bestFit="1" customWidth="1"/>
    <col min="7664" max="7664" width="9.42578125" style="2" bestFit="1" customWidth="1"/>
    <col min="7665" max="7665" width="5.7109375" style="2" bestFit="1" customWidth="1"/>
    <col min="7666" max="7666" width="7.28515625" style="2" bestFit="1" customWidth="1"/>
    <col min="7667" max="7667" width="5.7109375" style="2" bestFit="1" customWidth="1"/>
    <col min="7668" max="7668" width="5.140625" style="2" bestFit="1" customWidth="1"/>
    <col min="7669" max="7669" width="11.5703125" style="2" bestFit="1" customWidth="1"/>
    <col min="7670" max="7670" width="5.7109375" style="2" bestFit="1" customWidth="1"/>
    <col min="7671" max="7671" width="9.42578125" style="2" bestFit="1" customWidth="1"/>
    <col min="7672" max="7672" width="11.5703125" style="2" bestFit="1" customWidth="1"/>
    <col min="7673" max="7673" width="9.42578125" style="2" bestFit="1" customWidth="1"/>
    <col min="7674" max="7674" width="5.7109375" style="2" bestFit="1" customWidth="1"/>
    <col min="7675" max="7675" width="7.28515625" style="2" bestFit="1" customWidth="1"/>
    <col min="7676" max="7676" width="5.7109375" style="2" bestFit="1" customWidth="1"/>
    <col min="7677" max="7677" width="5.140625" style="2" bestFit="1" customWidth="1"/>
    <col min="7678" max="7678" width="11.42578125" style="2"/>
    <col min="7679" max="7679" width="5.7109375" style="2" bestFit="1" customWidth="1"/>
    <col min="7680" max="7680" width="9.42578125" style="2" bestFit="1" customWidth="1"/>
    <col min="7681" max="7681" width="11.5703125" style="2" bestFit="1" customWidth="1"/>
    <col min="7682" max="7682" width="9.42578125" style="2" bestFit="1" customWidth="1"/>
    <col min="7683" max="7683" width="5.140625" style="2" bestFit="1" customWidth="1"/>
    <col min="7684" max="7684" width="7.28515625" style="2" bestFit="1" customWidth="1"/>
    <col min="7685" max="7685" width="5.140625" style="2" bestFit="1" customWidth="1"/>
    <col min="7686" max="7686" width="7.28515625" style="2" bestFit="1" customWidth="1"/>
    <col min="7687" max="7687" width="11.5703125" style="2" bestFit="1" customWidth="1"/>
    <col min="7688" max="7688" width="5.7109375" style="2" bestFit="1" customWidth="1"/>
    <col min="7689" max="7689" width="9.42578125" style="2" bestFit="1" customWidth="1"/>
    <col min="7690" max="7690" width="11.5703125" style="2" bestFit="1" customWidth="1"/>
    <col min="7691" max="7691" width="9.42578125" style="2" bestFit="1" customWidth="1"/>
    <col min="7692" max="7692" width="5.140625" style="2" bestFit="1" customWidth="1"/>
    <col min="7693" max="7693" width="7.28515625" style="2" bestFit="1" customWidth="1"/>
    <col min="7694" max="7694" width="5.140625" style="2" bestFit="1" customWidth="1"/>
    <col min="7695" max="7695" width="7.28515625" style="2" bestFit="1" customWidth="1"/>
    <col min="7696" max="7896" width="11.42578125" style="2"/>
    <col min="7897" max="7897" width="10" style="2" bestFit="1" customWidth="1"/>
    <col min="7898" max="7898" width="11.5703125" style="2" bestFit="1" customWidth="1"/>
    <col min="7899" max="7899" width="5.7109375" style="2" bestFit="1" customWidth="1"/>
    <col min="7900" max="7900" width="9.42578125" style="2" bestFit="1" customWidth="1"/>
    <col min="7901" max="7901" width="11.5703125" style="2" bestFit="1" customWidth="1"/>
    <col min="7902" max="7902" width="9.42578125" style="2" bestFit="1" customWidth="1"/>
    <col min="7903" max="7903" width="5.7109375" style="2" bestFit="1" customWidth="1"/>
    <col min="7904" max="7904" width="7.28515625" style="2" bestFit="1" customWidth="1"/>
    <col min="7905" max="7905" width="5.7109375" style="2" bestFit="1" customWidth="1"/>
    <col min="7906" max="7906" width="5.140625" style="2" bestFit="1" customWidth="1"/>
    <col min="7907" max="7907" width="11.42578125" style="2"/>
    <col min="7908" max="7908" width="5.7109375" style="2" bestFit="1" customWidth="1"/>
    <col min="7909" max="7909" width="9.42578125" style="2" bestFit="1" customWidth="1"/>
    <col min="7910" max="7910" width="11.5703125" style="2" bestFit="1" customWidth="1"/>
    <col min="7911" max="7911" width="9.42578125" style="2" bestFit="1" customWidth="1"/>
    <col min="7912" max="7912" width="6.28515625" style="2" bestFit="1" customWidth="1"/>
    <col min="7913" max="7913" width="7.28515625" style="2" bestFit="1" customWidth="1"/>
    <col min="7914" max="7914" width="5.7109375" style="2" bestFit="1" customWidth="1"/>
    <col min="7915" max="7915" width="5.140625" style="2" bestFit="1" customWidth="1"/>
    <col min="7916" max="7916" width="11.5703125" style="2" bestFit="1" customWidth="1"/>
    <col min="7917" max="7917" width="5.7109375" style="2" bestFit="1" customWidth="1"/>
    <col min="7918" max="7918" width="9.42578125" style="2" bestFit="1" customWidth="1"/>
    <col min="7919" max="7919" width="11.5703125" style="2" bestFit="1" customWidth="1"/>
    <col min="7920" max="7920" width="9.42578125" style="2" bestFit="1" customWidth="1"/>
    <col min="7921" max="7921" width="5.7109375" style="2" bestFit="1" customWidth="1"/>
    <col min="7922" max="7922" width="7.28515625" style="2" bestFit="1" customWidth="1"/>
    <col min="7923" max="7923" width="5.7109375" style="2" bestFit="1" customWidth="1"/>
    <col min="7924" max="7924" width="5.140625" style="2" bestFit="1" customWidth="1"/>
    <col min="7925" max="7925" width="11.5703125" style="2" bestFit="1" customWidth="1"/>
    <col min="7926" max="7926" width="5.7109375" style="2" bestFit="1" customWidth="1"/>
    <col min="7927" max="7927" width="9.42578125" style="2" bestFit="1" customWidth="1"/>
    <col min="7928" max="7928" width="11.5703125" style="2" bestFit="1" customWidth="1"/>
    <col min="7929" max="7929" width="9.42578125" style="2" bestFit="1" customWidth="1"/>
    <col min="7930" max="7930" width="5.7109375" style="2" bestFit="1" customWidth="1"/>
    <col min="7931" max="7931" width="7.28515625" style="2" bestFit="1" customWidth="1"/>
    <col min="7932" max="7932" width="5.7109375" style="2" bestFit="1" customWidth="1"/>
    <col min="7933" max="7933" width="5.140625" style="2" bestFit="1" customWidth="1"/>
    <col min="7934" max="7934" width="11.42578125" style="2"/>
    <col min="7935" max="7935" width="5.7109375" style="2" bestFit="1" customWidth="1"/>
    <col min="7936" max="7936" width="9.42578125" style="2" bestFit="1" customWidth="1"/>
    <col min="7937" max="7937" width="11.5703125" style="2" bestFit="1" customWidth="1"/>
    <col min="7938" max="7938" width="9.42578125" style="2" bestFit="1" customWidth="1"/>
    <col min="7939" max="7939" width="5.140625" style="2" bestFit="1" customWidth="1"/>
    <col min="7940" max="7940" width="7.28515625" style="2" bestFit="1" customWidth="1"/>
    <col min="7941" max="7941" width="5.140625" style="2" bestFit="1" customWidth="1"/>
    <col min="7942" max="7942" width="7.28515625" style="2" bestFit="1" customWidth="1"/>
    <col min="7943" max="7943" width="11.5703125" style="2" bestFit="1" customWidth="1"/>
    <col min="7944" max="7944" width="5.7109375" style="2" bestFit="1" customWidth="1"/>
    <col min="7945" max="7945" width="9.42578125" style="2" bestFit="1" customWidth="1"/>
    <col min="7946" max="7946" width="11.5703125" style="2" bestFit="1" customWidth="1"/>
    <col min="7947" max="7947" width="9.42578125" style="2" bestFit="1" customWidth="1"/>
    <col min="7948" max="7948" width="5.140625" style="2" bestFit="1" customWidth="1"/>
    <col min="7949" max="7949" width="7.28515625" style="2" bestFit="1" customWidth="1"/>
    <col min="7950" max="7950" width="5.140625" style="2" bestFit="1" customWidth="1"/>
    <col min="7951" max="7951" width="7.28515625" style="2" bestFit="1" customWidth="1"/>
    <col min="7952" max="8152" width="11.42578125" style="2"/>
    <col min="8153" max="8153" width="10" style="2" bestFit="1" customWidth="1"/>
    <col min="8154" max="8154" width="11.5703125" style="2" bestFit="1" customWidth="1"/>
    <col min="8155" max="8155" width="5.7109375" style="2" bestFit="1" customWidth="1"/>
    <col min="8156" max="8156" width="9.42578125" style="2" bestFit="1" customWidth="1"/>
    <col min="8157" max="8157" width="11.5703125" style="2" bestFit="1" customWidth="1"/>
    <col min="8158" max="8158" width="9.42578125" style="2" bestFit="1" customWidth="1"/>
    <col min="8159" max="8159" width="5.7109375" style="2" bestFit="1" customWidth="1"/>
    <col min="8160" max="8160" width="7.28515625" style="2" bestFit="1" customWidth="1"/>
    <col min="8161" max="8161" width="5.7109375" style="2" bestFit="1" customWidth="1"/>
    <col min="8162" max="8162" width="5.140625" style="2" bestFit="1" customWidth="1"/>
    <col min="8163" max="8163" width="11.42578125" style="2"/>
    <col min="8164" max="8164" width="5.7109375" style="2" bestFit="1" customWidth="1"/>
    <col min="8165" max="8165" width="9.42578125" style="2" bestFit="1" customWidth="1"/>
    <col min="8166" max="8166" width="11.5703125" style="2" bestFit="1" customWidth="1"/>
    <col min="8167" max="8167" width="9.42578125" style="2" bestFit="1" customWidth="1"/>
    <col min="8168" max="8168" width="6.28515625" style="2" bestFit="1" customWidth="1"/>
    <col min="8169" max="8169" width="7.28515625" style="2" bestFit="1" customWidth="1"/>
    <col min="8170" max="8170" width="5.7109375" style="2" bestFit="1" customWidth="1"/>
    <col min="8171" max="8171" width="5.140625" style="2" bestFit="1" customWidth="1"/>
    <col min="8172" max="8172" width="11.5703125" style="2" bestFit="1" customWidth="1"/>
    <col min="8173" max="8173" width="5.7109375" style="2" bestFit="1" customWidth="1"/>
    <col min="8174" max="8174" width="9.42578125" style="2" bestFit="1" customWidth="1"/>
    <col min="8175" max="8175" width="11.5703125" style="2" bestFit="1" customWidth="1"/>
    <col min="8176" max="8176" width="9.42578125" style="2" bestFit="1" customWidth="1"/>
    <col min="8177" max="8177" width="5.7109375" style="2" bestFit="1" customWidth="1"/>
    <col min="8178" max="8178" width="7.28515625" style="2" bestFit="1" customWidth="1"/>
    <col min="8179" max="8179" width="5.7109375" style="2" bestFit="1" customWidth="1"/>
    <col min="8180" max="8180" width="5.140625" style="2" bestFit="1" customWidth="1"/>
    <col min="8181" max="8181" width="11.5703125" style="2" bestFit="1" customWidth="1"/>
    <col min="8182" max="8182" width="5.7109375" style="2" bestFit="1" customWidth="1"/>
    <col min="8183" max="8183" width="9.42578125" style="2" bestFit="1" customWidth="1"/>
    <col min="8184" max="8184" width="11.5703125" style="2" bestFit="1" customWidth="1"/>
    <col min="8185" max="8185" width="9.42578125" style="2" bestFit="1" customWidth="1"/>
    <col min="8186" max="8186" width="5.7109375" style="2" bestFit="1" customWidth="1"/>
    <col min="8187" max="8187" width="7.28515625" style="2" bestFit="1" customWidth="1"/>
    <col min="8188" max="8188" width="5.7109375" style="2" bestFit="1" customWidth="1"/>
    <col min="8189" max="8189" width="5.140625" style="2" bestFit="1" customWidth="1"/>
    <col min="8190" max="8190" width="11.42578125" style="2"/>
    <col min="8191" max="8191" width="5.7109375" style="2" bestFit="1" customWidth="1"/>
    <col min="8192" max="8192" width="9.42578125" style="2" bestFit="1" customWidth="1"/>
    <col min="8193" max="8193" width="11.5703125" style="2" bestFit="1" customWidth="1"/>
    <col min="8194" max="8194" width="9.42578125" style="2" bestFit="1" customWidth="1"/>
    <col min="8195" max="8195" width="5.140625" style="2" bestFit="1" customWidth="1"/>
    <col min="8196" max="8196" width="7.28515625" style="2" bestFit="1" customWidth="1"/>
    <col min="8197" max="8197" width="5.140625" style="2" bestFit="1" customWidth="1"/>
    <col min="8198" max="8198" width="7.28515625" style="2" bestFit="1" customWidth="1"/>
    <col min="8199" max="8199" width="11.5703125" style="2" bestFit="1" customWidth="1"/>
    <col min="8200" max="8200" width="5.7109375" style="2" bestFit="1" customWidth="1"/>
    <col min="8201" max="8201" width="9.42578125" style="2" bestFit="1" customWidth="1"/>
    <col min="8202" max="8202" width="11.5703125" style="2" bestFit="1" customWidth="1"/>
    <col min="8203" max="8203" width="9.42578125" style="2" bestFit="1" customWidth="1"/>
    <col min="8204" max="8204" width="5.140625" style="2" bestFit="1" customWidth="1"/>
    <col min="8205" max="8205" width="7.28515625" style="2" bestFit="1" customWidth="1"/>
    <col min="8206" max="8206" width="5.140625" style="2" bestFit="1" customWidth="1"/>
    <col min="8207" max="8207" width="7.28515625" style="2" bestFit="1" customWidth="1"/>
    <col min="8208" max="8408" width="11.42578125" style="2"/>
    <col min="8409" max="8409" width="10" style="2" bestFit="1" customWidth="1"/>
    <col min="8410" max="8410" width="11.5703125" style="2" bestFit="1" customWidth="1"/>
    <col min="8411" max="8411" width="5.7109375" style="2" bestFit="1" customWidth="1"/>
    <col min="8412" max="8412" width="9.42578125" style="2" bestFit="1" customWidth="1"/>
    <col min="8413" max="8413" width="11.5703125" style="2" bestFit="1" customWidth="1"/>
    <col min="8414" max="8414" width="9.42578125" style="2" bestFit="1" customWidth="1"/>
    <col min="8415" max="8415" width="5.7109375" style="2" bestFit="1" customWidth="1"/>
    <col min="8416" max="8416" width="7.28515625" style="2" bestFit="1" customWidth="1"/>
    <col min="8417" max="8417" width="5.7109375" style="2" bestFit="1" customWidth="1"/>
    <col min="8418" max="8418" width="5.140625" style="2" bestFit="1" customWidth="1"/>
    <col min="8419" max="8419" width="11.42578125" style="2"/>
    <col min="8420" max="8420" width="5.7109375" style="2" bestFit="1" customWidth="1"/>
    <col min="8421" max="8421" width="9.42578125" style="2" bestFit="1" customWidth="1"/>
    <col min="8422" max="8422" width="11.5703125" style="2" bestFit="1" customWidth="1"/>
    <col min="8423" max="8423" width="9.42578125" style="2" bestFit="1" customWidth="1"/>
    <col min="8424" max="8424" width="6.28515625" style="2" bestFit="1" customWidth="1"/>
    <col min="8425" max="8425" width="7.28515625" style="2" bestFit="1" customWidth="1"/>
    <col min="8426" max="8426" width="5.7109375" style="2" bestFit="1" customWidth="1"/>
    <col min="8427" max="8427" width="5.140625" style="2" bestFit="1" customWidth="1"/>
    <col min="8428" max="8428" width="11.5703125" style="2" bestFit="1" customWidth="1"/>
    <col min="8429" max="8429" width="5.7109375" style="2" bestFit="1" customWidth="1"/>
    <col min="8430" max="8430" width="9.42578125" style="2" bestFit="1" customWidth="1"/>
    <col min="8431" max="8431" width="11.5703125" style="2" bestFit="1" customWidth="1"/>
    <col min="8432" max="8432" width="9.42578125" style="2" bestFit="1" customWidth="1"/>
    <col min="8433" max="8433" width="5.7109375" style="2" bestFit="1" customWidth="1"/>
    <col min="8434" max="8434" width="7.28515625" style="2" bestFit="1" customWidth="1"/>
    <col min="8435" max="8435" width="5.7109375" style="2" bestFit="1" customWidth="1"/>
    <col min="8436" max="8436" width="5.140625" style="2" bestFit="1" customWidth="1"/>
    <col min="8437" max="8437" width="11.5703125" style="2" bestFit="1" customWidth="1"/>
    <col min="8438" max="8438" width="5.7109375" style="2" bestFit="1" customWidth="1"/>
    <col min="8439" max="8439" width="9.42578125" style="2" bestFit="1" customWidth="1"/>
    <col min="8440" max="8440" width="11.5703125" style="2" bestFit="1" customWidth="1"/>
    <col min="8441" max="8441" width="9.42578125" style="2" bestFit="1" customWidth="1"/>
    <col min="8442" max="8442" width="5.7109375" style="2" bestFit="1" customWidth="1"/>
    <col min="8443" max="8443" width="7.28515625" style="2" bestFit="1" customWidth="1"/>
    <col min="8444" max="8444" width="5.7109375" style="2" bestFit="1" customWidth="1"/>
    <col min="8445" max="8445" width="5.140625" style="2" bestFit="1" customWidth="1"/>
    <col min="8446" max="8446" width="11.42578125" style="2"/>
    <col min="8447" max="8447" width="5.7109375" style="2" bestFit="1" customWidth="1"/>
    <col min="8448" max="8448" width="9.42578125" style="2" bestFit="1" customWidth="1"/>
    <col min="8449" max="8449" width="11.5703125" style="2" bestFit="1" customWidth="1"/>
    <col min="8450" max="8450" width="9.42578125" style="2" bestFit="1" customWidth="1"/>
    <col min="8451" max="8451" width="5.140625" style="2" bestFit="1" customWidth="1"/>
    <col min="8452" max="8452" width="7.28515625" style="2" bestFit="1" customWidth="1"/>
    <col min="8453" max="8453" width="5.140625" style="2" bestFit="1" customWidth="1"/>
    <col min="8454" max="8454" width="7.28515625" style="2" bestFit="1" customWidth="1"/>
    <col min="8455" max="8455" width="11.5703125" style="2" bestFit="1" customWidth="1"/>
    <col min="8456" max="8456" width="5.7109375" style="2" bestFit="1" customWidth="1"/>
    <col min="8457" max="8457" width="9.42578125" style="2" bestFit="1" customWidth="1"/>
    <col min="8458" max="8458" width="11.5703125" style="2" bestFit="1" customWidth="1"/>
    <col min="8459" max="8459" width="9.42578125" style="2" bestFit="1" customWidth="1"/>
    <col min="8460" max="8460" width="5.140625" style="2" bestFit="1" customWidth="1"/>
    <col min="8461" max="8461" width="7.28515625" style="2" bestFit="1" customWidth="1"/>
    <col min="8462" max="8462" width="5.140625" style="2" bestFit="1" customWidth="1"/>
    <col min="8463" max="8463" width="7.28515625" style="2" bestFit="1" customWidth="1"/>
    <col min="8464" max="8664" width="11.42578125" style="2"/>
    <col min="8665" max="8665" width="10" style="2" bestFit="1" customWidth="1"/>
    <col min="8666" max="8666" width="11.5703125" style="2" bestFit="1" customWidth="1"/>
    <col min="8667" max="8667" width="5.7109375" style="2" bestFit="1" customWidth="1"/>
    <col min="8668" max="8668" width="9.42578125" style="2" bestFit="1" customWidth="1"/>
    <col min="8669" max="8669" width="11.5703125" style="2" bestFit="1" customWidth="1"/>
    <col min="8670" max="8670" width="9.42578125" style="2" bestFit="1" customWidth="1"/>
    <col min="8671" max="8671" width="5.7109375" style="2" bestFit="1" customWidth="1"/>
    <col min="8672" max="8672" width="7.28515625" style="2" bestFit="1" customWidth="1"/>
    <col min="8673" max="8673" width="5.7109375" style="2" bestFit="1" customWidth="1"/>
    <col min="8674" max="8674" width="5.140625" style="2" bestFit="1" customWidth="1"/>
    <col min="8675" max="8675" width="11.42578125" style="2"/>
    <col min="8676" max="8676" width="5.7109375" style="2" bestFit="1" customWidth="1"/>
    <col min="8677" max="8677" width="9.42578125" style="2" bestFit="1" customWidth="1"/>
    <col min="8678" max="8678" width="11.5703125" style="2" bestFit="1" customWidth="1"/>
    <col min="8679" max="8679" width="9.42578125" style="2" bestFit="1" customWidth="1"/>
    <col min="8680" max="8680" width="6.28515625" style="2" bestFit="1" customWidth="1"/>
    <col min="8681" max="8681" width="7.28515625" style="2" bestFit="1" customWidth="1"/>
    <col min="8682" max="8682" width="5.7109375" style="2" bestFit="1" customWidth="1"/>
    <col min="8683" max="8683" width="5.140625" style="2" bestFit="1" customWidth="1"/>
    <col min="8684" max="8684" width="11.5703125" style="2" bestFit="1" customWidth="1"/>
    <col min="8685" max="8685" width="5.7109375" style="2" bestFit="1" customWidth="1"/>
    <col min="8686" max="8686" width="9.42578125" style="2" bestFit="1" customWidth="1"/>
    <col min="8687" max="8687" width="11.5703125" style="2" bestFit="1" customWidth="1"/>
    <col min="8688" max="8688" width="9.42578125" style="2" bestFit="1" customWidth="1"/>
    <col min="8689" max="8689" width="5.7109375" style="2" bestFit="1" customWidth="1"/>
    <col min="8690" max="8690" width="7.28515625" style="2" bestFit="1" customWidth="1"/>
    <col min="8691" max="8691" width="5.7109375" style="2" bestFit="1" customWidth="1"/>
    <col min="8692" max="8692" width="5.140625" style="2" bestFit="1" customWidth="1"/>
    <col min="8693" max="8693" width="11.5703125" style="2" bestFit="1" customWidth="1"/>
    <col min="8694" max="8694" width="5.7109375" style="2" bestFit="1" customWidth="1"/>
    <col min="8695" max="8695" width="9.42578125" style="2" bestFit="1" customWidth="1"/>
    <col min="8696" max="8696" width="11.5703125" style="2" bestFit="1" customWidth="1"/>
    <col min="8697" max="8697" width="9.42578125" style="2" bestFit="1" customWidth="1"/>
    <col min="8698" max="8698" width="5.7109375" style="2" bestFit="1" customWidth="1"/>
    <col min="8699" max="8699" width="7.28515625" style="2" bestFit="1" customWidth="1"/>
    <col min="8700" max="8700" width="5.7109375" style="2" bestFit="1" customWidth="1"/>
    <col min="8701" max="8701" width="5.140625" style="2" bestFit="1" customWidth="1"/>
    <col min="8702" max="8702" width="11.42578125" style="2"/>
    <col min="8703" max="8703" width="5.7109375" style="2" bestFit="1" customWidth="1"/>
    <col min="8704" max="8704" width="9.42578125" style="2" bestFit="1" customWidth="1"/>
    <col min="8705" max="8705" width="11.5703125" style="2" bestFit="1" customWidth="1"/>
    <col min="8706" max="8706" width="9.42578125" style="2" bestFit="1" customWidth="1"/>
    <col min="8707" max="8707" width="5.140625" style="2" bestFit="1" customWidth="1"/>
    <col min="8708" max="8708" width="7.28515625" style="2" bestFit="1" customWidth="1"/>
    <col min="8709" max="8709" width="5.140625" style="2" bestFit="1" customWidth="1"/>
    <col min="8710" max="8710" width="7.28515625" style="2" bestFit="1" customWidth="1"/>
    <col min="8711" max="8711" width="11.5703125" style="2" bestFit="1" customWidth="1"/>
    <col min="8712" max="8712" width="5.7109375" style="2" bestFit="1" customWidth="1"/>
    <col min="8713" max="8713" width="9.42578125" style="2" bestFit="1" customWidth="1"/>
    <col min="8714" max="8714" width="11.5703125" style="2" bestFit="1" customWidth="1"/>
    <col min="8715" max="8715" width="9.42578125" style="2" bestFit="1" customWidth="1"/>
    <col min="8716" max="8716" width="5.140625" style="2" bestFit="1" customWidth="1"/>
    <col min="8717" max="8717" width="7.28515625" style="2" bestFit="1" customWidth="1"/>
    <col min="8718" max="8718" width="5.140625" style="2" bestFit="1" customWidth="1"/>
    <col min="8719" max="8719" width="7.28515625" style="2" bestFit="1" customWidth="1"/>
    <col min="8720" max="8920" width="11.42578125" style="2"/>
    <col min="8921" max="8921" width="10" style="2" bestFit="1" customWidth="1"/>
    <col min="8922" max="8922" width="11.5703125" style="2" bestFit="1" customWidth="1"/>
    <col min="8923" max="8923" width="5.7109375" style="2" bestFit="1" customWidth="1"/>
    <col min="8924" max="8924" width="9.42578125" style="2" bestFit="1" customWidth="1"/>
    <col min="8925" max="8925" width="11.5703125" style="2" bestFit="1" customWidth="1"/>
    <col min="8926" max="8926" width="9.42578125" style="2" bestFit="1" customWidth="1"/>
    <col min="8927" max="8927" width="5.7109375" style="2" bestFit="1" customWidth="1"/>
    <col min="8928" max="8928" width="7.28515625" style="2" bestFit="1" customWidth="1"/>
    <col min="8929" max="8929" width="5.7109375" style="2" bestFit="1" customWidth="1"/>
    <col min="8930" max="8930" width="5.140625" style="2" bestFit="1" customWidth="1"/>
    <col min="8931" max="8931" width="11.42578125" style="2"/>
    <col min="8932" max="8932" width="5.7109375" style="2" bestFit="1" customWidth="1"/>
    <col min="8933" max="8933" width="9.42578125" style="2" bestFit="1" customWidth="1"/>
    <col min="8934" max="8934" width="11.5703125" style="2" bestFit="1" customWidth="1"/>
    <col min="8935" max="8935" width="9.42578125" style="2" bestFit="1" customWidth="1"/>
    <col min="8936" max="8936" width="6.28515625" style="2" bestFit="1" customWidth="1"/>
    <col min="8937" max="8937" width="7.28515625" style="2" bestFit="1" customWidth="1"/>
    <col min="8938" max="8938" width="5.7109375" style="2" bestFit="1" customWidth="1"/>
    <col min="8939" max="8939" width="5.140625" style="2" bestFit="1" customWidth="1"/>
    <col min="8940" max="8940" width="11.5703125" style="2" bestFit="1" customWidth="1"/>
    <col min="8941" max="8941" width="5.7109375" style="2" bestFit="1" customWidth="1"/>
    <col min="8942" max="8942" width="9.42578125" style="2" bestFit="1" customWidth="1"/>
    <col min="8943" max="8943" width="11.5703125" style="2" bestFit="1" customWidth="1"/>
    <col min="8944" max="8944" width="9.42578125" style="2" bestFit="1" customWidth="1"/>
    <col min="8945" max="8945" width="5.7109375" style="2" bestFit="1" customWidth="1"/>
    <col min="8946" max="8946" width="7.28515625" style="2" bestFit="1" customWidth="1"/>
    <col min="8947" max="8947" width="5.7109375" style="2" bestFit="1" customWidth="1"/>
    <col min="8948" max="8948" width="5.140625" style="2" bestFit="1" customWidth="1"/>
    <col min="8949" max="8949" width="11.5703125" style="2" bestFit="1" customWidth="1"/>
    <col min="8950" max="8950" width="5.7109375" style="2" bestFit="1" customWidth="1"/>
    <col min="8951" max="8951" width="9.42578125" style="2" bestFit="1" customWidth="1"/>
    <col min="8952" max="8952" width="11.5703125" style="2" bestFit="1" customWidth="1"/>
    <col min="8953" max="8953" width="9.42578125" style="2" bestFit="1" customWidth="1"/>
    <col min="8954" max="8954" width="5.7109375" style="2" bestFit="1" customWidth="1"/>
    <col min="8955" max="8955" width="7.28515625" style="2" bestFit="1" customWidth="1"/>
    <col min="8956" max="8956" width="5.7109375" style="2" bestFit="1" customWidth="1"/>
    <col min="8957" max="8957" width="5.140625" style="2" bestFit="1" customWidth="1"/>
    <col min="8958" max="8958" width="11.42578125" style="2"/>
    <col min="8959" max="8959" width="5.7109375" style="2" bestFit="1" customWidth="1"/>
    <col min="8960" max="8960" width="9.42578125" style="2" bestFit="1" customWidth="1"/>
    <col min="8961" max="8961" width="11.5703125" style="2" bestFit="1" customWidth="1"/>
    <col min="8962" max="8962" width="9.42578125" style="2" bestFit="1" customWidth="1"/>
    <col min="8963" max="8963" width="5.140625" style="2" bestFit="1" customWidth="1"/>
    <col min="8964" max="8964" width="7.28515625" style="2" bestFit="1" customWidth="1"/>
    <col min="8965" max="8965" width="5.140625" style="2" bestFit="1" customWidth="1"/>
    <col min="8966" max="8966" width="7.28515625" style="2" bestFit="1" customWidth="1"/>
    <col min="8967" max="8967" width="11.5703125" style="2" bestFit="1" customWidth="1"/>
    <col min="8968" max="8968" width="5.7109375" style="2" bestFit="1" customWidth="1"/>
    <col min="8969" max="8969" width="9.42578125" style="2" bestFit="1" customWidth="1"/>
    <col min="8970" max="8970" width="11.5703125" style="2" bestFit="1" customWidth="1"/>
    <col min="8971" max="8971" width="9.42578125" style="2" bestFit="1" customWidth="1"/>
    <col min="8972" max="8972" width="5.140625" style="2" bestFit="1" customWidth="1"/>
    <col min="8973" max="8973" width="7.28515625" style="2" bestFit="1" customWidth="1"/>
    <col min="8974" max="8974" width="5.140625" style="2" bestFit="1" customWidth="1"/>
    <col min="8975" max="8975" width="7.28515625" style="2" bestFit="1" customWidth="1"/>
    <col min="8976" max="9176" width="11.42578125" style="2"/>
    <col min="9177" max="9177" width="10" style="2" bestFit="1" customWidth="1"/>
    <col min="9178" max="9178" width="11.5703125" style="2" bestFit="1" customWidth="1"/>
    <col min="9179" max="9179" width="5.7109375" style="2" bestFit="1" customWidth="1"/>
    <col min="9180" max="9180" width="9.42578125" style="2" bestFit="1" customWidth="1"/>
    <col min="9181" max="9181" width="11.5703125" style="2" bestFit="1" customWidth="1"/>
    <col min="9182" max="9182" width="9.42578125" style="2" bestFit="1" customWidth="1"/>
    <col min="9183" max="9183" width="5.7109375" style="2" bestFit="1" customWidth="1"/>
    <col min="9184" max="9184" width="7.28515625" style="2" bestFit="1" customWidth="1"/>
    <col min="9185" max="9185" width="5.7109375" style="2" bestFit="1" customWidth="1"/>
    <col min="9186" max="9186" width="5.140625" style="2" bestFit="1" customWidth="1"/>
    <col min="9187" max="9187" width="11.42578125" style="2"/>
    <col min="9188" max="9188" width="5.7109375" style="2" bestFit="1" customWidth="1"/>
    <col min="9189" max="9189" width="9.42578125" style="2" bestFit="1" customWidth="1"/>
    <col min="9190" max="9190" width="11.5703125" style="2" bestFit="1" customWidth="1"/>
    <col min="9191" max="9191" width="9.42578125" style="2" bestFit="1" customWidth="1"/>
    <col min="9192" max="9192" width="6.28515625" style="2" bestFit="1" customWidth="1"/>
    <col min="9193" max="9193" width="7.28515625" style="2" bestFit="1" customWidth="1"/>
    <col min="9194" max="9194" width="5.7109375" style="2" bestFit="1" customWidth="1"/>
    <col min="9195" max="9195" width="5.140625" style="2" bestFit="1" customWidth="1"/>
    <col min="9196" max="9196" width="11.5703125" style="2" bestFit="1" customWidth="1"/>
    <col min="9197" max="9197" width="5.7109375" style="2" bestFit="1" customWidth="1"/>
    <col min="9198" max="9198" width="9.42578125" style="2" bestFit="1" customWidth="1"/>
    <col min="9199" max="9199" width="11.5703125" style="2" bestFit="1" customWidth="1"/>
    <col min="9200" max="9200" width="9.42578125" style="2" bestFit="1" customWidth="1"/>
    <col min="9201" max="9201" width="5.7109375" style="2" bestFit="1" customWidth="1"/>
    <col min="9202" max="9202" width="7.28515625" style="2" bestFit="1" customWidth="1"/>
    <col min="9203" max="9203" width="5.7109375" style="2" bestFit="1" customWidth="1"/>
    <col min="9204" max="9204" width="5.140625" style="2" bestFit="1" customWidth="1"/>
    <col min="9205" max="9205" width="11.5703125" style="2" bestFit="1" customWidth="1"/>
    <col min="9206" max="9206" width="5.7109375" style="2" bestFit="1" customWidth="1"/>
    <col min="9207" max="9207" width="9.42578125" style="2" bestFit="1" customWidth="1"/>
    <col min="9208" max="9208" width="11.5703125" style="2" bestFit="1" customWidth="1"/>
    <col min="9209" max="9209" width="9.42578125" style="2" bestFit="1" customWidth="1"/>
    <col min="9210" max="9210" width="5.7109375" style="2" bestFit="1" customWidth="1"/>
    <col min="9211" max="9211" width="7.28515625" style="2" bestFit="1" customWidth="1"/>
    <col min="9212" max="9212" width="5.7109375" style="2" bestFit="1" customWidth="1"/>
    <col min="9213" max="9213" width="5.140625" style="2" bestFit="1" customWidth="1"/>
    <col min="9214" max="9214" width="11.42578125" style="2"/>
    <col min="9215" max="9215" width="5.7109375" style="2" bestFit="1" customWidth="1"/>
    <col min="9216" max="9216" width="9.42578125" style="2" bestFit="1" customWidth="1"/>
    <col min="9217" max="9217" width="11.5703125" style="2" bestFit="1" customWidth="1"/>
    <col min="9218" max="9218" width="9.42578125" style="2" bestFit="1" customWidth="1"/>
    <col min="9219" max="9219" width="5.140625" style="2" bestFit="1" customWidth="1"/>
    <col min="9220" max="9220" width="7.28515625" style="2" bestFit="1" customWidth="1"/>
    <col min="9221" max="9221" width="5.140625" style="2" bestFit="1" customWidth="1"/>
    <col min="9222" max="9222" width="7.28515625" style="2" bestFit="1" customWidth="1"/>
    <col min="9223" max="9223" width="11.5703125" style="2" bestFit="1" customWidth="1"/>
    <col min="9224" max="9224" width="5.7109375" style="2" bestFit="1" customWidth="1"/>
    <col min="9225" max="9225" width="9.42578125" style="2" bestFit="1" customWidth="1"/>
    <col min="9226" max="9226" width="11.5703125" style="2" bestFit="1" customWidth="1"/>
    <col min="9227" max="9227" width="9.42578125" style="2" bestFit="1" customWidth="1"/>
    <col min="9228" max="9228" width="5.140625" style="2" bestFit="1" customWidth="1"/>
    <col min="9229" max="9229" width="7.28515625" style="2" bestFit="1" customWidth="1"/>
    <col min="9230" max="9230" width="5.140625" style="2" bestFit="1" customWidth="1"/>
    <col min="9231" max="9231" width="7.28515625" style="2" bestFit="1" customWidth="1"/>
    <col min="9232" max="9432" width="11.42578125" style="2"/>
    <col min="9433" max="9433" width="10" style="2" bestFit="1" customWidth="1"/>
    <col min="9434" max="9434" width="11.5703125" style="2" bestFit="1" customWidth="1"/>
    <col min="9435" max="9435" width="5.7109375" style="2" bestFit="1" customWidth="1"/>
    <col min="9436" max="9436" width="9.42578125" style="2" bestFit="1" customWidth="1"/>
    <col min="9437" max="9437" width="11.5703125" style="2" bestFit="1" customWidth="1"/>
    <col min="9438" max="9438" width="9.42578125" style="2" bestFit="1" customWidth="1"/>
    <col min="9439" max="9439" width="5.7109375" style="2" bestFit="1" customWidth="1"/>
    <col min="9440" max="9440" width="7.28515625" style="2" bestFit="1" customWidth="1"/>
    <col min="9441" max="9441" width="5.7109375" style="2" bestFit="1" customWidth="1"/>
    <col min="9442" max="9442" width="5.140625" style="2" bestFit="1" customWidth="1"/>
    <col min="9443" max="9443" width="11.42578125" style="2"/>
    <col min="9444" max="9444" width="5.7109375" style="2" bestFit="1" customWidth="1"/>
    <col min="9445" max="9445" width="9.42578125" style="2" bestFit="1" customWidth="1"/>
    <col min="9446" max="9446" width="11.5703125" style="2" bestFit="1" customWidth="1"/>
    <col min="9447" max="9447" width="9.42578125" style="2" bestFit="1" customWidth="1"/>
    <col min="9448" max="9448" width="6.28515625" style="2" bestFit="1" customWidth="1"/>
    <col min="9449" max="9449" width="7.28515625" style="2" bestFit="1" customWidth="1"/>
    <col min="9450" max="9450" width="5.7109375" style="2" bestFit="1" customWidth="1"/>
    <col min="9451" max="9451" width="5.140625" style="2" bestFit="1" customWidth="1"/>
    <col min="9452" max="9452" width="11.5703125" style="2" bestFit="1" customWidth="1"/>
    <col min="9453" max="9453" width="5.7109375" style="2" bestFit="1" customWidth="1"/>
    <col min="9454" max="9454" width="9.42578125" style="2" bestFit="1" customWidth="1"/>
    <col min="9455" max="9455" width="11.5703125" style="2" bestFit="1" customWidth="1"/>
    <col min="9456" max="9456" width="9.42578125" style="2" bestFit="1" customWidth="1"/>
    <col min="9457" max="9457" width="5.7109375" style="2" bestFit="1" customWidth="1"/>
    <col min="9458" max="9458" width="7.28515625" style="2" bestFit="1" customWidth="1"/>
    <col min="9459" max="9459" width="5.7109375" style="2" bestFit="1" customWidth="1"/>
    <col min="9460" max="9460" width="5.140625" style="2" bestFit="1" customWidth="1"/>
    <col min="9461" max="9461" width="11.5703125" style="2" bestFit="1" customWidth="1"/>
    <col min="9462" max="9462" width="5.7109375" style="2" bestFit="1" customWidth="1"/>
    <col min="9463" max="9463" width="9.42578125" style="2" bestFit="1" customWidth="1"/>
    <col min="9464" max="9464" width="11.5703125" style="2" bestFit="1" customWidth="1"/>
    <col min="9465" max="9465" width="9.42578125" style="2" bestFit="1" customWidth="1"/>
    <col min="9466" max="9466" width="5.7109375" style="2" bestFit="1" customWidth="1"/>
    <col min="9467" max="9467" width="7.28515625" style="2" bestFit="1" customWidth="1"/>
    <col min="9468" max="9468" width="5.7109375" style="2" bestFit="1" customWidth="1"/>
    <col min="9469" max="9469" width="5.140625" style="2" bestFit="1" customWidth="1"/>
    <col min="9470" max="9470" width="11.42578125" style="2"/>
    <col min="9471" max="9471" width="5.7109375" style="2" bestFit="1" customWidth="1"/>
    <col min="9472" max="9472" width="9.42578125" style="2" bestFit="1" customWidth="1"/>
    <col min="9473" max="9473" width="11.5703125" style="2" bestFit="1" customWidth="1"/>
    <col min="9474" max="9474" width="9.42578125" style="2" bestFit="1" customWidth="1"/>
    <col min="9475" max="9475" width="5.140625" style="2" bestFit="1" customWidth="1"/>
    <col min="9476" max="9476" width="7.28515625" style="2" bestFit="1" customWidth="1"/>
    <col min="9477" max="9477" width="5.140625" style="2" bestFit="1" customWidth="1"/>
    <col min="9478" max="9478" width="7.28515625" style="2" bestFit="1" customWidth="1"/>
    <col min="9479" max="9479" width="11.5703125" style="2" bestFit="1" customWidth="1"/>
    <col min="9480" max="9480" width="5.7109375" style="2" bestFit="1" customWidth="1"/>
    <col min="9481" max="9481" width="9.42578125" style="2" bestFit="1" customWidth="1"/>
    <col min="9482" max="9482" width="11.5703125" style="2" bestFit="1" customWidth="1"/>
    <col min="9483" max="9483" width="9.42578125" style="2" bestFit="1" customWidth="1"/>
    <col min="9484" max="9484" width="5.140625" style="2" bestFit="1" customWidth="1"/>
    <col min="9485" max="9485" width="7.28515625" style="2" bestFit="1" customWidth="1"/>
    <col min="9486" max="9486" width="5.140625" style="2" bestFit="1" customWidth="1"/>
    <col min="9487" max="9487" width="7.28515625" style="2" bestFit="1" customWidth="1"/>
    <col min="9488" max="9688" width="11.42578125" style="2"/>
    <col min="9689" max="9689" width="10" style="2" bestFit="1" customWidth="1"/>
    <col min="9690" max="9690" width="11.5703125" style="2" bestFit="1" customWidth="1"/>
    <col min="9691" max="9691" width="5.7109375" style="2" bestFit="1" customWidth="1"/>
    <col min="9692" max="9692" width="9.42578125" style="2" bestFit="1" customWidth="1"/>
    <col min="9693" max="9693" width="11.5703125" style="2" bestFit="1" customWidth="1"/>
    <col min="9694" max="9694" width="9.42578125" style="2" bestFit="1" customWidth="1"/>
    <col min="9695" max="9695" width="5.7109375" style="2" bestFit="1" customWidth="1"/>
    <col min="9696" max="9696" width="7.28515625" style="2" bestFit="1" customWidth="1"/>
    <col min="9697" max="9697" width="5.7109375" style="2" bestFit="1" customWidth="1"/>
    <col min="9698" max="9698" width="5.140625" style="2" bestFit="1" customWidth="1"/>
    <col min="9699" max="9699" width="11.42578125" style="2"/>
    <col min="9700" max="9700" width="5.7109375" style="2" bestFit="1" customWidth="1"/>
    <col min="9701" max="9701" width="9.42578125" style="2" bestFit="1" customWidth="1"/>
    <col min="9702" max="9702" width="11.5703125" style="2" bestFit="1" customWidth="1"/>
    <col min="9703" max="9703" width="9.42578125" style="2" bestFit="1" customWidth="1"/>
    <col min="9704" max="9704" width="6.28515625" style="2" bestFit="1" customWidth="1"/>
    <col min="9705" max="9705" width="7.28515625" style="2" bestFit="1" customWidth="1"/>
    <col min="9706" max="9706" width="5.7109375" style="2" bestFit="1" customWidth="1"/>
    <col min="9707" max="9707" width="5.140625" style="2" bestFit="1" customWidth="1"/>
    <col min="9708" max="9708" width="11.5703125" style="2" bestFit="1" customWidth="1"/>
    <col min="9709" max="9709" width="5.7109375" style="2" bestFit="1" customWidth="1"/>
    <col min="9710" max="9710" width="9.42578125" style="2" bestFit="1" customWidth="1"/>
    <col min="9711" max="9711" width="11.5703125" style="2" bestFit="1" customWidth="1"/>
    <col min="9712" max="9712" width="9.42578125" style="2" bestFit="1" customWidth="1"/>
    <col min="9713" max="9713" width="5.7109375" style="2" bestFit="1" customWidth="1"/>
    <col min="9714" max="9714" width="7.28515625" style="2" bestFit="1" customWidth="1"/>
    <col min="9715" max="9715" width="5.7109375" style="2" bestFit="1" customWidth="1"/>
    <col min="9716" max="9716" width="5.140625" style="2" bestFit="1" customWidth="1"/>
    <col min="9717" max="9717" width="11.5703125" style="2" bestFit="1" customWidth="1"/>
    <col min="9718" max="9718" width="5.7109375" style="2" bestFit="1" customWidth="1"/>
    <col min="9719" max="9719" width="9.42578125" style="2" bestFit="1" customWidth="1"/>
    <col min="9720" max="9720" width="11.5703125" style="2" bestFit="1" customWidth="1"/>
    <col min="9721" max="9721" width="9.42578125" style="2" bestFit="1" customWidth="1"/>
    <col min="9722" max="9722" width="5.7109375" style="2" bestFit="1" customWidth="1"/>
    <col min="9723" max="9723" width="7.28515625" style="2" bestFit="1" customWidth="1"/>
    <col min="9724" max="9724" width="5.7109375" style="2" bestFit="1" customWidth="1"/>
    <col min="9725" max="9725" width="5.140625" style="2" bestFit="1" customWidth="1"/>
    <col min="9726" max="9726" width="11.42578125" style="2"/>
    <col min="9727" max="9727" width="5.7109375" style="2" bestFit="1" customWidth="1"/>
    <col min="9728" max="9728" width="9.42578125" style="2" bestFit="1" customWidth="1"/>
    <col min="9729" max="9729" width="11.5703125" style="2" bestFit="1" customWidth="1"/>
    <col min="9730" max="9730" width="9.42578125" style="2" bestFit="1" customWidth="1"/>
    <col min="9731" max="9731" width="5.140625" style="2" bestFit="1" customWidth="1"/>
    <col min="9732" max="9732" width="7.28515625" style="2" bestFit="1" customWidth="1"/>
    <col min="9733" max="9733" width="5.140625" style="2" bestFit="1" customWidth="1"/>
    <col min="9734" max="9734" width="7.28515625" style="2" bestFit="1" customWidth="1"/>
    <col min="9735" max="9735" width="11.5703125" style="2" bestFit="1" customWidth="1"/>
    <col min="9736" max="9736" width="5.7109375" style="2" bestFit="1" customWidth="1"/>
    <col min="9737" max="9737" width="9.42578125" style="2" bestFit="1" customWidth="1"/>
    <col min="9738" max="9738" width="11.5703125" style="2" bestFit="1" customWidth="1"/>
    <col min="9739" max="9739" width="9.42578125" style="2" bestFit="1" customWidth="1"/>
    <col min="9740" max="9740" width="5.140625" style="2" bestFit="1" customWidth="1"/>
    <col min="9741" max="9741" width="7.28515625" style="2" bestFit="1" customWidth="1"/>
    <col min="9742" max="9742" width="5.140625" style="2" bestFit="1" customWidth="1"/>
    <col min="9743" max="9743" width="7.28515625" style="2" bestFit="1" customWidth="1"/>
    <col min="9744" max="9944" width="11.42578125" style="2"/>
    <col min="9945" max="9945" width="10" style="2" bestFit="1" customWidth="1"/>
    <col min="9946" max="9946" width="11.5703125" style="2" bestFit="1" customWidth="1"/>
    <col min="9947" max="9947" width="5.7109375" style="2" bestFit="1" customWidth="1"/>
    <col min="9948" max="9948" width="9.42578125" style="2" bestFit="1" customWidth="1"/>
    <col min="9949" max="9949" width="11.5703125" style="2" bestFit="1" customWidth="1"/>
    <col min="9950" max="9950" width="9.42578125" style="2" bestFit="1" customWidth="1"/>
    <col min="9951" max="9951" width="5.7109375" style="2" bestFit="1" customWidth="1"/>
    <col min="9952" max="9952" width="7.28515625" style="2" bestFit="1" customWidth="1"/>
    <col min="9953" max="9953" width="5.7109375" style="2" bestFit="1" customWidth="1"/>
    <col min="9954" max="9954" width="5.140625" style="2" bestFit="1" customWidth="1"/>
    <col min="9955" max="9955" width="11.42578125" style="2"/>
    <col min="9956" max="9956" width="5.7109375" style="2" bestFit="1" customWidth="1"/>
    <col min="9957" max="9957" width="9.42578125" style="2" bestFit="1" customWidth="1"/>
    <col min="9958" max="9958" width="11.5703125" style="2" bestFit="1" customWidth="1"/>
    <col min="9959" max="9959" width="9.42578125" style="2" bestFit="1" customWidth="1"/>
    <col min="9960" max="9960" width="6.28515625" style="2" bestFit="1" customWidth="1"/>
    <col min="9961" max="9961" width="7.28515625" style="2" bestFit="1" customWidth="1"/>
    <col min="9962" max="9962" width="5.7109375" style="2" bestFit="1" customWidth="1"/>
    <col min="9963" max="9963" width="5.140625" style="2" bestFit="1" customWidth="1"/>
    <col min="9964" max="9964" width="11.5703125" style="2" bestFit="1" customWidth="1"/>
    <col min="9965" max="9965" width="5.7109375" style="2" bestFit="1" customWidth="1"/>
    <col min="9966" max="9966" width="9.42578125" style="2" bestFit="1" customWidth="1"/>
    <col min="9967" max="9967" width="11.5703125" style="2" bestFit="1" customWidth="1"/>
    <col min="9968" max="9968" width="9.42578125" style="2" bestFit="1" customWidth="1"/>
    <col min="9969" max="9969" width="5.7109375" style="2" bestFit="1" customWidth="1"/>
    <col min="9970" max="9970" width="7.28515625" style="2" bestFit="1" customWidth="1"/>
    <col min="9971" max="9971" width="5.7109375" style="2" bestFit="1" customWidth="1"/>
    <col min="9972" max="9972" width="5.140625" style="2" bestFit="1" customWidth="1"/>
    <col min="9973" max="9973" width="11.5703125" style="2" bestFit="1" customWidth="1"/>
    <col min="9974" max="9974" width="5.7109375" style="2" bestFit="1" customWidth="1"/>
    <col min="9975" max="9975" width="9.42578125" style="2" bestFit="1" customWidth="1"/>
    <col min="9976" max="9976" width="11.5703125" style="2" bestFit="1" customWidth="1"/>
    <col min="9977" max="9977" width="9.42578125" style="2" bestFit="1" customWidth="1"/>
    <col min="9978" max="9978" width="5.7109375" style="2" bestFit="1" customWidth="1"/>
    <col min="9979" max="9979" width="7.28515625" style="2" bestFit="1" customWidth="1"/>
    <col min="9980" max="9980" width="5.7109375" style="2" bestFit="1" customWidth="1"/>
    <col min="9981" max="9981" width="5.140625" style="2" bestFit="1" customWidth="1"/>
    <col min="9982" max="9982" width="11.42578125" style="2"/>
    <col min="9983" max="9983" width="5.7109375" style="2" bestFit="1" customWidth="1"/>
    <col min="9984" max="9984" width="9.42578125" style="2" bestFit="1" customWidth="1"/>
    <col min="9985" max="9985" width="11.5703125" style="2" bestFit="1" customWidth="1"/>
    <col min="9986" max="9986" width="9.42578125" style="2" bestFit="1" customWidth="1"/>
    <col min="9987" max="9987" width="5.140625" style="2" bestFit="1" customWidth="1"/>
    <col min="9988" max="9988" width="7.28515625" style="2" bestFit="1" customWidth="1"/>
    <col min="9989" max="9989" width="5.140625" style="2" bestFit="1" customWidth="1"/>
    <col min="9990" max="9990" width="7.28515625" style="2" bestFit="1" customWidth="1"/>
    <col min="9991" max="9991" width="11.5703125" style="2" bestFit="1" customWidth="1"/>
    <col min="9992" max="9992" width="5.7109375" style="2" bestFit="1" customWidth="1"/>
    <col min="9993" max="9993" width="9.42578125" style="2" bestFit="1" customWidth="1"/>
    <col min="9994" max="9994" width="11.5703125" style="2" bestFit="1" customWidth="1"/>
    <col min="9995" max="9995" width="9.42578125" style="2" bestFit="1" customWidth="1"/>
    <col min="9996" max="9996" width="5.140625" style="2" bestFit="1" customWidth="1"/>
    <col min="9997" max="9997" width="7.28515625" style="2" bestFit="1" customWidth="1"/>
    <col min="9998" max="9998" width="5.140625" style="2" bestFit="1" customWidth="1"/>
    <col min="9999" max="9999" width="7.28515625" style="2" bestFit="1" customWidth="1"/>
    <col min="10000" max="10200" width="11.42578125" style="2"/>
    <col min="10201" max="10201" width="10" style="2" bestFit="1" customWidth="1"/>
    <col min="10202" max="10202" width="11.5703125" style="2" bestFit="1" customWidth="1"/>
    <col min="10203" max="10203" width="5.7109375" style="2" bestFit="1" customWidth="1"/>
    <col min="10204" max="10204" width="9.42578125" style="2" bestFit="1" customWidth="1"/>
    <col min="10205" max="10205" width="11.5703125" style="2" bestFit="1" customWidth="1"/>
    <col min="10206" max="10206" width="9.42578125" style="2" bestFit="1" customWidth="1"/>
    <col min="10207" max="10207" width="5.7109375" style="2" bestFit="1" customWidth="1"/>
    <col min="10208" max="10208" width="7.28515625" style="2" bestFit="1" customWidth="1"/>
    <col min="10209" max="10209" width="5.7109375" style="2" bestFit="1" customWidth="1"/>
    <col min="10210" max="10210" width="5.140625" style="2" bestFit="1" customWidth="1"/>
    <col min="10211" max="10211" width="11.42578125" style="2"/>
    <col min="10212" max="10212" width="5.7109375" style="2" bestFit="1" customWidth="1"/>
    <col min="10213" max="10213" width="9.42578125" style="2" bestFit="1" customWidth="1"/>
    <col min="10214" max="10214" width="11.5703125" style="2" bestFit="1" customWidth="1"/>
    <col min="10215" max="10215" width="9.42578125" style="2" bestFit="1" customWidth="1"/>
    <col min="10216" max="10216" width="6.28515625" style="2" bestFit="1" customWidth="1"/>
    <col min="10217" max="10217" width="7.28515625" style="2" bestFit="1" customWidth="1"/>
    <col min="10218" max="10218" width="5.7109375" style="2" bestFit="1" customWidth="1"/>
    <col min="10219" max="10219" width="5.140625" style="2" bestFit="1" customWidth="1"/>
    <col min="10220" max="10220" width="11.5703125" style="2" bestFit="1" customWidth="1"/>
    <col min="10221" max="10221" width="5.7109375" style="2" bestFit="1" customWidth="1"/>
    <col min="10222" max="10222" width="9.42578125" style="2" bestFit="1" customWidth="1"/>
    <col min="10223" max="10223" width="11.5703125" style="2" bestFit="1" customWidth="1"/>
    <col min="10224" max="10224" width="9.42578125" style="2" bestFit="1" customWidth="1"/>
    <col min="10225" max="10225" width="5.7109375" style="2" bestFit="1" customWidth="1"/>
    <col min="10226" max="10226" width="7.28515625" style="2" bestFit="1" customWidth="1"/>
    <col min="10227" max="10227" width="5.7109375" style="2" bestFit="1" customWidth="1"/>
    <col min="10228" max="10228" width="5.140625" style="2" bestFit="1" customWidth="1"/>
    <col min="10229" max="10229" width="11.5703125" style="2" bestFit="1" customWidth="1"/>
    <col min="10230" max="10230" width="5.7109375" style="2" bestFit="1" customWidth="1"/>
    <col min="10231" max="10231" width="9.42578125" style="2" bestFit="1" customWidth="1"/>
    <col min="10232" max="10232" width="11.5703125" style="2" bestFit="1" customWidth="1"/>
    <col min="10233" max="10233" width="9.42578125" style="2" bestFit="1" customWidth="1"/>
    <col min="10234" max="10234" width="5.7109375" style="2" bestFit="1" customWidth="1"/>
    <col min="10235" max="10235" width="7.28515625" style="2" bestFit="1" customWidth="1"/>
    <col min="10236" max="10236" width="5.7109375" style="2" bestFit="1" customWidth="1"/>
    <col min="10237" max="10237" width="5.140625" style="2" bestFit="1" customWidth="1"/>
    <col min="10238" max="10238" width="11.42578125" style="2"/>
    <col min="10239" max="10239" width="5.7109375" style="2" bestFit="1" customWidth="1"/>
    <col min="10240" max="10240" width="9.42578125" style="2" bestFit="1" customWidth="1"/>
    <col min="10241" max="10241" width="11.5703125" style="2" bestFit="1" customWidth="1"/>
    <col min="10242" max="10242" width="9.42578125" style="2" bestFit="1" customWidth="1"/>
    <col min="10243" max="10243" width="5.140625" style="2" bestFit="1" customWidth="1"/>
    <col min="10244" max="10244" width="7.28515625" style="2" bestFit="1" customWidth="1"/>
    <col min="10245" max="10245" width="5.140625" style="2" bestFit="1" customWidth="1"/>
    <col min="10246" max="10246" width="7.28515625" style="2" bestFit="1" customWidth="1"/>
    <col min="10247" max="10247" width="11.5703125" style="2" bestFit="1" customWidth="1"/>
    <col min="10248" max="10248" width="5.7109375" style="2" bestFit="1" customWidth="1"/>
    <col min="10249" max="10249" width="9.42578125" style="2" bestFit="1" customWidth="1"/>
    <col min="10250" max="10250" width="11.5703125" style="2" bestFit="1" customWidth="1"/>
    <col min="10251" max="10251" width="9.42578125" style="2" bestFit="1" customWidth="1"/>
    <col min="10252" max="10252" width="5.140625" style="2" bestFit="1" customWidth="1"/>
    <col min="10253" max="10253" width="7.28515625" style="2" bestFit="1" customWidth="1"/>
    <col min="10254" max="10254" width="5.140625" style="2" bestFit="1" customWidth="1"/>
    <col min="10255" max="10255" width="7.28515625" style="2" bestFit="1" customWidth="1"/>
    <col min="10256" max="10456" width="11.42578125" style="2"/>
    <col min="10457" max="10457" width="10" style="2" bestFit="1" customWidth="1"/>
    <col min="10458" max="10458" width="11.5703125" style="2" bestFit="1" customWidth="1"/>
    <col min="10459" max="10459" width="5.7109375" style="2" bestFit="1" customWidth="1"/>
    <col min="10460" max="10460" width="9.42578125" style="2" bestFit="1" customWidth="1"/>
    <col min="10461" max="10461" width="11.5703125" style="2" bestFit="1" customWidth="1"/>
    <col min="10462" max="10462" width="9.42578125" style="2" bestFit="1" customWidth="1"/>
    <col min="10463" max="10463" width="5.7109375" style="2" bestFit="1" customWidth="1"/>
    <col min="10464" max="10464" width="7.28515625" style="2" bestFit="1" customWidth="1"/>
    <col min="10465" max="10465" width="5.7109375" style="2" bestFit="1" customWidth="1"/>
    <col min="10466" max="10466" width="5.140625" style="2" bestFit="1" customWidth="1"/>
    <col min="10467" max="10467" width="11.42578125" style="2"/>
    <col min="10468" max="10468" width="5.7109375" style="2" bestFit="1" customWidth="1"/>
    <col min="10469" max="10469" width="9.42578125" style="2" bestFit="1" customWidth="1"/>
    <col min="10470" max="10470" width="11.5703125" style="2" bestFit="1" customWidth="1"/>
    <col min="10471" max="10471" width="9.42578125" style="2" bestFit="1" customWidth="1"/>
    <col min="10472" max="10472" width="6.28515625" style="2" bestFit="1" customWidth="1"/>
    <col min="10473" max="10473" width="7.28515625" style="2" bestFit="1" customWidth="1"/>
    <col min="10474" max="10474" width="5.7109375" style="2" bestFit="1" customWidth="1"/>
    <col min="10475" max="10475" width="5.140625" style="2" bestFit="1" customWidth="1"/>
    <col min="10476" max="10476" width="11.5703125" style="2" bestFit="1" customWidth="1"/>
    <col min="10477" max="10477" width="5.7109375" style="2" bestFit="1" customWidth="1"/>
    <col min="10478" max="10478" width="9.42578125" style="2" bestFit="1" customWidth="1"/>
    <col min="10479" max="10479" width="11.5703125" style="2" bestFit="1" customWidth="1"/>
    <col min="10480" max="10480" width="9.42578125" style="2" bestFit="1" customWidth="1"/>
    <col min="10481" max="10481" width="5.7109375" style="2" bestFit="1" customWidth="1"/>
    <col min="10482" max="10482" width="7.28515625" style="2" bestFit="1" customWidth="1"/>
    <col min="10483" max="10483" width="5.7109375" style="2" bestFit="1" customWidth="1"/>
    <col min="10484" max="10484" width="5.140625" style="2" bestFit="1" customWidth="1"/>
    <col min="10485" max="10485" width="11.5703125" style="2" bestFit="1" customWidth="1"/>
    <col min="10486" max="10486" width="5.7109375" style="2" bestFit="1" customWidth="1"/>
    <col min="10487" max="10487" width="9.42578125" style="2" bestFit="1" customWidth="1"/>
    <col min="10488" max="10488" width="11.5703125" style="2" bestFit="1" customWidth="1"/>
    <col min="10489" max="10489" width="9.42578125" style="2" bestFit="1" customWidth="1"/>
    <col min="10490" max="10490" width="5.7109375" style="2" bestFit="1" customWidth="1"/>
    <col min="10491" max="10491" width="7.28515625" style="2" bestFit="1" customWidth="1"/>
    <col min="10492" max="10492" width="5.7109375" style="2" bestFit="1" customWidth="1"/>
    <col min="10493" max="10493" width="5.140625" style="2" bestFit="1" customWidth="1"/>
    <col min="10494" max="10494" width="11.42578125" style="2"/>
    <col min="10495" max="10495" width="5.7109375" style="2" bestFit="1" customWidth="1"/>
    <col min="10496" max="10496" width="9.42578125" style="2" bestFit="1" customWidth="1"/>
    <col min="10497" max="10497" width="11.5703125" style="2" bestFit="1" customWidth="1"/>
    <col min="10498" max="10498" width="9.42578125" style="2" bestFit="1" customWidth="1"/>
    <col min="10499" max="10499" width="5.140625" style="2" bestFit="1" customWidth="1"/>
    <col min="10500" max="10500" width="7.28515625" style="2" bestFit="1" customWidth="1"/>
    <col min="10501" max="10501" width="5.140625" style="2" bestFit="1" customWidth="1"/>
    <col min="10502" max="10502" width="7.28515625" style="2" bestFit="1" customWidth="1"/>
    <col min="10503" max="10503" width="11.5703125" style="2" bestFit="1" customWidth="1"/>
    <col min="10504" max="10504" width="5.7109375" style="2" bestFit="1" customWidth="1"/>
    <col min="10505" max="10505" width="9.42578125" style="2" bestFit="1" customWidth="1"/>
    <col min="10506" max="10506" width="11.5703125" style="2" bestFit="1" customWidth="1"/>
    <col min="10507" max="10507" width="9.42578125" style="2" bestFit="1" customWidth="1"/>
    <col min="10508" max="10508" width="5.140625" style="2" bestFit="1" customWidth="1"/>
    <col min="10509" max="10509" width="7.28515625" style="2" bestFit="1" customWidth="1"/>
    <col min="10510" max="10510" width="5.140625" style="2" bestFit="1" customWidth="1"/>
    <col min="10511" max="10511" width="7.28515625" style="2" bestFit="1" customWidth="1"/>
    <col min="10512" max="10712" width="11.42578125" style="2"/>
    <col min="10713" max="10713" width="10" style="2" bestFit="1" customWidth="1"/>
    <col min="10714" max="10714" width="11.5703125" style="2" bestFit="1" customWidth="1"/>
    <col min="10715" max="10715" width="5.7109375" style="2" bestFit="1" customWidth="1"/>
    <col min="10716" max="10716" width="9.42578125" style="2" bestFit="1" customWidth="1"/>
    <col min="10717" max="10717" width="11.5703125" style="2" bestFit="1" customWidth="1"/>
    <col min="10718" max="10718" width="9.42578125" style="2" bestFit="1" customWidth="1"/>
    <col min="10719" max="10719" width="5.7109375" style="2" bestFit="1" customWidth="1"/>
    <col min="10720" max="10720" width="7.28515625" style="2" bestFit="1" customWidth="1"/>
    <col min="10721" max="10721" width="5.7109375" style="2" bestFit="1" customWidth="1"/>
    <col min="10722" max="10722" width="5.140625" style="2" bestFit="1" customWidth="1"/>
    <col min="10723" max="10723" width="11.42578125" style="2"/>
    <col min="10724" max="10724" width="5.7109375" style="2" bestFit="1" customWidth="1"/>
    <col min="10725" max="10725" width="9.42578125" style="2" bestFit="1" customWidth="1"/>
    <col min="10726" max="10726" width="11.5703125" style="2" bestFit="1" customWidth="1"/>
    <col min="10727" max="10727" width="9.42578125" style="2" bestFit="1" customWidth="1"/>
    <col min="10728" max="10728" width="6.28515625" style="2" bestFit="1" customWidth="1"/>
    <col min="10729" max="10729" width="7.28515625" style="2" bestFit="1" customWidth="1"/>
    <col min="10730" max="10730" width="5.7109375" style="2" bestFit="1" customWidth="1"/>
    <col min="10731" max="10731" width="5.140625" style="2" bestFit="1" customWidth="1"/>
    <col min="10732" max="10732" width="11.5703125" style="2" bestFit="1" customWidth="1"/>
    <col min="10733" max="10733" width="5.7109375" style="2" bestFit="1" customWidth="1"/>
    <col min="10734" max="10734" width="9.42578125" style="2" bestFit="1" customWidth="1"/>
    <col min="10735" max="10735" width="11.5703125" style="2" bestFit="1" customWidth="1"/>
    <col min="10736" max="10736" width="9.42578125" style="2" bestFit="1" customWidth="1"/>
    <col min="10737" max="10737" width="5.7109375" style="2" bestFit="1" customWidth="1"/>
    <col min="10738" max="10738" width="7.28515625" style="2" bestFit="1" customWidth="1"/>
    <col min="10739" max="10739" width="5.7109375" style="2" bestFit="1" customWidth="1"/>
    <col min="10740" max="10740" width="5.140625" style="2" bestFit="1" customWidth="1"/>
    <col min="10741" max="10741" width="11.5703125" style="2" bestFit="1" customWidth="1"/>
    <col min="10742" max="10742" width="5.7109375" style="2" bestFit="1" customWidth="1"/>
    <col min="10743" max="10743" width="9.42578125" style="2" bestFit="1" customWidth="1"/>
    <col min="10744" max="10744" width="11.5703125" style="2" bestFit="1" customWidth="1"/>
    <col min="10745" max="10745" width="9.42578125" style="2" bestFit="1" customWidth="1"/>
    <col min="10746" max="10746" width="5.7109375" style="2" bestFit="1" customWidth="1"/>
    <col min="10747" max="10747" width="7.28515625" style="2" bestFit="1" customWidth="1"/>
    <col min="10748" max="10748" width="5.7109375" style="2" bestFit="1" customWidth="1"/>
    <col min="10749" max="10749" width="5.140625" style="2" bestFit="1" customWidth="1"/>
    <col min="10750" max="10750" width="11.42578125" style="2"/>
    <col min="10751" max="10751" width="5.7109375" style="2" bestFit="1" customWidth="1"/>
    <col min="10752" max="10752" width="9.42578125" style="2" bestFit="1" customWidth="1"/>
    <col min="10753" max="10753" width="11.5703125" style="2" bestFit="1" customWidth="1"/>
    <col min="10754" max="10754" width="9.42578125" style="2" bestFit="1" customWidth="1"/>
    <col min="10755" max="10755" width="5.140625" style="2" bestFit="1" customWidth="1"/>
    <col min="10756" max="10756" width="7.28515625" style="2" bestFit="1" customWidth="1"/>
    <col min="10757" max="10757" width="5.140625" style="2" bestFit="1" customWidth="1"/>
    <col min="10758" max="10758" width="7.28515625" style="2" bestFit="1" customWidth="1"/>
    <col min="10759" max="10759" width="11.5703125" style="2" bestFit="1" customWidth="1"/>
    <col min="10760" max="10760" width="5.7109375" style="2" bestFit="1" customWidth="1"/>
    <col min="10761" max="10761" width="9.42578125" style="2" bestFit="1" customWidth="1"/>
    <col min="10762" max="10762" width="11.5703125" style="2" bestFit="1" customWidth="1"/>
    <col min="10763" max="10763" width="9.42578125" style="2" bestFit="1" customWidth="1"/>
    <col min="10764" max="10764" width="5.140625" style="2" bestFit="1" customWidth="1"/>
    <col min="10765" max="10765" width="7.28515625" style="2" bestFit="1" customWidth="1"/>
    <col min="10766" max="10766" width="5.140625" style="2" bestFit="1" customWidth="1"/>
    <col min="10767" max="10767" width="7.28515625" style="2" bestFit="1" customWidth="1"/>
    <col min="10768" max="10968" width="11.42578125" style="2"/>
    <col min="10969" max="10969" width="10" style="2" bestFit="1" customWidth="1"/>
    <col min="10970" max="10970" width="11.5703125" style="2" bestFit="1" customWidth="1"/>
    <col min="10971" max="10971" width="5.7109375" style="2" bestFit="1" customWidth="1"/>
    <col min="10972" max="10972" width="9.42578125" style="2" bestFit="1" customWidth="1"/>
    <col min="10973" max="10973" width="11.5703125" style="2" bestFit="1" customWidth="1"/>
    <col min="10974" max="10974" width="9.42578125" style="2" bestFit="1" customWidth="1"/>
    <col min="10975" max="10975" width="5.7109375" style="2" bestFit="1" customWidth="1"/>
    <col min="10976" max="10976" width="7.28515625" style="2" bestFit="1" customWidth="1"/>
    <col min="10977" max="10977" width="5.7109375" style="2" bestFit="1" customWidth="1"/>
    <col min="10978" max="10978" width="5.140625" style="2" bestFit="1" customWidth="1"/>
    <col min="10979" max="10979" width="11.42578125" style="2"/>
    <col min="10980" max="10980" width="5.7109375" style="2" bestFit="1" customWidth="1"/>
    <col min="10981" max="10981" width="9.42578125" style="2" bestFit="1" customWidth="1"/>
    <col min="10982" max="10982" width="11.5703125" style="2" bestFit="1" customWidth="1"/>
    <col min="10983" max="10983" width="9.42578125" style="2" bestFit="1" customWidth="1"/>
    <col min="10984" max="10984" width="6.28515625" style="2" bestFit="1" customWidth="1"/>
    <col min="10985" max="10985" width="7.28515625" style="2" bestFit="1" customWidth="1"/>
    <col min="10986" max="10986" width="5.7109375" style="2" bestFit="1" customWidth="1"/>
    <col min="10987" max="10987" width="5.140625" style="2" bestFit="1" customWidth="1"/>
    <col min="10988" max="10988" width="11.5703125" style="2" bestFit="1" customWidth="1"/>
    <col min="10989" max="10989" width="5.7109375" style="2" bestFit="1" customWidth="1"/>
    <col min="10990" max="10990" width="9.42578125" style="2" bestFit="1" customWidth="1"/>
    <col min="10991" max="10991" width="11.5703125" style="2" bestFit="1" customWidth="1"/>
    <col min="10992" max="10992" width="9.42578125" style="2" bestFit="1" customWidth="1"/>
    <col min="10993" max="10993" width="5.7109375" style="2" bestFit="1" customWidth="1"/>
    <col min="10994" max="10994" width="7.28515625" style="2" bestFit="1" customWidth="1"/>
    <col min="10995" max="10995" width="5.7109375" style="2" bestFit="1" customWidth="1"/>
    <col min="10996" max="10996" width="5.140625" style="2" bestFit="1" customWidth="1"/>
    <col min="10997" max="10997" width="11.5703125" style="2" bestFit="1" customWidth="1"/>
    <col min="10998" max="10998" width="5.7109375" style="2" bestFit="1" customWidth="1"/>
    <col min="10999" max="10999" width="9.42578125" style="2" bestFit="1" customWidth="1"/>
    <col min="11000" max="11000" width="11.5703125" style="2" bestFit="1" customWidth="1"/>
    <col min="11001" max="11001" width="9.42578125" style="2" bestFit="1" customWidth="1"/>
    <col min="11002" max="11002" width="5.7109375" style="2" bestFit="1" customWidth="1"/>
    <col min="11003" max="11003" width="7.28515625" style="2" bestFit="1" customWidth="1"/>
    <col min="11004" max="11004" width="5.7109375" style="2" bestFit="1" customWidth="1"/>
    <col min="11005" max="11005" width="5.140625" style="2" bestFit="1" customWidth="1"/>
    <col min="11006" max="11006" width="11.42578125" style="2"/>
    <col min="11007" max="11007" width="5.7109375" style="2" bestFit="1" customWidth="1"/>
    <col min="11008" max="11008" width="9.42578125" style="2" bestFit="1" customWidth="1"/>
    <col min="11009" max="11009" width="11.5703125" style="2" bestFit="1" customWidth="1"/>
    <col min="11010" max="11010" width="9.42578125" style="2" bestFit="1" customWidth="1"/>
    <col min="11011" max="11011" width="5.140625" style="2" bestFit="1" customWidth="1"/>
    <col min="11012" max="11012" width="7.28515625" style="2" bestFit="1" customWidth="1"/>
    <col min="11013" max="11013" width="5.140625" style="2" bestFit="1" customWidth="1"/>
    <col min="11014" max="11014" width="7.28515625" style="2" bestFit="1" customWidth="1"/>
    <col min="11015" max="11015" width="11.5703125" style="2" bestFit="1" customWidth="1"/>
    <col min="11016" max="11016" width="5.7109375" style="2" bestFit="1" customWidth="1"/>
    <col min="11017" max="11017" width="9.42578125" style="2" bestFit="1" customWidth="1"/>
    <col min="11018" max="11018" width="11.5703125" style="2" bestFit="1" customWidth="1"/>
    <col min="11019" max="11019" width="9.42578125" style="2" bestFit="1" customWidth="1"/>
    <col min="11020" max="11020" width="5.140625" style="2" bestFit="1" customWidth="1"/>
    <col min="11021" max="11021" width="7.28515625" style="2" bestFit="1" customWidth="1"/>
    <col min="11022" max="11022" width="5.140625" style="2" bestFit="1" customWidth="1"/>
    <col min="11023" max="11023" width="7.28515625" style="2" bestFit="1" customWidth="1"/>
    <col min="11024" max="11224" width="11.42578125" style="2"/>
    <col min="11225" max="11225" width="10" style="2" bestFit="1" customWidth="1"/>
    <col min="11226" max="11226" width="11.5703125" style="2" bestFit="1" customWidth="1"/>
    <col min="11227" max="11227" width="5.7109375" style="2" bestFit="1" customWidth="1"/>
    <col min="11228" max="11228" width="9.42578125" style="2" bestFit="1" customWidth="1"/>
    <col min="11229" max="11229" width="11.5703125" style="2" bestFit="1" customWidth="1"/>
    <col min="11230" max="11230" width="9.42578125" style="2" bestFit="1" customWidth="1"/>
    <col min="11231" max="11231" width="5.7109375" style="2" bestFit="1" customWidth="1"/>
    <col min="11232" max="11232" width="7.28515625" style="2" bestFit="1" customWidth="1"/>
    <col min="11233" max="11233" width="5.7109375" style="2" bestFit="1" customWidth="1"/>
    <col min="11234" max="11234" width="5.140625" style="2" bestFit="1" customWidth="1"/>
    <col min="11235" max="11235" width="11.42578125" style="2"/>
    <col min="11236" max="11236" width="5.7109375" style="2" bestFit="1" customWidth="1"/>
    <col min="11237" max="11237" width="9.42578125" style="2" bestFit="1" customWidth="1"/>
    <col min="11238" max="11238" width="11.5703125" style="2" bestFit="1" customWidth="1"/>
    <col min="11239" max="11239" width="9.42578125" style="2" bestFit="1" customWidth="1"/>
    <col min="11240" max="11240" width="6.28515625" style="2" bestFit="1" customWidth="1"/>
    <col min="11241" max="11241" width="7.28515625" style="2" bestFit="1" customWidth="1"/>
    <col min="11242" max="11242" width="5.7109375" style="2" bestFit="1" customWidth="1"/>
    <col min="11243" max="11243" width="5.140625" style="2" bestFit="1" customWidth="1"/>
    <col min="11244" max="11244" width="11.5703125" style="2" bestFit="1" customWidth="1"/>
    <col min="11245" max="11245" width="5.7109375" style="2" bestFit="1" customWidth="1"/>
    <col min="11246" max="11246" width="9.42578125" style="2" bestFit="1" customWidth="1"/>
    <col min="11247" max="11247" width="11.5703125" style="2" bestFit="1" customWidth="1"/>
    <col min="11248" max="11248" width="9.42578125" style="2" bestFit="1" customWidth="1"/>
    <col min="11249" max="11249" width="5.7109375" style="2" bestFit="1" customWidth="1"/>
    <col min="11250" max="11250" width="7.28515625" style="2" bestFit="1" customWidth="1"/>
    <col min="11251" max="11251" width="5.7109375" style="2" bestFit="1" customWidth="1"/>
    <col min="11252" max="11252" width="5.140625" style="2" bestFit="1" customWidth="1"/>
    <col min="11253" max="11253" width="11.5703125" style="2" bestFit="1" customWidth="1"/>
    <col min="11254" max="11254" width="5.7109375" style="2" bestFit="1" customWidth="1"/>
    <col min="11255" max="11255" width="9.42578125" style="2" bestFit="1" customWidth="1"/>
    <col min="11256" max="11256" width="11.5703125" style="2" bestFit="1" customWidth="1"/>
    <col min="11257" max="11257" width="9.42578125" style="2" bestFit="1" customWidth="1"/>
    <col min="11258" max="11258" width="5.7109375" style="2" bestFit="1" customWidth="1"/>
    <col min="11259" max="11259" width="7.28515625" style="2" bestFit="1" customWidth="1"/>
    <col min="11260" max="11260" width="5.7109375" style="2" bestFit="1" customWidth="1"/>
    <col min="11261" max="11261" width="5.140625" style="2" bestFit="1" customWidth="1"/>
    <col min="11262" max="11262" width="11.42578125" style="2"/>
    <col min="11263" max="11263" width="5.7109375" style="2" bestFit="1" customWidth="1"/>
    <col min="11264" max="11264" width="9.42578125" style="2" bestFit="1" customWidth="1"/>
    <col min="11265" max="11265" width="11.5703125" style="2" bestFit="1" customWidth="1"/>
    <col min="11266" max="11266" width="9.42578125" style="2" bestFit="1" customWidth="1"/>
    <col min="11267" max="11267" width="5.140625" style="2" bestFit="1" customWidth="1"/>
    <col min="11268" max="11268" width="7.28515625" style="2" bestFit="1" customWidth="1"/>
    <col min="11269" max="11269" width="5.140625" style="2" bestFit="1" customWidth="1"/>
    <col min="11270" max="11270" width="7.28515625" style="2" bestFit="1" customWidth="1"/>
    <col min="11271" max="11271" width="11.5703125" style="2" bestFit="1" customWidth="1"/>
    <col min="11272" max="11272" width="5.7109375" style="2" bestFit="1" customWidth="1"/>
    <col min="11273" max="11273" width="9.42578125" style="2" bestFit="1" customWidth="1"/>
    <col min="11274" max="11274" width="11.5703125" style="2" bestFit="1" customWidth="1"/>
    <col min="11275" max="11275" width="9.42578125" style="2" bestFit="1" customWidth="1"/>
    <col min="11276" max="11276" width="5.140625" style="2" bestFit="1" customWidth="1"/>
    <col min="11277" max="11277" width="7.28515625" style="2" bestFit="1" customWidth="1"/>
    <col min="11278" max="11278" width="5.140625" style="2" bestFit="1" customWidth="1"/>
    <col min="11279" max="11279" width="7.28515625" style="2" bestFit="1" customWidth="1"/>
    <col min="11280" max="11480" width="11.42578125" style="2"/>
    <col min="11481" max="11481" width="10" style="2" bestFit="1" customWidth="1"/>
    <col min="11482" max="11482" width="11.5703125" style="2" bestFit="1" customWidth="1"/>
    <col min="11483" max="11483" width="5.7109375" style="2" bestFit="1" customWidth="1"/>
    <col min="11484" max="11484" width="9.42578125" style="2" bestFit="1" customWidth="1"/>
    <col min="11485" max="11485" width="11.5703125" style="2" bestFit="1" customWidth="1"/>
    <col min="11486" max="11486" width="9.42578125" style="2" bestFit="1" customWidth="1"/>
    <col min="11487" max="11487" width="5.7109375" style="2" bestFit="1" customWidth="1"/>
    <col min="11488" max="11488" width="7.28515625" style="2" bestFit="1" customWidth="1"/>
    <col min="11489" max="11489" width="5.7109375" style="2" bestFit="1" customWidth="1"/>
    <col min="11490" max="11490" width="5.140625" style="2" bestFit="1" customWidth="1"/>
    <col min="11491" max="11491" width="11.42578125" style="2"/>
    <col min="11492" max="11492" width="5.7109375" style="2" bestFit="1" customWidth="1"/>
    <col min="11493" max="11493" width="9.42578125" style="2" bestFit="1" customWidth="1"/>
    <col min="11494" max="11494" width="11.5703125" style="2" bestFit="1" customWidth="1"/>
    <col min="11495" max="11495" width="9.42578125" style="2" bestFit="1" customWidth="1"/>
    <col min="11496" max="11496" width="6.28515625" style="2" bestFit="1" customWidth="1"/>
    <col min="11497" max="11497" width="7.28515625" style="2" bestFit="1" customWidth="1"/>
    <col min="11498" max="11498" width="5.7109375" style="2" bestFit="1" customWidth="1"/>
    <col min="11499" max="11499" width="5.140625" style="2" bestFit="1" customWidth="1"/>
    <col min="11500" max="11500" width="11.5703125" style="2" bestFit="1" customWidth="1"/>
    <col min="11501" max="11501" width="5.7109375" style="2" bestFit="1" customWidth="1"/>
    <col min="11502" max="11502" width="9.42578125" style="2" bestFit="1" customWidth="1"/>
    <col min="11503" max="11503" width="11.5703125" style="2" bestFit="1" customWidth="1"/>
    <col min="11504" max="11504" width="9.42578125" style="2" bestFit="1" customWidth="1"/>
    <col min="11505" max="11505" width="5.7109375" style="2" bestFit="1" customWidth="1"/>
    <col min="11506" max="11506" width="7.28515625" style="2" bestFit="1" customWidth="1"/>
    <col min="11507" max="11507" width="5.7109375" style="2" bestFit="1" customWidth="1"/>
    <col min="11508" max="11508" width="5.140625" style="2" bestFit="1" customWidth="1"/>
    <col min="11509" max="11509" width="11.5703125" style="2" bestFit="1" customWidth="1"/>
    <col min="11510" max="11510" width="5.7109375" style="2" bestFit="1" customWidth="1"/>
    <col min="11511" max="11511" width="9.42578125" style="2" bestFit="1" customWidth="1"/>
    <col min="11512" max="11512" width="11.5703125" style="2" bestFit="1" customWidth="1"/>
    <col min="11513" max="11513" width="9.42578125" style="2" bestFit="1" customWidth="1"/>
    <col min="11514" max="11514" width="5.7109375" style="2" bestFit="1" customWidth="1"/>
    <col min="11515" max="11515" width="7.28515625" style="2" bestFit="1" customWidth="1"/>
    <col min="11516" max="11516" width="5.7109375" style="2" bestFit="1" customWidth="1"/>
    <col min="11517" max="11517" width="5.140625" style="2" bestFit="1" customWidth="1"/>
    <col min="11518" max="11518" width="11.42578125" style="2"/>
    <col min="11519" max="11519" width="5.7109375" style="2" bestFit="1" customWidth="1"/>
    <col min="11520" max="11520" width="9.42578125" style="2" bestFit="1" customWidth="1"/>
    <col min="11521" max="11521" width="11.5703125" style="2" bestFit="1" customWidth="1"/>
    <col min="11522" max="11522" width="9.42578125" style="2" bestFit="1" customWidth="1"/>
    <col min="11523" max="11523" width="5.140625" style="2" bestFit="1" customWidth="1"/>
    <col min="11524" max="11524" width="7.28515625" style="2" bestFit="1" customWidth="1"/>
    <col min="11525" max="11525" width="5.140625" style="2" bestFit="1" customWidth="1"/>
    <col min="11526" max="11526" width="7.28515625" style="2" bestFit="1" customWidth="1"/>
    <col min="11527" max="11527" width="11.5703125" style="2" bestFit="1" customWidth="1"/>
    <col min="11528" max="11528" width="5.7109375" style="2" bestFit="1" customWidth="1"/>
    <col min="11529" max="11529" width="9.42578125" style="2" bestFit="1" customWidth="1"/>
    <col min="11530" max="11530" width="11.5703125" style="2" bestFit="1" customWidth="1"/>
    <col min="11531" max="11531" width="9.42578125" style="2" bestFit="1" customWidth="1"/>
    <col min="11532" max="11532" width="5.140625" style="2" bestFit="1" customWidth="1"/>
    <col min="11533" max="11533" width="7.28515625" style="2" bestFit="1" customWidth="1"/>
    <col min="11534" max="11534" width="5.140625" style="2" bestFit="1" customWidth="1"/>
    <col min="11535" max="11535" width="7.28515625" style="2" bestFit="1" customWidth="1"/>
    <col min="11536" max="11736" width="11.42578125" style="2"/>
    <col min="11737" max="11737" width="10" style="2" bestFit="1" customWidth="1"/>
    <col min="11738" max="11738" width="11.5703125" style="2" bestFit="1" customWidth="1"/>
    <col min="11739" max="11739" width="5.7109375" style="2" bestFit="1" customWidth="1"/>
    <col min="11740" max="11740" width="9.42578125" style="2" bestFit="1" customWidth="1"/>
    <col min="11741" max="11741" width="11.5703125" style="2" bestFit="1" customWidth="1"/>
    <col min="11742" max="11742" width="9.42578125" style="2" bestFit="1" customWidth="1"/>
    <col min="11743" max="11743" width="5.7109375" style="2" bestFit="1" customWidth="1"/>
    <col min="11744" max="11744" width="7.28515625" style="2" bestFit="1" customWidth="1"/>
    <col min="11745" max="11745" width="5.7109375" style="2" bestFit="1" customWidth="1"/>
    <col min="11746" max="11746" width="5.140625" style="2" bestFit="1" customWidth="1"/>
    <col min="11747" max="11747" width="11.42578125" style="2"/>
    <col min="11748" max="11748" width="5.7109375" style="2" bestFit="1" customWidth="1"/>
    <col min="11749" max="11749" width="9.42578125" style="2" bestFit="1" customWidth="1"/>
    <col min="11750" max="11750" width="11.5703125" style="2" bestFit="1" customWidth="1"/>
    <col min="11751" max="11751" width="9.42578125" style="2" bestFit="1" customWidth="1"/>
    <col min="11752" max="11752" width="6.28515625" style="2" bestFit="1" customWidth="1"/>
    <col min="11753" max="11753" width="7.28515625" style="2" bestFit="1" customWidth="1"/>
    <col min="11754" max="11754" width="5.7109375" style="2" bestFit="1" customWidth="1"/>
    <col min="11755" max="11755" width="5.140625" style="2" bestFit="1" customWidth="1"/>
    <col min="11756" max="11756" width="11.5703125" style="2" bestFit="1" customWidth="1"/>
    <col min="11757" max="11757" width="5.7109375" style="2" bestFit="1" customWidth="1"/>
    <col min="11758" max="11758" width="9.42578125" style="2" bestFit="1" customWidth="1"/>
    <col min="11759" max="11759" width="11.5703125" style="2" bestFit="1" customWidth="1"/>
    <col min="11760" max="11760" width="9.42578125" style="2" bestFit="1" customWidth="1"/>
    <col min="11761" max="11761" width="5.7109375" style="2" bestFit="1" customWidth="1"/>
    <col min="11762" max="11762" width="7.28515625" style="2" bestFit="1" customWidth="1"/>
    <col min="11763" max="11763" width="5.7109375" style="2" bestFit="1" customWidth="1"/>
    <col min="11764" max="11764" width="5.140625" style="2" bestFit="1" customWidth="1"/>
    <col min="11765" max="11765" width="11.5703125" style="2" bestFit="1" customWidth="1"/>
    <col min="11766" max="11766" width="5.7109375" style="2" bestFit="1" customWidth="1"/>
    <col min="11767" max="11767" width="9.42578125" style="2" bestFit="1" customWidth="1"/>
    <col min="11768" max="11768" width="11.5703125" style="2" bestFit="1" customWidth="1"/>
    <col min="11769" max="11769" width="9.42578125" style="2" bestFit="1" customWidth="1"/>
    <col min="11770" max="11770" width="5.7109375" style="2" bestFit="1" customWidth="1"/>
    <col min="11771" max="11771" width="7.28515625" style="2" bestFit="1" customWidth="1"/>
    <col min="11772" max="11772" width="5.7109375" style="2" bestFit="1" customWidth="1"/>
    <col min="11773" max="11773" width="5.140625" style="2" bestFit="1" customWidth="1"/>
    <col min="11774" max="11774" width="11.42578125" style="2"/>
    <col min="11775" max="11775" width="5.7109375" style="2" bestFit="1" customWidth="1"/>
    <col min="11776" max="11776" width="9.42578125" style="2" bestFit="1" customWidth="1"/>
    <col min="11777" max="11777" width="11.5703125" style="2" bestFit="1" customWidth="1"/>
    <col min="11778" max="11778" width="9.42578125" style="2" bestFit="1" customWidth="1"/>
    <col min="11779" max="11779" width="5.140625" style="2" bestFit="1" customWidth="1"/>
    <col min="11780" max="11780" width="7.28515625" style="2" bestFit="1" customWidth="1"/>
    <col min="11781" max="11781" width="5.140625" style="2" bestFit="1" customWidth="1"/>
    <col min="11782" max="11782" width="7.28515625" style="2" bestFit="1" customWidth="1"/>
    <col min="11783" max="11783" width="11.5703125" style="2" bestFit="1" customWidth="1"/>
    <col min="11784" max="11784" width="5.7109375" style="2" bestFit="1" customWidth="1"/>
    <col min="11785" max="11785" width="9.42578125" style="2" bestFit="1" customWidth="1"/>
    <col min="11786" max="11786" width="11.5703125" style="2" bestFit="1" customWidth="1"/>
    <col min="11787" max="11787" width="9.42578125" style="2" bestFit="1" customWidth="1"/>
    <col min="11788" max="11788" width="5.140625" style="2" bestFit="1" customWidth="1"/>
    <col min="11789" max="11789" width="7.28515625" style="2" bestFit="1" customWidth="1"/>
    <col min="11790" max="11790" width="5.140625" style="2" bestFit="1" customWidth="1"/>
    <col min="11791" max="11791" width="7.28515625" style="2" bestFit="1" customWidth="1"/>
    <col min="11792" max="11992" width="11.42578125" style="2"/>
    <col min="11993" max="11993" width="10" style="2" bestFit="1" customWidth="1"/>
    <col min="11994" max="11994" width="11.5703125" style="2" bestFit="1" customWidth="1"/>
    <col min="11995" max="11995" width="5.7109375" style="2" bestFit="1" customWidth="1"/>
    <col min="11996" max="11996" width="9.42578125" style="2" bestFit="1" customWidth="1"/>
    <col min="11997" max="11997" width="11.5703125" style="2" bestFit="1" customWidth="1"/>
    <col min="11998" max="11998" width="9.42578125" style="2" bestFit="1" customWidth="1"/>
    <col min="11999" max="11999" width="5.7109375" style="2" bestFit="1" customWidth="1"/>
    <col min="12000" max="12000" width="7.28515625" style="2" bestFit="1" customWidth="1"/>
    <col min="12001" max="12001" width="5.7109375" style="2" bestFit="1" customWidth="1"/>
    <col min="12002" max="12002" width="5.140625" style="2" bestFit="1" customWidth="1"/>
    <col min="12003" max="12003" width="11.42578125" style="2"/>
    <col min="12004" max="12004" width="5.7109375" style="2" bestFit="1" customWidth="1"/>
    <col min="12005" max="12005" width="9.42578125" style="2" bestFit="1" customWidth="1"/>
    <col min="12006" max="12006" width="11.5703125" style="2" bestFit="1" customWidth="1"/>
    <col min="12007" max="12007" width="9.42578125" style="2" bestFit="1" customWidth="1"/>
    <col min="12008" max="12008" width="6.28515625" style="2" bestFit="1" customWidth="1"/>
    <col min="12009" max="12009" width="7.28515625" style="2" bestFit="1" customWidth="1"/>
    <col min="12010" max="12010" width="5.7109375" style="2" bestFit="1" customWidth="1"/>
    <col min="12011" max="12011" width="5.140625" style="2" bestFit="1" customWidth="1"/>
    <col min="12012" max="12012" width="11.5703125" style="2" bestFit="1" customWidth="1"/>
    <col min="12013" max="12013" width="5.7109375" style="2" bestFit="1" customWidth="1"/>
    <col min="12014" max="12014" width="9.42578125" style="2" bestFit="1" customWidth="1"/>
    <col min="12015" max="12015" width="11.5703125" style="2" bestFit="1" customWidth="1"/>
    <col min="12016" max="12016" width="9.42578125" style="2" bestFit="1" customWidth="1"/>
    <col min="12017" max="12017" width="5.7109375" style="2" bestFit="1" customWidth="1"/>
    <col min="12018" max="12018" width="7.28515625" style="2" bestFit="1" customWidth="1"/>
    <col min="12019" max="12019" width="5.7109375" style="2" bestFit="1" customWidth="1"/>
    <col min="12020" max="12020" width="5.140625" style="2" bestFit="1" customWidth="1"/>
    <col min="12021" max="12021" width="11.5703125" style="2" bestFit="1" customWidth="1"/>
    <col min="12022" max="12022" width="5.7109375" style="2" bestFit="1" customWidth="1"/>
    <col min="12023" max="12023" width="9.42578125" style="2" bestFit="1" customWidth="1"/>
    <col min="12024" max="12024" width="11.5703125" style="2" bestFit="1" customWidth="1"/>
    <col min="12025" max="12025" width="9.42578125" style="2" bestFit="1" customWidth="1"/>
    <col min="12026" max="12026" width="5.7109375" style="2" bestFit="1" customWidth="1"/>
    <col min="12027" max="12027" width="7.28515625" style="2" bestFit="1" customWidth="1"/>
    <col min="12028" max="12028" width="5.7109375" style="2" bestFit="1" customWidth="1"/>
    <col min="12029" max="12029" width="5.140625" style="2" bestFit="1" customWidth="1"/>
    <col min="12030" max="12030" width="11.42578125" style="2"/>
    <col min="12031" max="12031" width="5.7109375" style="2" bestFit="1" customWidth="1"/>
    <col min="12032" max="12032" width="9.42578125" style="2" bestFit="1" customWidth="1"/>
    <col min="12033" max="12033" width="11.5703125" style="2" bestFit="1" customWidth="1"/>
    <col min="12034" max="12034" width="9.42578125" style="2" bestFit="1" customWidth="1"/>
    <col min="12035" max="12035" width="5.140625" style="2" bestFit="1" customWidth="1"/>
    <col min="12036" max="12036" width="7.28515625" style="2" bestFit="1" customWidth="1"/>
    <col min="12037" max="12037" width="5.140625" style="2" bestFit="1" customWidth="1"/>
    <col min="12038" max="12038" width="7.28515625" style="2" bestFit="1" customWidth="1"/>
    <col min="12039" max="12039" width="11.5703125" style="2" bestFit="1" customWidth="1"/>
    <col min="12040" max="12040" width="5.7109375" style="2" bestFit="1" customWidth="1"/>
    <col min="12041" max="12041" width="9.42578125" style="2" bestFit="1" customWidth="1"/>
    <col min="12042" max="12042" width="11.5703125" style="2" bestFit="1" customWidth="1"/>
    <col min="12043" max="12043" width="9.42578125" style="2" bestFit="1" customWidth="1"/>
    <col min="12044" max="12044" width="5.140625" style="2" bestFit="1" customWidth="1"/>
    <col min="12045" max="12045" width="7.28515625" style="2" bestFit="1" customWidth="1"/>
    <col min="12046" max="12046" width="5.140625" style="2" bestFit="1" customWidth="1"/>
    <col min="12047" max="12047" width="7.28515625" style="2" bestFit="1" customWidth="1"/>
    <col min="12048" max="12248" width="11.42578125" style="2"/>
    <col min="12249" max="12249" width="10" style="2" bestFit="1" customWidth="1"/>
    <col min="12250" max="12250" width="11.5703125" style="2" bestFit="1" customWidth="1"/>
    <col min="12251" max="12251" width="5.7109375" style="2" bestFit="1" customWidth="1"/>
    <col min="12252" max="12252" width="9.42578125" style="2" bestFit="1" customWidth="1"/>
    <col min="12253" max="12253" width="11.5703125" style="2" bestFit="1" customWidth="1"/>
    <col min="12254" max="12254" width="9.42578125" style="2" bestFit="1" customWidth="1"/>
    <col min="12255" max="12255" width="5.7109375" style="2" bestFit="1" customWidth="1"/>
    <col min="12256" max="12256" width="7.28515625" style="2" bestFit="1" customWidth="1"/>
    <col min="12257" max="12257" width="5.7109375" style="2" bestFit="1" customWidth="1"/>
    <col min="12258" max="12258" width="5.140625" style="2" bestFit="1" customWidth="1"/>
    <col min="12259" max="12259" width="11.42578125" style="2"/>
    <col min="12260" max="12260" width="5.7109375" style="2" bestFit="1" customWidth="1"/>
    <col min="12261" max="12261" width="9.42578125" style="2" bestFit="1" customWidth="1"/>
    <col min="12262" max="12262" width="11.5703125" style="2" bestFit="1" customWidth="1"/>
    <col min="12263" max="12263" width="9.42578125" style="2" bestFit="1" customWidth="1"/>
    <col min="12264" max="12264" width="6.28515625" style="2" bestFit="1" customWidth="1"/>
    <col min="12265" max="12265" width="7.28515625" style="2" bestFit="1" customWidth="1"/>
    <col min="12266" max="12266" width="5.7109375" style="2" bestFit="1" customWidth="1"/>
    <col min="12267" max="12267" width="5.140625" style="2" bestFit="1" customWidth="1"/>
    <col min="12268" max="12268" width="11.5703125" style="2" bestFit="1" customWidth="1"/>
    <col min="12269" max="12269" width="5.7109375" style="2" bestFit="1" customWidth="1"/>
    <col min="12270" max="12270" width="9.42578125" style="2" bestFit="1" customWidth="1"/>
    <col min="12271" max="12271" width="11.5703125" style="2" bestFit="1" customWidth="1"/>
    <col min="12272" max="12272" width="9.42578125" style="2" bestFit="1" customWidth="1"/>
    <col min="12273" max="12273" width="5.7109375" style="2" bestFit="1" customWidth="1"/>
    <col min="12274" max="12274" width="7.28515625" style="2" bestFit="1" customWidth="1"/>
    <col min="12275" max="12275" width="5.7109375" style="2" bestFit="1" customWidth="1"/>
    <col min="12276" max="12276" width="5.140625" style="2" bestFit="1" customWidth="1"/>
    <col min="12277" max="12277" width="11.5703125" style="2" bestFit="1" customWidth="1"/>
    <col min="12278" max="12278" width="5.7109375" style="2" bestFit="1" customWidth="1"/>
    <col min="12279" max="12279" width="9.42578125" style="2" bestFit="1" customWidth="1"/>
    <col min="12280" max="12280" width="11.5703125" style="2" bestFit="1" customWidth="1"/>
    <col min="12281" max="12281" width="9.42578125" style="2" bestFit="1" customWidth="1"/>
    <col min="12282" max="12282" width="5.7109375" style="2" bestFit="1" customWidth="1"/>
    <col min="12283" max="12283" width="7.28515625" style="2" bestFit="1" customWidth="1"/>
    <col min="12284" max="12284" width="5.7109375" style="2" bestFit="1" customWidth="1"/>
    <col min="12285" max="12285" width="5.140625" style="2" bestFit="1" customWidth="1"/>
    <col min="12286" max="12286" width="11.42578125" style="2"/>
    <col min="12287" max="12287" width="5.7109375" style="2" bestFit="1" customWidth="1"/>
    <col min="12288" max="12288" width="9.42578125" style="2" bestFit="1" customWidth="1"/>
    <col min="12289" max="12289" width="11.5703125" style="2" bestFit="1" customWidth="1"/>
    <col min="12290" max="12290" width="9.42578125" style="2" bestFit="1" customWidth="1"/>
    <col min="12291" max="12291" width="5.140625" style="2" bestFit="1" customWidth="1"/>
    <col min="12292" max="12292" width="7.28515625" style="2" bestFit="1" customWidth="1"/>
    <col min="12293" max="12293" width="5.140625" style="2" bestFit="1" customWidth="1"/>
    <col min="12294" max="12294" width="7.28515625" style="2" bestFit="1" customWidth="1"/>
    <col min="12295" max="12295" width="11.5703125" style="2" bestFit="1" customWidth="1"/>
    <col min="12296" max="12296" width="5.7109375" style="2" bestFit="1" customWidth="1"/>
    <col min="12297" max="12297" width="9.42578125" style="2" bestFit="1" customWidth="1"/>
    <col min="12298" max="12298" width="11.5703125" style="2" bestFit="1" customWidth="1"/>
    <col min="12299" max="12299" width="9.42578125" style="2" bestFit="1" customWidth="1"/>
    <col min="12300" max="12300" width="5.140625" style="2" bestFit="1" customWidth="1"/>
    <col min="12301" max="12301" width="7.28515625" style="2" bestFit="1" customWidth="1"/>
    <col min="12302" max="12302" width="5.140625" style="2" bestFit="1" customWidth="1"/>
    <col min="12303" max="12303" width="7.28515625" style="2" bestFit="1" customWidth="1"/>
    <col min="12304" max="12504" width="11.42578125" style="2"/>
    <col min="12505" max="12505" width="10" style="2" bestFit="1" customWidth="1"/>
    <col min="12506" max="12506" width="11.5703125" style="2" bestFit="1" customWidth="1"/>
    <col min="12507" max="12507" width="5.7109375" style="2" bestFit="1" customWidth="1"/>
    <col min="12508" max="12508" width="9.42578125" style="2" bestFit="1" customWidth="1"/>
    <col min="12509" max="12509" width="11.5703125" style="2" bestFit="1" customWidth="1"/>
    <col min="12510" max="12510" width="9.42578125" style="2" bestFit="1" customWidth="1"/>
    <col min="12511" max="12511" width="5.7109375" style="2" bestFit="1" customWidth="1"/>
    <col min="12512" max="12512" width="7.28515625" style="2" bestFit="1" customWidth="1"/>
    <col min="12513" max="12513" width="5.7109375" style="2" bestFit="1" customWidth="1"/>
    <col min="12514" max="12514" width="5.140625" style="2" bestFit="1" customWidth="1"/>
    <col min="12515" max="12515" width="11.42578125" style="2"/>
    <col min="12516" max="12516" width="5.7109375" style="2" bestFit="1" customWidth="1"/>
    <col min="12517" max="12517" width="9.42578125" style="2" bestFit="1" customWidth="1"/>
    <col min="12518" max="12518" width="11.5703125" style="2" bestFit="1" customWidth="1"/>
    <col min="12519" max="12519" width="9.42578125" style="2" bestFit="1" customWidth="1"/>
    <col min="12520" max="12520" width="6.28515625" style="2" bestFit="1" customWidth="1"/>
    <col min="12521" max="12521" width="7.28515625" style="2" bestFit="1" customWidth="1"/>
    <col min="12522" max="12522" width="5.7109375" style="2" bestFit="1" customWidth="1"/>
    <col min="12523" max="12523" width="5.140625" style="2" bestFit="1" customWidth="1"/>
    <col min="12524" max="12524" width="11.5703125" style="2" bestFit="1" customWidth="1"/>
    <col min="12525" max="12525" width="5.7109375" style="2" bestFit="1" customWidth="1"/>
    <col min="12526" max="12526" width="9.42578125" style="2" bestFit="1" customWidth="1"/>
    <col min="12527" max="12527" width="11.5703125" style="2" bestFit="1" customWidth="1"/>
    <col min="12528" max="12528" width="9.42578125" style="2" bestFit="1" customWidth="1"/>
    <col min="12529" max="12529" width="5.7109375" style="2" bestFit="1" customWidth="1"/>
    <col min="12530" max="12530" width="7.28515625" style="2" bestFit="1" customWidth="1"/>
    <col min="12531" max="12531" width="5.7109375" style="2" bestFit="1" customWidth="1"/>
    <col min="12532" max="12532" width="5.140625" style="2" bestFit="1" customWidth="1"/>
    <col min="12533" max="12533" width="11.5703125" style="2" bestFit="1" customWidth="1"/>
    <col min="12534" max="12534" width="5.7109375" style="2" bestFit="1" customWidth="1"/>
    <col min="12535" max="12535" width="9.42578125" style="2" bestFit="1" customWidth="1"/>
    <col min="12536" max="12536" width="11.5703125" style="2" bestFit="1" customWidth="1"/>
    <col min="12537" max="12537" width="9.42578125" style="2" bestFit="1" customWidth="1"/>
    <col min="12538" max="12538" width="5.7109375" style="2" bestFit="1" customWidth="1"/>
    <col min="12539" max="12539" width="7.28515625" style="2" bestFit="1" customWidth="1"/>
    <col min="12540" max="12540" width="5.7109375" style="2" bestFit="1" customWidth="1"/>
    <col min="12541" max="12541" width="5.140625" style="2" bestFit="1" customWidth="1"/>
    <col min="12542" max="12542" width="11.42578125" style="2"/>
    <col min="12543" max="12543" width="5.7109375" style="2" bestFit="1" customWidth="1"/>
    <col min="12544" max="12544" width="9.42578125" style="2" bestFit="1" customWidth="1"/>
    <col min="12545" max="12545" width="11.5703125" style="2" bestFit="1" customWidth="1"/>
    <col min="12546" max="12546" width="9.42578125" style="2" bestFit="1" customWidth="1"/>
    <col min="12547" max="12547" width="5.140625" style="2" bestFit="1" customWidth="1"/>
    <col min="12548" max="12548" width="7.28515625" style="2" bestFit="1" customWidth="1"/>
    <col min="12549" max="12549" width="5.140625" style="2" bestFit="1" customWidth="1"/>
    <col min="12550" max="12550" width="7.28515625" style="2" bestFit="1" customWidth="1"/>
    <col min="12551" max="12551" width="11.5703125" style="2" bestFit="1" customWidth="1"/>
    <col min="12552" max="12552" width="5.7109375" style="2" bestFit="1" customWidth="1"/>
    <col min="12553" max="12553" width="9.42578125" style="2" bestFit="1" customWidth="1"/>
    <col min="12554" max="12554" width="11.5703125" style="2" bestFit="1" customWidth="1"/>
    <col min="12555" max="12555" width="9.42578125" style="2" bestFit="1" customWidth="1"/>
    <col min="12556" max="12556" width="5.140625" style="2" bestFit="1" customWidth="1"/>
    <col min="12557" max="12557" width="7.28515625" style="2" bestFit="1" customWidth="1"/>
    <col min="12558" max="12558" width="5.140625" style="2" bestFit="1" customWidth="1"/>
    <col min="12559" max="12559" width="7.28515625" style="2" bestFit="1" customWidth="1"/>
    <col min="12560" max="12760" width="11.42578125" style="2"/>
    <col min="12761" max="12761" width="10" style="2" bestFit="1" customWidth="1"/>
    <col min="12762" max="12762" width="11.5703125" style="2" bestFit="1" customWidth="1"/>
    <col min="12763" max="12763" width="5.7109375" style="2" bestFit="1" customWidth="1"/>
    <col min="12764" max="12764" width="9.42578125" style="2" bestFit="1" customWidth="1"/>
    <col min="12765" max="12765" width="11.5703125" style="2" bestFit="1" customWidth="1"/>
    <col min="12766" max="12766" width="9.42578125" style="2" bestFit="1" customWidth="1"/>
    <col min="12767" max="12767" width="5.7109375" style="2" bestFit="1" customWidth="1"/>
    <col min="12768" max="12768" width="7.28515625" style="2" bestFit="1" customWidth="1"/>
    <col min="12769" max="12769" width="5.7109375" style="2" bestFit="1" customWidth="1"/>
    <col min="12770" max="12770" width="5.140625" style="2" bestFit="1" customWidth="1"/>
    <col min="12771" max="12771" width="11.42578125" style="2"/>
    <col min="12772" max="12772" width="5.7109375" style="2" bestFit="1" customWidth="1"/>
    <col min="12773" max="12773" width="9.42578125" style="2" bestFit="1" customWidth="1"/>
    <col min="12774" max="12774" width="11.5703125" style="2" bestFit="1" customWidth="1"/>
    <col min="12775" max="12775" width="9.42578125" style="2" bestFit="1" customWidth="1"/>
    <col min="12776" max="12776" width="6.28515625" style="2" bestFit="1" customWidth="1"/>
    <col min="12777" max="12777" width="7.28515625" style="2" bestFit="1" customWidth="1"/>
    <col min="12778" max="12778" width="5.7109375" style="2" bestFit="1" customWidth="1"/>
    <col min="12779" max="12779" width="5.140625" style="2" bestFit="1" customWidth="1"/>
    <col min="12780" max="12780" width="11.5703125" style="2" bestFit="1" customWidth="1"/>
    <col min="12781" max="12781" width="5.7109375" style="2" bestFit="1" customWidth="1"/>
    <col min="12782" max="12782" width="9.42578125" style="2" bestFit="1" customWidth="1"/>
    <col min="12783" max="12783" width="11.5703125" style="2" bestFit="1" customWidth="1"/>
    <col min="12784" max="12784" width="9.42578125" style="2" bestFit="1" customWidth="1"/>
    <col min="12785" max="12785" width="5.7109375" style="2" bestFit="1" customWidth="1"/>
    <col min="12786" max="12786" width="7.28515625" style="2" bestFit="1" customWidth="1"/>
    <col min="12787" max="12787" width="5.7109375" style="2" bestFit="1" customWidth="1"/>
    <col min="12788" max="12788" width="5.140625" style="2" bestFit="1" customWidth="1"/>
    <col min="12789" max="12789" width="11.5703125" style="2" bestFit="1" customWidth="1"/>
    <col min="12790" max="12790" width="5.7109375" style="2" bestFit="1" customWidth="1"/>
    <col min="12791" max="12791" width="9.42578125" style="2" bestFit="1" customWidth="1"/>
    <col min="12792" max="12792" width="11.5703125" style="2" bestFit="1" customWidth="1"/>
    <col min="12793" max="12793" width="9.42578125" style="2" bestFit="1" customWidth="1"/>
    <col min="12794" max="12794" width="5.7109375" style="2" bestFit="1" customWidth="1"/>
    <col min="12795" max="12795" width="7.28515625" style="2" bestFit="1" customWidth="1"/>
    <col min="12796" max="12796" width="5.7109375" style="2" bestFit="1" customWidth="1"/>
    <col min="12797" max="12797" width="5.140625" style="2" bestFit="1" customWidth="1"/>
    <col min="12798" max="12798" width="11.42578125" style="2"/>
    <col min="12799" max="12799" width="5.7109375" style="2" bestFit="1" customWidth="1"/>
    <col min="12800" max="12800" width="9.42578125" style="2" bestFit="1" customWidth="1"/>
    <col min="12801" max="12801" width="11.5703125" style="2" bestFit="1" customWidth="1"/>
    <col min="12802" max="12802" width="9.42578125" style="2" bestFit="1" customWidth="1"/>
    <col min="12803" max="12803" width="5.140625" style="2" bestFit="1" customWidth="1"/>
    <col min="12804" max="12804" width="7.28515625" style="2" bestFit="1" customWidth="1"/>
    <col min="12805" max="12805" width="5.140625" style="2" bestFit="1" customWidth="1"/>
    <col min="12806" max="12806" width="7.28515625" style="2" bestFit="1" customWidth="1"/>
    <col min="12807" max="12807" width="11.5703125" style="2" bestFit="1" customWidth="1"/>
    <col min="12808" max="12808" width="5.7109375" style="2" bestFit="1" customWidth="1"/>
    <col min="12809" max="12809" width="9.42578125" style="2" bestFit="1" customWidth="1"/>
    <col min="12810" max="12810" width="11.5703125" style="2" bestFit="1" customWidth="1"/>
    <col min="12811" max="12811" width="9.42578125" style="2" bestFit="1" customWidth="1"/>
    <col min="12812" max="12812" width="5.140625" style="2" bestFit="1" customWidth="1"/>
    <col min="12813" max="12813" width="7.28515625" style="2" bestFit="1" customWidth="1"/>
    <col min="12814" max="12814" width="5.140625" style="2" bestFit="1" customWidth="1"/>
    <col min="12815" max="12815" width="7.28515625" style="2" bestFit="1" customWidth="1"/>
    <col min="12816" max="13016" width="11.42578125" style="2"/>
    <col min="13017" max="13017" width="10" style="2" bestFit="1" customWidth="1"/>
    <col min="13018" max="13018" width="11.5703125" style="2" bestFit="1" customWidth="1"/>
    <col min="13019" max="13019" width="5.7109375" style="2" bestFit="1" customWidth="1"/>
    <col min="13020" max="13020" width="9.42578125" style="2" bestFit="1" customWidth="1"/>
    <col min="13021" max="13021" width="11.5703125" style="2" bestFit="1" customWidth="1"/>
    <col min="13022" max="13022" width="9.42578125" style="2" bestFit="1" customWidth="1"/>
    <col min="13023" max="13023" width="5.7109375" style="2" bestFit="1" customWidth="1"/>
    <col min="13024" max="13024" width="7.28515625" style="2" bestFit="1" customWidth="1"/>
    <col min="13025" max="13025" width="5.7109375" style="2" bestFit="1" customWidth="1"/>
    <col min="13026" max="13026" width="5.140625" style="2" bestFit="1" customWidth="1"/>
    <col min="13027" max="13027" width="11.42578125" style="2"/>
    <col min="13028" max="13028" width="5.7109375" style="2" bestFit="1" customWidth="1"/>
    <col min="13029" max="13029" width="9.42578125" style="2" bestFit="1" customWidth="1"/>
    <col min="13030" max="13030" width="11.5703125" style="2" bestFit="1" customWidth="1"/>
    <col min="13031" max="13031" width="9.42578125" style="2" bestFit="1" customWidth="1"/>
    <col min="13032" max="13032" width="6.28515625" style="2" bestFit="1" customWidth="1"/>
    <col min="13033" max="13033" width="7.28515625" style="2" bestFit="1" customWidth="1"/>
    <col min="13034" max="13034" width="5.7109375" style="2" bestFit="1" customWidth="1"/>
    <col min="13035" max="13035" width="5.140625" style="2" bestFit="1" customWidth="1"/>
    <col min="13036" max="13036" width="11.5703125" style="2" bestFit="1" customWidth="1"/>
    <col min="13037" max="13037" width="5.7109375" style="2" bestFit="1" customWidth="1"/>
    <col min="13038" max="13038" width="9.42578125" style="2" bestFit="1" customWidth="1"/>
    <col min="13039" max="13039" width="11.5703125" style="2" bestFit="1" customWidth="1"/>
    <col min="13040" max="13040" width="9.42578125" style="2" bestFit="1" customWidth="1"/>
    <col min="13041" max="13041" width="5.7109375" style="2" bestFit="1" customWidth="1"/>
    <col min="13042" max="13042" width="7.28515625" style="2" bestFit="1" customWidth="1"/>
    <col min="13043" max="13043" width="5.7109375" style="2" bestFit="1" customWidth="1"/>
    <col min="13044" max="13044" width="5.140625" style="2" bestFit="1" customWidth="1"/>
    <col min="13045" max="13045" width="11.5703125" style="2" bestFit="1" customWidth="1"/>
    <col min="13046" max="13046" width="5.7109375" style="2" bestFit="1" customWidth="1"/>
    <col min="13047" max="13047" width="9.42578125" style="2" bestFit="1" customWidth="1"/>
    <col min="13048" max="13048" width="11.5703125" style="2" bestFit="1" customWidth="1"/>
    <col min="13049" max="13049" width="9.42578125" style="2" bestFit="1" customWidth="1"/>
    <col min="13050" max="13050" width="5.7109375" style="2" bestFit="1" customWidth="1"/>
    <col min="13051" max="13051" width="7.28515625" style="2" bestFit="1" customWidth="1"/>
    <col min="13052" max="13052" width="5.7109375" style="2" bestFit="1" customWidth="1"/>
    <col min="13053" max="13053" width="5.140625" style="2" bestFit="1" customWidth="1"/>
    <col min="13054" max="13054" width="11.42578125" style="2"/>
    <col min="13055" max="13055" width="5.7109375" style="2" bestFit="1" customWidth="1"/>
    <col min="13056" max="13056" width="9.42578125" style="2" bestFit="1" customWidth="1"/>
    <col min="13057" max="13057" width="11.5703125" style="2" bestFit="1" customWidth="1"/>
    <col min="13058" max="13058" width="9.42578125" style="2" bestFit="1" customWidth="1"/>
    <col min="13059" max="13059" width="5.140625" style="2" bestFit="1" customWidth="1"/>
    <col min="13060" max="13060" width="7.28515625" style="2" bestFit="1" customWidth="1"/>
    <col min="13061" max="13061" width="5.140625" style="2" bestFit="1" customWidth="1"/>
    <col min="13062" max="13062" width="7.28515625" style="2" bestFit="1" customWidth="1"/>
    <col min="13063" max="13063" width="11.5703125" style="2" bestFit="1" customWidth="1"/>
    <col min="13064" max="13064" width="5.7109375" style="2" bestFit="1" customWidth="1"/>
    <col min="13065" max="13065" width="9.42578125" style="2" bestFit="1" customWidth="1"/>
    <col min="13066" max="13066" width="11.5703125" style="2" bestFit="1" customWidth="1"/>
    <col min="13067" max="13067" width="9.42578125" style="2" bestFit="1" customWidth="1"/>
    <col min="13068" max="13068" width="5.140625" style="2" bestFit="1" customWidth="1"/>
    <col min="13069" max="13069" width="7.28515625" style="2" bestFit="1" customWidth="1"/>
    <col min="13070" max="13070" width="5.140625" style="2" bestFit="1" customWidth="1"/>
    <col min="13071" max="13071" width="7.28515625" style="2" bestFit="1" customWidth="1"/>
    <col min="13072" max="13272" width="11.42578125" style="2"/>
    <col min="13273" max="13273" width="10" style="2" bestFit="1" customWidth="1"/>
    <col min="13274" max="13274" width="11.5703125" style="2" bestFit="1" customWidth="1"/>
    <col min="13275" max="13275" width="5.7109375" style="2" bestFit="1" customWidth="1"/>
    <col min="13276" max="13276" width="9.42578125" style="2" bestFit="1" customWidth="1"/>
    <col min="13277" max="13277" width="11.5703125" style="2" bestFit="1" customWidth="1"/>
    <col min="13278" max="13278" width="9.42578125" style="2" bestFit="1" customWidth="1"/>
    <col min="13279" max="13279" width="5.7109375" style="2" bestFit="1" customWidth="1"/>
    <col min="13280" max="13280" width="7.28515625" style="2" bestFit="1" customWidth="1"/>
    <col min="13281" max="13281" width="5.7109375" style="2" bestFit="1" customWidth="1"/>
    <col min="13282" max="13282" width="5.140625" style="2" bestFit="1" customWidth="1"/>
    <col min="13283" max="13283" width="11.42578125" style="2"/>
    <col min="13284" max="13284" width="5.7109375" style="2" bestFit="1" customWidth="1"/>
    <col min="13285" max="13285" width="9.42578125" style="2" bestFit="1" customWidth="1"/>
    <col min="13286" max="13286" width="11.5703125" style="2" bestFit="1" customWidth="1"/>
    <col min="13287" max="13287" width="9.42578125" style="2" bestFit="1" customWidth="1"/>
    <col min="13288" max="13288" width="6.28515625" style="2" bestFit="1" customWidth="1"/>
    <col min="13289" max="13289" width="7.28515625" style="2" bestFit="1" customWidth="1"/>
    <col min="13290" max="13290" width="5.7109375" style="2" bestFit="1" customWidth="1"/>
    <col min="13291" max="13291" width="5.140625" style="2" bestFit="1" customWidth="1"/>
    <col min="13292" max="13292" width="11.5703125" style="2" bestFit="1" customWidth="1"/>
    <col min="13293" max="13293" width="5.7109375" style="2" bestFit="1" customWidth="1"/>
    <col min="13294" max="13294" width="9.42578125" style="2" bestFit="1" customWidth="1"/>
    <col min="13295" max="13295" width="11.5703125" style="2" bestFit="1" customWidth="1"/>
    <col min="13296" max="13296" width="9.42578125" style="2" bestFit="1" customWidth="1"/>
    <col min="13297" max="13297" width="5.7109375" style="2" bestFit="1" customWidth="1"/>
    <col min="13298" max="13298" width="7.28515625" style="2" bestFit="1" customWidth="1"/>
    <col min="13299" max="13299" width="5.7109375" style="2" bestFit="1" customWidth="1"/>
    <col min="13300" max="13300" width="5.140625" style="2" bestFit="1" customWidth="1"/>
    <col min="13301" max="13301" width="11.5703125" style="2" bestFit="1" customWidth="1"/>
    <col min="13302" max="13302" width="5.7109375" style="2" bestFit="1" customWidth="1"/>
    <col min="13303" max="13303" width="9.42578125" style="2" bestFit="1" customWidth="1"/>
    <col min="13304" max="13304" width="11.5703125" style="2" bestFit="1" customWidth="1"/>
    <col min="13305" max="13305" width="9.42578125" style="2" bestFit="1" customWidth="1"/>
    <col min="13306" max="13306" width="5.7109375" style="2" bestFit="1" customWidth="1"/>
    <col min="13307" max="13307" width="7.28515625" style="2" bestFit="1" customWidth="1"/>
    <col min="13308" max="13308" width="5.7109375" style="2" bestFit="1" customWidth="1"/>
    <col min="13309" max="13309" width="5.140625" style="2" bestFit="1" customWidth="1"/>
    <col min="13310" max="13310" width="11.42578125" style="2"/>
    <col min="13311" max="13311" width="5.7109375" style="2" bestFit="1" customWidth="1"/>
    <col min="13312" max="13312" width="9.42578125" style="2" bestFit="1" customWidth="1"/>
    <col min="13313" max="13313" width="11.5703125" style="2" bestFit="1" customWidth="1"/>
    <col min="13314" max="13314" width="9.42578125" style="2" bestFit="1" customWidth="1"/>
    <col min="13315" max="13315" width="5.140625" style="2" bestFit="1" customWidth="1"/>
    <col min="13316" max="13316" width="7.28515625" style="2" bestFit="1" customWidth="1"/>
    <col min="13317" max="13317" width="5.140625" style="2" bestFit="1" customWidth="1"/>
    <col min="13318" max="13318" width="7.28515625" style="2" bestFit="1" customWidth="1"/>
    <col min="13319" max="13319" width="11.5703125" style="2" bestFit="1" customWidth="1"/>
    <col min="13320" max="13320" width="5.7109375" style="2" bestFit="1" customWidth="1"/>
    <col min="13321" max="13321" width="9.42578125" style="2" bestFit="1" customWidth="1"/>
    <col min="13322" max="13322" width="11.5703125" style="2" bestFit="1" customWidth="1"/>
    <col min="13323" max="13323" width="9.42578125" style="2" bestFit="1" customWidth="1"/>
    <col min="13324" max="13324" width="5.140625" style="2" bestFit="1" customWidth="1"/>
    <col min="13325" max="13325" width="7.28515625" style="2" bestFit="1" customWidth="1"/>
    <col min="13326" max="13326" width="5.140625" style="2" bestFit="1" customWidth="1"/>
    <col min="13327" max="13327" width="7.28515625" style="2" bestFit="1" customWidth="1"/>
    <col min="13328" max="13528" width="11.42578125" style="2"/>
    <col min="13529" max="13529" width="10" style="2" bestFit="1" customWidth="1"/>
    <col min="13530" max="13530" width="11.5703125" style="2" bestFit="1" customWidth="1"/>
    <col min="13531" max="13531" width="5.7109375" style="2" bestFit="1" customWidth="1"/>
    <col min="13532" max="13532" width="9.42578125" style="2" bestFit="1" customWidth="1"/>
    <col min="13533" max="13533" width="11.5703125" style="2" bestFit="1" customWidth="1"/>
    <col min="13534" max="13534" width="9.42578125" style="2" bestFit="1" customWidth="1"/>
    <col min="13535" max="13535" width="5.7109375" style="2" bestFit="1" customWidth="1"/>
    <col min="13536" max="13536" width="7.28515625" style="2" bestFit="1" customWidth="1"/>
    <col min="13537" max="13537" width="5.7109375" style="2" bestFit="1" customWidth="1"/>
    <col min="13538" max="13538" width="5.140625" style="2" bestFit="1" customWidth="1"/>
    <col min="13539" max="13539" width="11.42578125" style="2"/>
    <col min="13540" max="13540" width="5.7109375" style="2" bestFit="1" customWidth="1"/>
    <col min="13541" max="13541" width="9.42578125" style="2" bestFit="1" customWidth="1"/>
    <col min="13542" max="13542" width="11.5703125" style="2" bestFit="1" customWidth="1"/>
    <col min="13543" max="13543" width="9.42578125" style="2" bestFit="1" customWidth="1"/>
    <col min="13544" max="13544" width="6.28515625" style="2" bestFit="1" customWidth="1"/>
    <col min="13545" max="13545" width="7.28515625" style="2" bestFit="1" customWidth="1"/>
    <col min="13546" max="13546" width="5.7109375" style="2" bestFit="1" customWidth="1"/>
    <col min="13547" max="13547" width="5.140625" style="2" bestFit="1" customWidth="1"/>
    <col min="13548" max="13548" width="11.5703125" style="2" bestFit="1" customWidth="1"/>
    <col min="13549" max="13549" width="5.7109375" style="2" bestFit="1" customWidth="1"/>
    <col min="13550" max="13550" width="9.42578125" style="2" bestFit="1" customWidth="1"/>
    <col min="13551" max="13551" width="11.5703125" style="2" bestFit="1" customWidth="1"/>
    <col min="13552" max="13552" width="9.42578125" style="2" bestFit="1" customWidth="1"/>
    <col min="13553" max="13553" width="5.7109375" style="2" bestFit="1" customWidth="1"/>
    <col min="13554" max="13554" width="7.28515625" style="2" bestFit="1" customWidth="1"/>
    <col min="13555" max="13555" width="5.7109375" style="2" bestFit="1" customWidth="1"/>
    <col min="13556" max="13556" width="5.140625" style="2" bestFit="1" customWidth="1"/>
    <col min="13557" max="13557" width="11.5703125" style="2" bestFit="1" customWidth="1"/>
    <col min="13558" max="13558" width="5.7109375" style="2" bestFit="1" customWidth="1"/>
    <col min="13559" max="13559" width="9.42578125" style="2" bestFit="1" customWidth="1"/>
    <col min="13560" max="13560" width="11.5703125" style="2" bestFit="1" customWidth="1"/>
    <col min="13561" max="13561" width="9.42578125" style="2" bestFit="1" customWidth="1"/>
    <col min="13562" max="13562" width="5.7109375" style="2" bestFit="1" customWidth="1"/>
    <col min="13563" max="13563" width="7.28515625" style="2" bestFit="1" customWidth="1"/>
    <col min="13564" max="13564" width="5.7109375" style="2" bestFit="1" customWidth="1"/>
    <col min="13565" max="13565" width="5.140625" style="2" bestFit="1" customWidth="1"/>
    <col min="13566" max="13566" width="11.42578125" style="2"/>
    <col min="13567" max="13567" width="5.7109375" style="2" bestFit="1" customWidth="1"/>
    <col min="13568" max="13568" width="9.42578125" style="2" bestFit="1" customWidth="1"/>
    <col min="13569" max="13569" width="11.5703125" style="2" bestFit="1" customWidth="1"/>
    <col min="13570" max="13570" width="9.42578125" style="2" bestFit="1" customWidth="1"/>
    <col min="13571" max="13571" width="5.140625" style="2" bestFit="1" customWidth="1"/>
    <col min="13572" max="13572" width="7.28515625" style="2" bestFit="1" customWidth="1"/>
    <col min="13573" max="13573" width="5.140625" style="2" bestFit="1" customWidth="1"/>
    <col min="13574" max="13574" width="7.28515625" style="2" bestFit="1" customWidth="1"/>
    <col min="13575" max="13575" width="11.5703125" style="2" bestFit="1" customWidth="1"/>
    <col min="13576" max="13576" width="5.7109375" style="2" bestFit="1" customWidth="1"/>
    <col min="13577" max="13577" width="9.42578125" style="2" bestFit="1" customWidth="1"/>
    <col min="13578" max="13578" width="11.5703125" style="2" bestFit="1" customWidth="1"/>
    <col min="13579" max="13579" width="9.42578125" style="2" bestFit="1" customWidth="1"/>
    <col min="13580" max="13580" width="5.140625" style="2" bestFit="1" customWidth="1"/>
    <col min="13581" max="13581" width="7.28515625" style="2" bestFit="1" customWidth="1"/>
    <col min="13582" max="13582" width="5.140625" style="2" bestFit="1" customWidth="1"/>
    <col min="13583" max="13583" width="7.28515625" style="2" bestFit="1" customWidth="1"/>
    <col min="13584" max="13784" width="11.42578125" style="2"/>
    <col min="13785" max="13785" width="10" style="2" bestFit="1" customWidth="1"/>
    <col min="13786" max="13786" width="11.5703125" style="2" bestFit="1" customWidth="1"/>
    <col min="13787" max="13787" width="5.7109375" style="2" bestFit="1" customWidth="1"/>
    <col min="13788" max="13788" width="9.42578125" style="2" bestFit="1" customWidth="1"/>
    <col min="13789" max="13789" width="11.5703125" style="2" bestFit="1" customWidth="1"/>
    <col min="13790" max="13790" width="9.42578125" style="2" bestFit="1" customWidth="1"/>
    <col min="13791" max="13791" width="5.7109375" style="2" bestFit="1" customWidth="1"/>
    <col min="13792" max="13792" width="7.28515625" style="2" bestFit="1" customWidth="1"/>
    <col min="13793" max="13793" width="5.7109375" style="2" bestFit="1" customWidth="1"/>
    <col min="13794" max="13794" width="5.140625" style="2" bestFit="1" customWidth="1"/>
    <col min="13795" max="13795" width="11.42578125" style="2"/>
    <col min="13796" max="13796" width="5.7109375" style="2" bestFit="1" customWidth="1"/>
    <col min="13797" max="13797" width="9.42578125" style="2" bestFit="1" customWidth="1"/>
    <col min="13798" max="13798" width="11.5703125" style="2" bestFit="1" customWidth="1"/>
    <col min="13799" max="13799" width="9.42578125" style="2" bestFit="1" customWidth="1"/>
    <col min="13800" max="13800" width="6.28515625" style="2" bestFit="1" customWidth="1"/>
    <col min="13801" max="13801" width="7.28515625" style="2" bestFit="1" customWidth="1"/>
    <col min="13802" max="13802" width="5.7109375" style="2" bestFit="1" customWidth="1"/>
    <col min="13803" max="13803" width="5.140625" style="2" bestFit="1" customWidth="1"/>
    <col min="13804" max="13804" width="11.5703125" style="2" bestFit="1" customWidth="1"/>
    <col min="13805" max="13805" width="5.7109375" style="2" bestFit="1" customWidth="1"/>
    <col min="13806" max="13806" width="9.42578125" style="2" bestFit="1" customWidth="1"/>
    <col min="13807" max="13807" width="11.5703125" style="2" bestFit="1" customWidth="1"/>
    <col min="13808" max="13808" width="9.42578125" style="2" bestFit="1" customWidth="1"/>
    <col min="13809" max="13809" width="5.7109375" style="2" bestFit="1" customWidth="1"/>
    <col min="13810" max="13810" width="7.28515625" style="2" bestFit="1" customWidth="1"/>
    <col min="13811" max="13811" width="5.7109375" style="2" bestFit="1" customWidth="1"/>
    <col min="13812" max="13812" width="5.140625" style="2" bestFit="1" customWidth="1"/>
    <col min="13813" max="13813" width="11.5703125" style="2" bestFit="1" customWidth="1"/>
    <col min="13814" max="13814" width="5.7109375" style="2" bestFit="1" customWidth="1"/>
    <col min="13815" max="13815" width="9.42578125" style="2" bestFit="1" customWidth="1"/>
    <col min="13816" max="13816" width="11.5703125" style="2" bestFit="1" customWidth="1"/>
    <col min="13817" max="13817" width="9.42578125" style="2" bestFit="1" customWidth="1"/>
    <col min="13818" max="13818" width="5.7109375" style="2" bestFit="1" customWidth="1"/>
    <col min="13819" max="13819" width="7.28515625" style="2" bestFit="1" customWidth="1"/>
    <col min="13820" max="13820" width="5.7109375" style="2" bestFit="1" customWidth="1"/>
    <col min="13821" max="13821" width="5.140625" style="2" bestFit="1" customWidth="1"/>
    <col min="13822" max="13822" width="11.42578125" style="2"/>
    <col min="13823" max="13823" width="5.7109375" style="2" bestFit="1" customWidth="1"/>
    <col min="13824" max="13824" width="9.42578125" style="2" bestFit="1" customWidth="1"/>
    <col min="13825" max="13825" width="11.5703125" style="2" bestFit="1" customWidth="1"/>
    <col min="13826" max="13826" width="9.42578125" style="2" bestFit="1" customWidth="1"/>
    <col min="13827" max="13827" width="5.140625" style="2" bestFit="1" customWidth="1"/>
    <col min="13828" max="13828" width="7.28515625" style="2" bestFit="1" customWidth="1"/>
    <col min="13829" max="13829" width="5.140625" style="2" bestFit="1" customWidth="1"/>
    <col min="13830" max="13830" width="7.28515625" style="2" bestFit="1" customWidth="1"/>
    <col min="13831" max="13831" width="11.5703125" style="2" bestFit="1" customWidth="1"/>
    <col min="13832" max="13832" width="5.7109375" style="2" bestFit="1" customWidth="1"/>
    <col min="13833" max="13833" width="9.42578125" style="2" bestFit="1" customWidth="1"/>
    <col min="13834" max="13834" width="11.5703125" style="2" bestFit="1" customWidth="1"/>
    <col min="13835" max="13835" width="9.42578125" style="2" bestFit="1" customWidth="1"/>
    <col min="13836" max="13836" width="5.140625" style="2" bestFit="1" customWidth="1"/>
    <col min="13837" max="13837" width="7.28515625" style="2" bestFit="1" customWidth="1"/>
    <col min="13838" max="13838" width="5.140625" style="2" bestFit="1" customWidth="1"/>
    <col min="13839" max="13839" width="7.28515625" style="2" bestFit="1" customWidth="1"/>
    <col min="13840" max="14040" width="11.42578125" style="2"/>
    <col min="14041" max="14041" width="10" style="2" bestFit="1" customWidth="1"/>
    <col min="14042" max="14042" width="11.5703125" style="2" bestFit="1" customWidth="1"/>
    <col min="14043" max="14043" width="5.7109375" style="2" bestFit="1" customWidth="1"/>
    <col min="14044" max="14044" width="9.42578125" style="2" bestFit="1" customWidth="1"/>
    <col min="14045" max="14045" width="11.5703125" style="2" bestFit="1" customWidth="1"/>
    <col min="14046" max="14046" width="9.42578125" style="2" bestFit="1" customWidth="1"/>
    <col min="14047" max="14047" width="5.7109375" style="2" bestFit="1" customWidth="1"/>
    <col min="14048" max="14048" width="7.28515625" style="2" bestFit="1" customWidth="1"/>
    <col min="14049" max="14049" width="5.7109375" style="2" bestFit="1" customWidth="1"/>
    <col min="14050" max="14050" width="5.140625" style="2" bestFit="1" customWidth="1"/>
    <col min="14051" max="14051" width="11.42578125" style="2"/>
    <col min="14052" max="14052" width="5.7109375" style="2" bestFit="1" customWidth="1"/>
    <col min="14053" max="14053" width="9.42578125" style="2" bestFit="1" customWidth="1"/>
    <col min="14054" max="14054" width="11.5703125" style="2" bestFit="1" customWidth="1"/>
    <col min="14055" max="14055" width="9.42578125" style="2" bestFit="1" customWidth="1"/>
    <col min="14056" max="14056" width="6.28515625" style="2" bestFit="1" customWidth="1"/>
    <col min="14057" max="14057" width="7.28515625" style="2" bestFit="1" customWidth="1"/>
    <col min="14058" max="14058" width="5.7109375" style="2" bestFit="1" customWidth="1"/>
    <col min="14059" max="14059" width="5.140625" style="2" bestFit="1" customWidth="1"/>
    <col min="14060" max="14060" width="11.5703125" style="2" bestFit="1" customWidth="1"/>
    <col min="14061" max="14061" width="5.7109375" style="2" bestFit="1" customWidth="1"/>
    <col min="14062" max="14062" width="9.42578125" style="2" bestFit="1" customWidth="1"/>
    <col min="14063" max="14063" width="11.5703125" style="2" bestFit="1" customWidth="1"/>
    <col min="14064" max="14064" width="9.42578125" style="2" bestFit="1" customWidth="1"/>
    <col min="14065" max="14065" width="5.7109375" style="2" bestFit="1" customWidth="1"/>
    <col min="14066" max="14066" width="7.28515625" style="2" bestFit="1" customWidth="1"/>
    <col min="14067" max="14067" width="5.7109375" style="2" bestFit="1" customWidth="1"/>
    <col min="14068" max="14068" width="5.140625" style="2" bestFit="1" customWidth="1"/>
    <col min="14069" max="14069" width="11.5703125" style="2" bestFit="1" customWidth="1"/>
    <col min="14070" max="14070" width="5.7109375" style="2" bestFit="1" customWidth="1"/>
    <col min="14071" max="14071" width="9.42578125" style="2" bestFit="1" customWidth="1"/>
    <col min="14072" max="14072" width="11.5703125" style="2" bestFit="1" customWidth="1"/>
    <col min="14073" max="14073" width="9.42578125" style="2" bestFit="1" customWidth="1"/>
    <col min="14074" max="14074" width="5.7109375" style="2" bestFit="1" customWidth="1"/>
    <col min="14075" max="14075" width="7.28515625" style="2" bestFit="1" customWidth="1"/>
    <col min="14076" max="14076" width="5.7109375" style="2" bestFit="1" customWidth="1"/>
    <col min="14077" max="14077" width="5.140625" style="2" bestFit="1" customWidth="1"/>
    <col min="14078" max="14078" width="11.42578125" style="2"/>
    <col min="14079" max="14079" width="5.7109375" style="2" bestFit="1" customWidth="1"/>
    <col min="14080" max="14080" width="9.42578125" style="2" bestFit="1" customWidth="1"/>
    <col min="14081" max="14081" width="11.5703125" style="2" bestFit="1" customWidth="1"/>
    <col min="14082" max="14082" width="9.42578125" style="2" bestFit="1" customWidth="1"/>
    <col min="14083" max="14083" width="5.140625" style="2" bestFit="1" customWidth="1"/>
    <col min="14084" max="14084" width="7.28515625" style="2" bestFit="1" customWidth="1"/>
    <col min="14085" max="14085" width="5.140625" style="2" bestFit="1" customWidth="1"/>
    <col min="14086" max="14086" width="7.28515625" style="2" bestFit="1" customWidth="1"/>
    <col min="14087" max="14087" width="11.5703125" style="2" bestFit="1" customWidth="1"/>
    <col min="14088" max="14088" width="5.7109375" style="2" bestFit="1" customWidth="1"/>
    <col min="14089" max="14089" width="9.42578125" style="2" bestFit="1" customWidth="1"/>
    <col min="14090" max="14090" width="11.5703125" style="2" bestFit="1" customWidth="1"/>
    <col min="14091" max="14091" width="9.42578125" style="2" bestFit="1" customWidth="1"/>
    <col min="14092" max="14092" width="5.140625" style="2" bestFit="1" customWidth="1"/>
    <col min="14093" max="14093" width="7.28515625" style="2" bestFit="1" customWidth="1"/>
    <col min="14094" max="14094" width="5.140625" style="2" bestFit="1" customWidth="1"/>
    <col min="14095" max="14095" width="7.28515625" style="2" bestFit="1" customWidth="1"/>
    <col min="14096" max="14296" width="11.42578125" style="2"/>
    <col min="14297" max="14297" width="10" style="2" bestFit="1" customWidth="1"/>
    <col min="14298" max="14298" width="11.5703125" style="2" bestFit="1" customWidth="1"/>
    <col min="14299" max="14299" width="5.7109375" style="2" bestFit="1" customWidth="1"/>
    <col min="14300" max="14300" width="9.42578125" style="2" bestFit="1" customWidth="1"/>
    <col min="14301" max="14301" width="11.5703125" style="2" bestFit="1" customWidth="1"/>
    <col min="14302" max="14302" width="9.42578125" style="2" bestFit="1" customWidth="1"/>
    <col min="14303" max="14303" width="5.7109375" style="2" bestFit="1" customWidth="1"/>
    <col min="14304" max="14304" width="7.28515625" style="2" bestFit="1" customWidth="1"/>
    <col min="14305" max="14305" width="5.7109375" style="2" bestFit="1" customWidth="1"/>
    <col min="14306" max="14306" width="5.140625" style="2" bestFit="1" customWidth="1"/>
    <col min="14307" max="14307" width="11.42578125" style="2"/>
    <col min="14308" max="14308" width="5.7109375" style="2" bestFit="1" customWidth="1"/>
    <col min="14309" max="14309" width="9.42578125" style="2" bestFit="1" customWidth="1"/>
    <col min="14310" max="14310" width="11.5703125" style="2" bestFit="1" customWidth="1"/>
    <col min="14311" max="14311" width="9.42578125" style="2" bestFit="1" customWidth="1"/>
    <col min="14312" max="14312" width="6.28515625" style="2" bestFit="1" customWidth="1"/>
    <col min="14313" max="14313" width="7.28515625" style="2" bestFit="1" customWidth="1"/>
    <col min="14314" max="14314" width="5.7109375" style="2" bestFit="1" customWidth="1"/>
    <col min="14315" max="14315" width="5.140625" style="2" bestFit="1" customWidth="1"/>
    <col min="14316" max="14316" width="11.5703125" style="2" bestFit="1" customWidth="1"/>
    <col min="14317" max="14317" width="5.7109375" style="2" bestFit="1" customWidth="1"/>
    <col min="14318" max="14318" width="9.42578125" style="2" bestFit="1" customWidth="1"/>
    <col min="14319" max="14319" width="11.5703125" style="2" bestFit="1" customWidth="1"/>
    <col min="14320" max="14320" width="9.42578125" style="2" bestFit="1" customWidth="1"/>
    <col min="14321" max="14321" width="5.7109375" style="2" bestFit="1" customWidth="1"/>
    <col min="14322" max="14322" width="7.28515625" style="2" bestFit="1" customWidth="1"/>
    <col min="14323" max="14323" width="5.7109375" style="2" bestFit="1" customWidth="1"/>
    <col min="14324" max="14324" width="5.140625" style="2" bestFit="1" customWidth="1"/>
    <col min="14325" max="14325" width="11.5703125" style="2" bestFit="1" customWidth="1"/>
    <col min="14326" max="14326" width="5.7109375" style="2" bestFit="1" customWidth="1"/>
    <col min="14327" max="14327" width="9.42578125" style="2" bestFit="1" customWidth="1"/>
    <col min="14328" max="14328" width="11.5703125" style="2" bestFit="1" customWidth="1"/>
    <col min="14329" max="14329" width="9.42578125" style="2" bestFit="1" customWidth="1"/>
    <col min="14330" max="14330" width="5.7109375" style="2" bestFit="1" customWidth="1"/>
    <col min="14331" max="14331" width="7.28515625" style="2" bestFit="1" customWidth="1"/>
    <col min="14332" max="14332" width="5.7109375" style="2" bestFit="1" customWidth="1"/>
    <col min="14333" max="14333" width="5.140625" style="2" bestFit="1" customWidth="1"/>
    <col min="14334" max="14334" width="11.42578125" style="2"/>
    <col min="14335" max="14335" width="5.7109375" style="2" bestFit="1" customWidth="1"/>
    <col min="14336" max="14336" width="9.42578125" style="2" bestFit="1" customWidth="1"/>
    <col min="14337" max="14337" width="11.5703125" style="2" bestFit="1" customWidth="1"/>
    <col min="14338" max="14338" width="9.42578125" style="2" bestFit="1" customWidth="1"/>
    <col min="14339" max="14339" width="5.140625" style="2" bestFit="1" customWidth="1"/>
    <col min="14340" max="14340" width="7.28515625" style="2" bestFit="1" customWidth="1"/>
    <col min="14341" max="14341" width="5.140625" style="2" bestFit="1" customWidth="1"/>
    <col min="14342" max="14342" width="7.28515625" style="2" bestFit="1" customWidth="1"/>
    <col min="14343" max="14343" width="11.5703125" style="2" bestFit="1" customWidth="1"/>
    <col min="14344" max="14344" width="5.7109375" style="2" bestFit="1" customWidth="1"/>
    <col min="14345" max="14345" width="9.42578125" style="2" bestFit="1" customWidth="1"/>
    <col min="14346" max="14346" width="11.5703125" style="2" bestFit="1" customWidth="1"/>
    <col min="14347" max="14347" width="9.42578125" style="2" bestFit="1" customWidth="1"/>
    <col min="14348" max="14348" width="5.140625" style="2" bestFit="1" customWidth="1"/>
    <col min="14349" max="14349" width="7.28515625" style="2" bestFit="1" customWidth="1"/>
    <col min="14350" max="14350" width="5.140625" style="2" bestFit="1" customWidth="1"/>
    <col min="14351" max="14351" width="7.28515625" style="2" bestFit="1" customWidth="1"/>
    <col min="14352" max="14552" width="11.42578125" style="2"/>
    <col min="14553" max="14553" width="10" style="2" bestFit="1" customWidth="1"/>
    <col min="14554" max="14554" width="11.5703125" style="2" bestFit="1" customWidth="1"/>
    <col min="14555" max="14555" width="5.7109375" style="2" bestFit="1" customWidth="1"/>
    <col min="14556" max="14556" width="9.42578125" style="2" bestFit="1" customWidth="1"/>
    <col min="14557" max="14557" width="11.5703125" style="2" bestFit="1" customWidth="1"/>
    <col min="14558" max="14558" width="9.42578125" style="2" bestFit="1" customWidth="1"/>
    <col min="14559" max="14559" width="5.7109375" style="2" bestFit="1" customWidth="1"/>
    <col min="14560" max="14560" width="7.28515625" style="2" bestFit="1" customWidth="1"/>
    <col min="14561" max="14561" width="5.7109375" style="2" bestFit="1" customWidth="1"/>
    <col min="14562" max="14562" width="5.140625" style="2" bestFit="1" customWidth="1"/>
    <col min="14563" max="14563" width="11.42578125" style="2"/>
    <col min="14564" max="14564" width="5.7109375" style="2" bestFit="1" customWidth="1"/>
    <col min="14565" max="14565" width="9.42578125" style="2" bestFit="1" customWidth="1"/>
    <col min="14566" max="14566" width="11.5703125" style="2" bestFit="1" customWidth="1"/>
    <col min="14567" max="14567" width="9.42578125" style="2" bestFit="1" customWidth="1"/>
    <col min="14568" max="14568" width="6.28515625" style="2" bestFit="1" customWidth="1"/>
    <col min="14569" max="14569" width="7.28515625" style="2" bestFit="1" customWidth="1"/>
    <col min="14570" max="14570" width="5.7109375" style="2" bestFit="1" customWidth="1"/>
    <col min="14571" max="14571" width="5.140625" style="2" bestFit="1" customWidth="1"/>
    <col min="14572" max="14572" width="11.5703125" style="2" bestFit="1" customWidth="1"/>
    <col min="14573" max="14573" width="5.7109375" style="2" bestFit="1" customWidth="1"/>
    <col min="14574" max="14574" width="9.42578125" style="2" bestFit="1" customWidth="1"/>
    <col min="14575" max="14575" width="11.5703125" style="2" bestFit="1" customWidth="1"/>
    <col min="14576" max="14576" width="9.42578125" style="2" bestFit="1" customWidth="1"/>
    <col min="14577" max="14577" width="5.7109375" style="2" bestFit="1" customWidth="1"/>
    <col min="14578" max="14578" width="7.28515625" style="2" bestFit="1" customWidth="1"/>
    <col min="14579" max="14579" width="5.7109375" style="2" bestFit="1" customWidth="1"/>
    <col min="14580" max="14580" width="5.140625" style="2" bestFit="1" customWidth="1"/>
    <col min="14581" max="14581" width="11.5703125" style="2" bestFit="1" customWidth="1"/>
    <col min="14582" max="14582" width="5.7109375" style="2" bestFit="1" customWidth="1"/>
    <col min="14583" max="14583" width="9.42578125" style="2" bestFit="1" customWidth="1"/>
    <col min="14584" max="14584" width="11.5703125" style="2" bestFit="1" customWidth="1"/>
    <col min="14585" max="14585" width="9.42578125" style="2" bestFit="1" customWidth="1"/>
    <col min="14586" max="14586" width="5.7109375" style="2" bestFit="1" customWidth="1"/>
    <col min="14587" max="14587" width="7.28515625" style="2" bestFit="1" customWidth="1"/>
    <col min="14588" max="14588" width="5.7109375" style="2" bestFit="1" customWidth="1"/>
    <col min="14589" max="14589" width="5.140625" style="2" bestFit="1" customWidth="1"/>
    <col min="14590" max="14590" width="11.42578125" style="2"/>
    <col min="14591" max="14591" width="5.7109375" style="2" bestFit="1" customWidth="1"/>
    <col min="14592" max="14592" width="9.42578125" style="2" bestFit="1" customWidth="1"/>
    <col min="14593" max="14593" width="11.5703125" style="2" bestFit="1" customWidth="1"/>
    <col min="14594" max="14594" width="9.42578125" style="2" bestFit="1" customWidth="1"/>
    <col min="14595" max="14595" width="5.140625" style="2" bestFit="1" customWidth="1"/>
    <col min="14596" max="14596" width="7.28515625" style="2" bestFit="1" customWidth="1"/>
    <col min="14597" max="14597" width="5.140625" style="2" bestFit="1" customWidth="1"/>
    <col min="14598" max="14598" width="7.28515625" style="2" bestFit="1" customWidth="1"/>
    <col min="14599" max="14599" width="11.5703125" style="2" bestFit="1" customWidth="1"/>
    <col min="14600" max="14600" width="5.7109375" style="2" bestFit="1" customWidth="1"/>
    <col min="14601" max="14601" width="9.42578125" style="2" bestFit="1" customWidth="1"/>
    <col min="14602" max="14602" width="11.5703125" style="2" bestFit="1" customWidth="1"/>
    <col min="14603" max="14603" width="9.42578125" style="2" bestFit="1" customWidth="1"/>
    <col min="14604" max="14604" width="5.140625" style="2" bestFit="1" customWidth="1"/>
    <col min="14605" max="14605" width="7.28515625" style="2" bestFit="1" customWidth="1"/>
    <col min="14606" max="14606" width="5.140625" style="2" bestFit="1" customWidth="1"/>
    <col min="14607" max="14607" width="7.28515625" style="2" bestFit="1" customWidth="1"/>
    <col min="14608" max="14808" width="11.42578125" style="2"/>
    <col min="14809" max="14809" width="10" style="2" bestFit="1" customWidth="1"/>
    <col min="14810" max="14810" width="11.5703125" style="2" bestFit="1" customWidth="1"/>
    <col min="14811" max="14811" width="5.7109375" style="2" bestFit="1" customWidth="1"/>
    <col min="14812" max="14812" width="9.42578125" style="2" bestFit="1" customWidth="1"/>
    <col min="14813" max="14813" width="11.5703125" style="2" bestFit="1" customWidth="1"/>
    <col min="14814" max="14814" width="9.42578125" style="2" bestFit="1" customWidth="1"/>
    <col min="14815" max="14815" width="5.7109375" style="2" bestFit="1" customWidth="1"/>
    <col min="14816" max="14816" width="7.28515625" style="2" bestFit="1" customWidth="1"/>
    <col min="14817" max="14817" width="5.7109375" style="2" bestFit="1" customWidth="1"/>
    <col min="14818" max="14818" width="5.140625" style="2" bestFit="1" customWidth="1"/>
    <col min="14819" max="14819" width="11.42578125" style="2"/>
    <col min="14820" max="14820" width="5.7109375" style="2" bestFit="1" customWidth="1"/>
    <col min="14821" max="14821" width="9.42578125" style="2" bestFit="1" customWidth="1"/>
    <col min="14822" max="14822" width="11.5703125" style="2" bestFit="1" customWidth="1"/>
    <col min="14823" max="14823" width="9.42578125" style="2" bestFit="1" customWidth="1"/>
    <col min="14824" max="14824" width="6.28515625" style="2" bestFit="1" customWidth="1"/>
    <col min="14825" max="14825" width="7.28515625" style="2" bestFit="1" customWidth="1"/>
    <col min="14826" max="14826" width="5.7109375" style="2" bestFit="1" customWidth="1"/>
    <col min="14827" max="14827" width="5.140625" style="2" bestFit="1" customWidth="1"/>
    <col min="14828" max="14828" width="11.5703125" style="2" bestFit="1" customWidth="1"/>
    <col min="14829" max="14829" width="5.7109375" style="2" bestFit="1" customWidth="1"/>
    <col min="14830" max="14830" width="9.42578125" style="2" bestFit="1" customWidth="1"/>
    <col min="14831" max="14831" width="11.5703125" style="2" bestFit="1" customWidth="1"/>
    <col min="14832" max="14832" width="9.42578125" style="2" bestFit="1" customWidth="1"/>
    <col min="14833" max="14833" width="5.7109375" style="2" bestFit="1" customWidth="1"/>
    <col min="14834" max="14834" width="7.28515625" style="2" bestFit="1" customWidth="1"/>
    <col min="14835" max="14835" width="5.7109375" style="2" bestFit="1" customWidth="1"/>
    <col min="14836" max="14836" width="5.140625" style="2" bestFit="1" customWidth="1"/>
    <col min="14837" max="14837" width="11.5703125" style="2" bestFit="1" customWidth="1"/>
    <col min="14838" max="14838" width="5.7109375" style="2" bestFit="1" customWidth="1"/>
    <col min="14839" max="14839" width="9.42578125" style="2" bestFit="1" customWidth="1"/>
    <col min="14840" max="14840" width="11.5703125" style="2" bestFit="1" customWidth="1"/>
    <col min="14841" max="14841" width="9.42578125" style="2" bestFit="1" customWidth="1"/>
    <col min="14842" max="14842" width="5.7109375" style="2" bestFit="1" customWidth="1"/>
    <col min="14843" max="14843" width="7.28515625" style="2" bestFit="1" customWidth="1"/>
    <col min="14844" max="14844" width="5.7109375" style="2" bestFit="1" customWidth="1"/>
    <col min="14845" max="14845" width="5.140625" style="2" bestFit="1" customWidth="1"/>
    <col min="14846" max="14846" width="11.42578125" style="2"/>
    <col min="14847" max="14847" width="5.7109375" style="2" bestFit="1" customWidth="1"/>
    <col min="14848" max="14848" width="9.42578125" style="2" bestFit="1" customWidth="1"/>
    <col min="14849" max="14849" width="11.5703125" style="2" bestFit="1" customWidth="1"/>
    <col min="14850" max="14850" width="9.42578125" style="2" bestFit="1" customWidth="1"/>
    <col min="14851" max="14851" width="5.140625" style="2" bestFit="1" customWidth="1"/>
    <col min="14852" max="14852" width="7.28515625" style="2" bestFit="1" customWidth="1"/>
    <col min="14853" max="14853" width="5.140625" style="2" bestFit="1" customWidth="1"/>
    <col min="14854" max="14854" width="7.28515625" style="2" bestFit="1" customWidth="1"/>
    <col min="14855" max="14855" width="11.5703125" style="2" bestFit="1" customWidth="1"/>
    <col min="14856" max="14856" width="5.7109375" style="2" bestFit="1" customWidth="1"/>
    <col min="14857" max="14857" width="9.42578125" style="2" bestFit="1" customWidth="1"/>
    <col min="14858" max="14858" width="11.5703125" style="2" bestFit="1" customWidth="1"/>
    <col min="14859" max="14859" width="9.42578125" style="2" bestFit="1" customWidth="1"/>
    <col min="14860" max="14860" width="5.140625" style="2" bestFit="1" customWidth="1"/>
    <col min="14861" max="14861" width="7.28515625" style="2" bestFit="1" customWidth="1"/>
    <col min="14862" max="14862" width="5.140625" style="2" bestFit="1" customWidth="1"/>
    <col min="14863" max="14863" width="7.28515625" style="2" bestFit="1" customWidth="1"/>
    <col min="14864" max="15064" width="11.42578125" style="2"/>
    <col min="15065" max="15065" width="10" style="2" bestFit="1" customWidth="1"/>
    <col min="15066" max="15066" width="11.5703125" style="2" bestFit="1" customWidth="1"/>
    <col min="15067" max="15067" width="5.7109375" style="2" bestFit="1" customWidth="1"/>
    <col min="15068" max="15068" width="9.42578125" style="2" bestFit="1" customWidth="1"/>
    <col min="15069" max="15069" width="11.5703125" style="2" bestFit="1" customWidth="1"/>
    <col min="15070" max="15070" width="9.42578125" style="2" bestFit="1" customWidth="1"/>
    <col min="15071" max="15071" width="5.7109375" style="2" bestFit="1" customWidth="1"/>
    <col min="15072" max="15072" width="7.28515625" style="2" bestFit="1" customWidth="1"/>
    <col min="15073" max="15073" width="5.7109375" style="2" bestFit="1" customWidth="1"/>
    <col min="15074" max="15074" width="5.140625" style="2" bestFit="1" customWidth="1"/>
    <col min="15075" max="15075" width="11.42578125" style="2"/>
    <col min="15076" max="15076" width="5.7109375" style="2" bestFit="1" customWidth="1"/>
    <col min="15077" max="15077" width="9.42578125" style="2" bestFit="1" customWidth="1"/>
    <col min="15078" max="15078" width="11.5703125" style="2" bestFit="1" customWidth="1"/>
    <col min="15079" max="15079" width="9.42578125" style="2" bestFit="1" customWidth="1"/>
    <col min="15080" max="15080" width="6.28515625" style="2" bestFit="1" customWidth="1"/>
    <col min="15081" max="15081" width="7.28515625" style="2" bestFit="1" customWidth="1"/>
    <col min="15082" max="15082" width="5.7109375" style="2" bestFit="1" customWidth="1"/>
    <col min="15083" max="15083" width="5.140625" style="2" bestFit="1" customWidth="1"/>
    <col min="15084" max="15084" width="11.5703125" style="2" bestFit="1" customWidth="1"/>
    <col min="15085" max="15085" width="5.7109375" style="2" bestFit="1" customWidth="1"/>
    <col min="15086" max="15086" width="9.42578125" style="2" bestFit="1" customWidth="1"/>
    <col min="15087" max="15087" width="11.5703125" style="2" bestFit="1" customWidth="1"/>
    <col min="15088" max="15088" width="9.42578125" style="2" bestFit="1" customWidth="1"/>
    <col min="15089" max="15089" width="5.7109375" style="2" bestFit="1" customWidth="1"/>
    <col min="15090" max="15090" width="7.28515625" style="2" bestFit="1" customWidth="1"/>
    <col min="15091" max="15091" width="5.7109375" style="2" bestFit="1" customWidth="1"/>
    <col min="15092" max="15092" width="5.140625" style="2" bestFit="1" customWidth="1"/>
    <col min="15093" max="15093" width="11.5703125" style="2" bestFit="1" customWidth="1"/>
    <col min="15094" max="15094" width="5.7109375" style="2" bestFit="1" customWidth="1"/>
    <col min="15095" max="15095" width="9.42578125" style="2" bestFit="1" customWidth="1"/>
    <col min="15096" max="15096" width="11.5703125" style="2" bestFit="1" customWidth="1"/>
    <col min="15097" max="15097" width="9.42578125" style="2" bestFit="1" customWidth="1"/>
    <col min="15098" max="15098" width="5.7109375" style="2" bestFit="1" customWidth="1"/>
    <col min="15099" max="15099" width="7.28515625" style="2" bestFit="1" customWidth="1"/>
    <col min="15100" max="15100" width="5.7109375" style="2" bestFit="1" customWidth="1"/>
    <col min="15101" max="15101" width="5.140625" style="2" bestFit="1" customWidth="1"/>
    <col min="15102" max="15102" width="11.42578125" style="2"/>
    <col min="15103" max="15103" width="5.7109375" style="2" bestFit="1" customWidth="1"/>
    <col min="15104" max="15104" width="9.42578125" style="2" bestFit="1" customWidth="1"/>
    <col min="15105" max="15105" width="11.5703125" style="2" bestFit="1" customWidth="1"/>
    <col min="15106" max="15106" width="9.42578125" style="2" bestFit="1" customWidth="1"/>
    <col min="15107" max="15107" width="5.140625" style="2" bestFit="1" customWidth="1"/>
    <col min="15108" max="15108" width="7.28515625" style="2" bestFit="1" customWidth="1"/>
    <col min="15109" max="15109" width="5.140625" style="2" bestFit="1" customWidth="1"/>
    <col min="15110" max="15110" width="7.28515625" style="2" bestFit="1" customWidth="1"/>
    <col min="15111" max="15111" width="11.5703125" style="2" bestFit="1" customWidth="1"/>
    <col min="15112" max="15112" width="5.7109375" style="2" bestFit="1" customWidth="1"/>
    <col min="15113" max="15113" width="9.42578125" style="2" bestFit="1" customWidth="1"/>
    <col min="15114" max="15114" width="11.5703125" style="2" bestFit="1" customWidth="1"/>
    <col min="15115" max="15115" width="9.42578125" style="2" bestFit="1" customWidth="1"/>
    <col min="15116" max="15116" width="5.140625" style="2" bestFit="1" customWidth="1"/>
    <col min="15117" max="15117" width="7.28515625" style="2" bestFit="1" customWidth="1"/>
    <col min="15118" max="15118" width="5.140625" style="2" bestFit="1" customWidth="1"/>
    <col min="15119" max="15119" width="7.28515625" style="2" bestFit="1" customWidth="1"/>
    <col min="15120" max="15320" width="11.42578125" style="2"/>
    <col min="15321" max="15321" width="10" style="2" bestFit="1" customWidth="1"/>
    <col min="15322" max="15322" width="11.5703125" style="2" bestFit="1" customWidth="1"/>
    <col min="15323" max="15323" width="5.7109375" style="2" bestFit="1" customWidth="1"/>
    <col min="15324" max="15324" width="9.42578125" style="2" bestFit="1" customWidth="1"/>
    <col min="15325" max="15325" width="11.5703125" style="2" bestFit="1" customWidth="1"/>
    <col min="15326" max="15326" width="9.42578125" style="2" bestFit="1" customWidth="1"/>
    <col min="15327" max="15327" width="5.7109375" style="2" bestFit="1" customWidth="1"/>
    <col min="15328" max="15328" width="7.28515625" style="2" bestFit="1" customWidth="1"/>
    <col min="15329" max="15329" width="5.7109375" style="2" bestFit="1" customWidth="1"/>
    <col min="15330" max="15330" width="5.140625" style="2" bestFit="1" customWidth="1"/>
    <col min="15331" max="15331" width="11.42578125" style="2"/>
    <col min="15332" max="15332" width="5.7109375" style="2" bestFit="1" customWidth="1"/>
    <col min="15333" max="15333" width="9.42578125" style="2" bestFit="1" customWidth="1"/>
    <col min="15334" max="15334" width="11.5703125" style="2" bestFit="1" customWidth="1"/>
    <col min="15335" max="15335" width="9.42578125" style="2" bestFit="1" customWidth="1"/>
    <col min="15336" max="15336" width="6.28515625" style="2" bestFit="1" customWidth="1"/>
    <col min="15337" max="15337" width="7.28515625" style="2" bestFit="1" customWidth="1"/>
    <col min="15338" max="15338" width="5.7109375" style="2" bestFit="1" customWidth="1"/>
    <col min="15339" max="15339" width="5.140625" style="2" bestFit="1" customWidth="1"/>
    <col min="15340" max="15340" width="11.5703125" style="2" bestFit="1" customWidth="1"/>
    <col min="15341" max="15341" width="5.7109375" style="2" bestFit="1" customWidth="1"/>
    <col min="15342" max="15342" width="9.42578125" style="2" bestFit="1" customWidth="1"/>
    <col min="15343" max="15343" width="11.5703125" style="2" bestFit="1" customWidth="1"/>
    <col min="15344" max="15344" width="9.42578125" style="2" bestFit="1" customWidth="1"/>
    <col min="15345" max="15345" width="5.7109375" style="2" bestFit="1" customWidth="1"/>
    <col min="15346" max="15346" width="7.28515625" style="2" bestFit="1" customWidth="1"/>
    <col min="15347" max="15347" width="5.7109375" style="2" bestFit="1" customWidth="1"/>
    <col min="15348" max="15348" width="5.140625" style="2" bestFit="1" customWidth="1"/>
    <col min="15349" max="15349" width="11.5703125" style="2" bestFit="1" customWidth="1"/>
    <col min="15350" max="15350" width="5.7109375" style="2" bestFit="1" customWidth="1"/>
    <col min="15351" max="15351" width="9.42578125" style="2" bestFit="1" customWidth="1"/>
    <col min="15352" max="15352" width="11.5703125" style="2" bestFit="1" customWidth="1"/>
    <col min="15353" max="15353" width="9.42578125" style="2" bestFit="1" customWidth="1"/>
    <col min="15354" max="15354" width="5.7109375" style="2" bestFit="1" customWidth="1"/>
    <col min="15355" max="15355" width="7.28515625" style="2" bestFit="1" customWidth="1"/>
    <col min="15356" max="15356" width="5.7109375" style="2" bestFit="1" customWidth="1"/>
    <col min="15357" max="15357" width="5.140625" style="2" bestFit="1" customWidth="1"/>
    <col min="15358" max="15358" width="11.42578125" style="2"/>
    <col min="15359" max="15359" width="5.7109375" style="2" bestFit="1" customWidth="1"/>
    <col min="15360" max="15360" width="9.42578125" style="2" bestFit="1" customWidth="1"/>
    <col min="15361" max="15361" width="11.5703125" style="2" bestFit="1" customWidth="1"/>
    <col min="15362" max="15362" width="9.42578125" style="2" bestFit="1" customWidth="1"/>
    <col min="15363" max="15363" width="5.140625" style="2" bestFit="1" customWidth="1"/>
    <col min="15364" max="15364" width="7.28515625" style="2" bestFit="1" customWidth="1"/>
    <col min="15365" max="15365" width="5.140625" style="2" bestFit="1" customWidth="1"/>
    <col min="15366" max="15366" width="7.28515625" style="2" bestFit="1" customWidth="1"/>
    <col min="15367" max="15367" width="11.5703125" style="2" bestFit="1" customWidth="1"/>
    <col min="15368" max="15368" width="5.7109375" style="2" bestFit="1" customWidth="1"/>
    <col min="15369" max="15369" width="9.42578125" style="2" bestFit="1" customWidth="1"/>
    <col min="15370" max="15370" width="11.5703125" style="2" bestFit="1" customWidth="1"/>
    <col min="15371" max="15371" width="9.42578125" style="2" bestFit="1" customWidth="1"/>
    <col min="15372" max="15372" width="5.140625" style="2" bestFit="1" customWidth="1"/>
    <col min="15373" max="15373" width="7.28515625" style="2" bestFit="1" customWidth="1"/>
    <col min="15374" max="15374" width="5.140625" style="2" bestFit="1" customWidth="1"/>
    <col min="15375" max="15375" width="7.28515625" style="2" bestFit="1" customWidth="1"/>
    <col min="15376" max="15576" width="11.42578125" style="2"/>
    <col min="15577" max="15577" width="10" style="2" bestFit="1" customWidth="1"/>
    <col min="15578" max="15578" width="11.5703125" style="2" bestFit="1" customWidth="1"/>
    <col min="15579" max="15579" width="5.7109375" style="2" bestFit="1" customWidth="1"/>
    <col min="15580" max="15580" width="9.42578125" style="2" bestFit="1" customWidth="1"/>
    <col min="15581" max="15581" width="11.5703125" style="2" bestFit="1" customWidth="1"/>
    <col min="15582" max="15582" width="9.42578125" style="2" bestFit="1" customWidth="1"/>
    <col min="15583" max="15583" width="5.7109375" style="2" bestFit="1" customWidth="1"/>
    <col min="15584" max="15584" width="7.28515625" style="2" bestFit="1" customWidth="1"/>
    <col min="15585" max="15585" width="5.7109375" style="2" bestFit="1" customWidth="1"/>
    <col min="15586" max="15586" width="5.140625" style="2" bestFit="1" customWidth="1"/>
    <col min="15587" max="15587" width="11.42578125" style="2"/>
    <col min="15588" max="15588" width="5.7109375" style="2" bestFit="1" customWidth="1"/>
    <col min="15589" max="15589" width="9.42578125" style="2" bestFit="1" customWidth="1"/>
    <col min="15590" max="15590" width="11.5703125" style="2" bestFit="1" customWidth="1"/>
    <col min="15591" max="15591" width="9.42578125" style="2" bestFit="1" customWidth="1"/>
    <col min="15592" max="15592" width="6.28515625" style="2" bestFit="1" customWidth="1"/>
    <col min="15593" max="15593" width="7.28515625" style="2" bestFit="1" customWidth="1"/>
    <col min="15594" max="15594" width="5.7109375" style="2" bestFit="1" customWidth="1"/>
    <col min="15595" max="15595" width="5.140625" style="2" bestFit="1" customWidth="1"/>
    <col min="15596" max="15596" width="11.5703125" style="2" bestFit="1" customWidth="1"/>
    <col min="15597" max="15597" width="5.7109375" style="2" bestFit="1" customWidth="1"/>
    <col min="15598" max="15598" width="9.42578125" style="2" bestFit="1" customWidth="1"/>
    <col min="15599" max="15599" width="11.5703125" style="2" bestFit="1" customWidth="1"/>
    <col min="15600" max="15600" width="9.42578125" style="2" bestFit="1" customWidth="1"/>
    <col min="15601" max="15601" width="5.7109375" style="2" bestFit="1" customWidth="1"/>
    <col min="15602" max="15602" width="7.28515625" style="2" bestFit="1" customWidth="1"/>
    <col min="15603" max="15603" width="5.7109375" style="2" bestFit="1" customWidth="1"/>
    <col min="15604" max="15604" width="5.140625" style="2" bestFit="1" customWidth="1"/>
    <col min="15605" max="15605" width="11.5703125" style="2" bestFit="1" customWidth="1"/>
    <col min="15606" max="15606" width="5.7109375" style="2" bestFit="1" customWidth="1"/>
    <col min="15607" max="15607" width="9.42578125" style="2" bestFit="1" customWidth="1"/>
    <col min="15608" max="15608" width="11.5703125" style="2" bestFit="1" customWidth="1"/>
    <col min="15609" max="15609" width="9.42578125" style="2" bestFit="1" customWidth="1"/>
    <col min="15610" max="15610" width="5.7109375" style="2" bestFit="1" customWidth="1"/>
    <col min="15611" max="15611" width="7.28515625" style="2" bestFit="1" customWidth="1"/>
    <col min="15612" max="15612" width="5.7109375" style="2" bestFit="1" customWidth="1"/>
    <col min="15613" max="15613" width="5.140625" style="2" bestFit="1" customWidth="1"/>
    <col min="15614" max="15614" width="11.42578125" style="2"/>
    <col min="15615" max="15615" width="5.7109375" style="2" bestFit="1" customWidth="1"/>
    <col min="15616" max="15616" width="9.42578125" style="2" bestFit="1" customWidth="1"/>
    <col min="15617" max="15617" width="11.5703125" style="2" bestFit="1" customWidth="1"/>
    <col min="15618" max="15618" width="9.42578125" style="2" bestFit="1" customWidth="1"/>
    <col min="15619" max="15619" width="5.140625" style="2" bestFit="1" customWidth="1"/>
    <col min="15620" max="15620" width="7.28515625" style="2" bestFit="1" customWidth="1"/>
    <col min="15621" max="15621" width="5.140625" style="2" bestFit="1" customWidth="1"/>
    <col min="15622" max="15622" width="7.28515625" style="2" bestFit="1" customWidth="1"/>
    <col min="15623" max="15623" width="11.5703125" style="2" bestFit="1" customWidth="1"/>
    <col min="15624" max="15624" width="5.7109375" style="2" bestFit="1" customWidth="1"/>
    <col min="15625" max="15625" width="9.42578125" style="2" bestFit="1" customWidth="1"/>
    <col min="15626" max="15626" width="11.5703125" style="2" bestFit="1" customWidth="1"/>
    <col min="15627" max="15627" width="9.42578125" style="2" bestFit="1" customWidth="1"/>
    <col min="15628" max="15628" width="5.140625" style="2" bestFit="1" customWidth="1"/>
    <col min="15629" max="15629" width="7.28515625" style="2" bestFit="1" customWidth="1"/>
    <col min="15630" max="15630" width="5.140625" style="2" bestFit="1" customWidth="1"/>
    <col min="15631" max="15631" width="7.28515625" style="2" bestFit="1" customWidth="1"/>
    <col min="15632" max="15832" width="11.42578125" style="2"/>
    <col min="15833" max="15833" width="10" style="2" bestFit="1" customWidth="1"/>
    <col min="15834" max="15834" width="11.5703125" style="2" bestFit="1" customWidth="1"/>
    <col min="15835" max="15835" width="5.7109375" style="2" bestFit="1" customWidth="1"/>
    <col min="15836" max="15836" width="9.42578125" style="2" bestFit="1" customWidth="1"/>
    <col min="15837" max="15837" width="11.5703125" style="2" bestFit="1" customWidth="1"/>
    <col min="15838" max="15838" width="9.42578125" style="2" bestFit="1" customWidth="1"/>
    <col min="15839" max="15839" width="5.7109375" style="2" bestFit="1" customWidth="1"/>
    <col min="15840" max="15840" width="7.28515625" style="2" bestFit="1" customWidth="1"/>
    <col min="15841" max="15841" width="5.7109375" style="2" bestFit="1" customWidth="1"/>
    <col min="15842" max="15842" width="5.140625" style="2" bestFit="1" customWidth="1"/>
    <col min="15843" max="15843" width="11.42578125" style="2"/>
    <col min="15844" max="15844" width="5.7109375" style="2" bestFit="1" customWidth="1"/>
    <col min="15845" max="15845" width="9.42578125" style="2" bestFit="1" customWidth="1"/>
    <col min="15846" max="15846" width="11.5703125" style="2" bestFit="1" customWidth="1"/>
    <col min="15847" max="15847" width="9.42578125" style="2" bestFit="1" customWidth="1"/>
    <col min="15848" max="15848" width="6.28515625" style="2" bestFit="1" customWidth="1"/>
    <col min="15849" max="15849" width="7.28515625" style="2" bestFit="1" customWidth="1"/>
    <col min="15850" max="15850" width="5.7109375" style="2" bestFit="1" customWidth="1"/>
    <col min="15851" max="15851" width="5.140625" style="2" bestFit="1" customWidth="1"/>
    <col min="15852" max="15852" width="11.5703125" style="2" bestFit="1" customWidth="1"/>
    <col min="15853" max="15853" width="5.7109375" style="2" bestFit="1" customWidth="1"/>
    <col min="15854" max="15854" width="9.42578125" style="2" bestFit="1" customWidth="1"/>
    <col min="15855" max="15855" width="11.5703125" style="2" bestFit="1" customWidth="1"/>
    <col min="15856" max="15856" width="9.42578125" style="2" bestFit="1" customWidth="1"/>
    <col min="15857" max="15857" width="5.7109375" style="2" bestFit="1" customWidth="1"/>
    <col min="15858" max="15858" width="7.28515625" style="2" bestFit="1" customWidth="1"/>
    <col min="15859" max="15859" width="5.7109375" style="2" bestFit="1" customWidth="1"/>
    <col min="15860" max="15860" width="5.140625" style="2" bestFit="1" customWidth="1"/>
    <col min="15861" max="15861" width="11.5703125" style="2" bestFit="1" customWidth="1"/>
    <col min="15862" max="15862" width="5.7109375" style="2" bestFit="1" customWidth="1"/>
    <col min="15863" max="15863" width="9.42578125" style="2" bestFit="1" customWidth="1"/>
    <col min="15864" max="15864" width="11.5703125" style="2" bestFit="1" customWidth="1"/>
    <col min="15865" max="15865" width="9.42578125" style="2" bestFit="1" customWidth="1"/>
    <col min="15866" max="15866" width="5.7109375" style="2" bestFit="1" customWidth="1"/>
    <col min="15867" max="15867" width="7.28515625" style="2" bestFit="1" customWidth="1"/>
    <col min="15868" max="15868" width="5.7109375" style="2" bestFit="1" customWidth="1"/>
    <col min="15869" max="15869" width="5.140625" style="2" bestFit="1" customWidth="1"/>
    <col min="15870" max="15870" width="11.42578125" style="2"/>
    <col min="15871" max="15871" width="5.7109375" style="2" bestFit="1" customWidth="1"/>
    <col min="15872" max="15872" width="9.42578125" style="2" bestFit="1" customWidth="1"/>
    <col min="15873" max="15873" width="11.5703125" style="2" bestFit="1" customWidth="1"/>
    <col min="15874" max="15874" width="9.42578125" style="2" bestFit="1" customWidth="1"/>
    <col min="15875" max="15875" width="5.140625" style="2" bestFit="1" customWidth="1"/>
    <col min="15876" max="15876" width="7.28515625" style="2" bestFit="1" customWidth="1"/>
    <col min="15877" max="15877" width="5.140625" style="2" bestFit="1" customWidth="1"/>
    <col min="15878" max="15878" width="7.28515625" style="2" bestFit="1" customWidth="1"/>
    <col min="15879" max="15879" width="11.5703125" style="2" bestFit="1" customWidth="1"/>
    <col min="15880" max="15880" width="5.7109375" style="2" bestFit="1" customWidth="1"/>
    <col min="15881" max="15881" width="9.42578125" style="2" bestFit="1" customWidth="1"/>
    <col min="15882" max="15882" width="11.5703125" style="2" bestFit="1" customWidth="1"/>
    <col min="15883" max="15883" width="9.42578125" style="2" bestFit="1" customWidth="1"/>
    <col min="15884" max="15884" width="5.140625" style="2" bestFit="1" customWidth="1"/>
    <col min="15885" max="15885" width="7.28515625" style="2" bestFit="1" customWidth="1"/>
    <col min="15886" max="15886" width="5.140625" style="2" bestFit="1" customWidth="1"/>
    <col min="15887" max="15887" width="7.28515625" style="2" bestFit="1" customWidth="1"/>
    <col min="15888" max="16088" width="11.42578125" style="2"/>
    <col min="16089" max="16089" width="10" style="2" bestFit="1" customWidth="1"/>
    <col min="16090" max="16090" width="11.5703125" style="2" bestFit="1" customWidth="1"/>
    <col min="16091" max="16091" width="5.7109375" style="2" bestFit="1" customWidth="1"/>
    <col min="16092" max="16092" width="9.42578125" style="2" bestFit="1" customWidth="1"/>
    <col min="16093" max="16093" width="11.5703125" style="2" bestFit="1" customWidth="1"/>
    <col min="16094" max="16094" width="9.42578125" style="2" bestFit="1" customWidth="1"/>
    <col min="16095" max="16095" width="5.7109375" style="2" bestFit="1" customWidth="1"/>
    <col min="16096" max="16096" width="7.28515625" style="2" bestFit="1" customWidth="1"/>
    <col min="16097" max="16097" width="5.7109375" style="2" bestFit="1" customWidth="1"/>
    <col min="16098" max="16098" width="5.140625" style="2" bestFit="1" customWidth="1"/>
    <col min="16099" max="16099" width="11.42578125" style="2"/>
    <col min="16100" max="16100" width="5.7109375" style="2" bestFit="1" customWidth="1"/>
    <col min="16101" max="16101" width="9.42578125" style="2" bestFit="1" customWidth="1"/>
    <col min="16102" max="16102" width="11.5703125" style="2" bestFit="1" customWidth="1"/>
    <col min="16103" max="16103" width="9.42578125" style="2" bestFit="1" customWidth="1"/>
    <col min="16104" max="16104" width="6.28515625" style="2" bestFit="1" customWidth="1"/>
    <col min="16105" max="16105" width="7.28515625" style="2" bestFit="1" customWidth="1"/>
    <col min="16106" max="16106" width="5.7109375" style="2" bestFit="1" customWidth="1"/>
    <col min="16107" max="16107" width="5.140625" style="2" bestFit="1" customWidth="1"/>
    <col min="16108" max="16108" width="11.5703125" style="2" bestFit="1" customWidth="1"/>
    <col min="16109" max="16109" width="5.7109375" style="2" bestFit="1" customWidth="1"/>
    <col min="16110" max="16110" width="9.42578125" style="2" bestFit="1" customWidth="1"/>
    <col min="16111" max="16111" width="11.5703125" style="2" bestFit="1" customWidth="1"/>
    <col min="16112" max="16112" width="9.42578125" style="2" bestFit="1" customWidth="1"/>
    <col min="16113" max="16113" width="5.7109375" style="2" bestFit="1" customWidth="1"/>
    <col min="16114" max="16114" width="7.28515625" style="2" bestFit="1" customWidth="1"/>
    <col min="16115" max="16115" width="5.7109375" style="2" bestFit="1" customWidth="1"/>
    <col min="16116" max="16116" width="5.140625" style="2" bestFit="1" customWidth="1"/>
    <col min="16117" max="16117" width="11.5703125" style="2" bestFit="1" customWidth="1"/>
    <col min="16118" max="16118" width="5.7109375" style="2" bestFit="1" customWidth="1"/>
    <col min="16119" max="16119" width="9.42578125" style="2" bestFit="1" customWidth="1"/>
    <col min="16120" max="16120" width="11.5703125" style="2" bestFit="1" customWidth="1"/>
    <col min="16121" max="16121" width="9.42578125" style="2" bestFit="1" customWidth="1"/>
    <col min="16122" max="16122" width="5.7109375" style="2" bestFit="1" customWidth="1"/>
    <col min="16123" max="16123" width="7.28515625" style="2" bestFit="1" customWidth="1"/>
    <col min="16124" max="16124" width="5.7109375" style="2" bestFit="1" customWidth="1"/>
    <col min="16125" max="16125" width="5.140625" style="2" bestFit="1" customWidth="1"/>
    <col min="16126" max="16126" width="11.42578125" style="2"/>
    <col min="16127" max="16127" width="5.7109375" style="2" bestFit="1" customWidth="1"/>
    <col min="16128" max="16128" width="9.42578125" style="2" bestFit="1" customWidth="1"/>
    <col min="16129" max="16129" width="11.5703125" style="2" bestFit="1" customWidth="1"/>
    <col min="16130" max="16130" width="9.42578125" style="2" bestFit="1" customWidth="1"/>
    <col min="16131" max="16131" width="5.140625" style="2" bestFit="1" customWidth="1"/>
    <col min="16132" max="16132" width="7.28515625" style="2" bestFit="1" customWidth="1"/>
    <col min="16133" max="16133" width="5.140625" style="2" bestFit="1" customWidth="1"/>
    <col min="16134" max="16134" width="7.28515625" style="2" bestFit="1" customWidth="1"/>
    <col min="16135" max="16135" width="11.5703125" style="2" bestFit="1" customWidth="1"/>
    <col min="16136" max="16136" width="5.7109375" style="2" bestFit="1" customWidth="1"/>
    <col min="16137" max="16137" width="9.42578125" style="2" bestFit="1" customWidth="1"/>
    <col min="16138" max="16138" width="11.5703125" style="2" bestFit="1" customWidth="1"/>
    <col min="16139" max="16139" width="9.42578125" style="2" bestFit="1" customWidth="1"/>
    <col min="16140" max="16140" width="5.140625" style="2" bestFit="1" customWidth="1"/>
    <col min="16141" max="16141" width="7.28515625" style="2" bestFit="1" customWidth="1"/>
    <col min="16142" max="16142" width="5.140625" style="2" bestFit="1" customWidth="1"/>
    <col min="16143" max="16143" width="7.28515625" style="2" bestFit="1" customWidth="1"/>
    <col min="16144" max="16384" width="11.42578125" style="2"/>
  </cols>
  <sheetData>
    <row r="1" spans="2:15" s="4" customFormat="1" ht="24.75" customHeight="1" x14ac:dyDescent="0.25">
      <c r="B1" s="96"/>
      <c r="C1" s="109"/>
      <c r="D1" s="169"/>
      <c r="E1" s="169"/>
      <c r="F1" s="169"/>
      <c r="G1" s="169"/>
      <c r="H1" s="169"/>
      <c r="I1" s="169"/>
      <c r="J1" s="232"/>
      <c r="K1" s="232"/>
      <c r="L1" s="232"/>
      <c r="M1" s="5"/>
      <c r="N1" s="5"/>
      <c r="O1" s="5"/>
    </row>
    <row r="2" spans="2:15" ht="48.75" customHeight="1" x14ac:dyDescent="0.25">
      <c r="B2" s="101" t="s">
        <v>81</v>
      </c>
      <c r="C2" s="322" t="s">
        <v>83</v>
      </c>
      <c r="D2" s="322"/>
      <c r="E2" s="322"/>
      <c r="F2" s="322"/>
      <c r="G2" s="322"/>
      <c r="H2" s="322"/>
      <c r="I2" s="322"/>
      <c r="J2" s="322"/>
      <c r="K2" s="322"/>
      <c r="L2" s="322"/>
      <c r="M2" s="101"/>
      <c r="N2" s="5"/>
      <c r="O2" s="5"/>
    </row>
    <row r="3" spans="2:15" ht="24.75" customHeight="1" x14ac:dyDescent="0.25">
      <c r="B3" s="295" t="s">
        <v>81</v>
      </c>
      <c r="C3" s="295"/>
      <c r="D3" s="295"/>
      <c r="E3" s="295"/>
      <c r="F3" s="295"/>
      <c r="G3" s="295"/>
      <c r="H3" s="295"/>
      <c r="I3" s="295"/>
      <c r="J3" s="133"/>
      <c r="K3" s="133"/>
      <c r="L3" s="133"/>
      <c r="M3" s="5"/>
      <c r="N3" s="5"/>
      <c r="O3" s="5"/>
    </row>
    <row r="4" spans="2:15" ht="37.5" customHeight="1" x14ac:dyDescent="0.25">
      <c r="B4" s="186" t="s">
        <v>0</v>
      </c>
      <c r="C4" s="187">
        <v>2004</v>
      </c>
      <c r="D4" s="187">
        <v>2005</v>
      </c>
      <c r="E4" s="187">
        <v>2006</v>
      </c>
      <c r="F4" s="187">
        <v>2007</v>
      </c>
      <c r="G4" s="187">
        <v>2008</v>
      </c>
      <c r="H4" s="187">
        <v>2009</v>
      </c>
      <c r="I4" s="187">
        <v>2010</v>
      </c>
      <c r="J4" s="187">
        <v>2011</v>
      </c>
      <c r="K4" s="187">
        <v>2012</v>
      </c>
      <c r="L4" s="188">
        <v>2013</v>
      </c>
      <c r="M4" s="5"/>
      <c r="N4" s="5"/>
      <c r="O4" s="5"/>
    </row>
    <row r="5" spans="2:15" ht="8.25" customHeight="1" x14ac:dyDescent="0.25">
      <c r="B5" s="142"/>
      <c r="C5" s="143"/>
      <c r="D5" s="143"/>
      <c r="E5" s="143"/>
      <c r="F5" s="143"/>
      <c r="G5" s="143"/>
      <c r="H5" s="143"/>
      <c r="I5" s="143"/>
      <c r="J5" s="143"/>
      <c r="K5" s="143"/>
      <c r="L5" s="144"/>
      <c r="M5" s="5"/>
      <c r="N5" s="5"/>
      <c r="O5" s="5"/>
    </row>
    <row r="6" spans="2:15" x14ac:dyDescent="0.25">
      <c r="B6" s="319" t="s">
        <v>24</v>
      </c>
      <c r="C6" s="320"/>
      <c r="D6" s="320"/>
      <c r="E6" s="320"/>
      <c r="F6" s="320"/>
      <c r="G6" s="320"/>
      <c r="H6" s="320"/>
      <c r="I6" s="320"/>
      <c r="J6" s="320"/>
      <c r="K6" s="320"/>
      <c r="L6" s="321"/>
      <c r="M6" s="6"/>
      <c r="N6" s="8"/>
      <c r="O6" s="10"/>
    </row>
    <row r="7" spans="2:15" ht="45" x14ac:dyDescent="0.25">
      <c r="B7" s="138" t="s">
        <v>1</v>
      </c>
      <c r="C7" s="139">
        <v>63.840231186864202</v>
      </c>
      <c r="D7" s="139">
        <v>60.290977240027708</v>
      </c>
      <c r="E7" s="139">
        <v>44.400018736377703</v>
      </c>
      <c r="F7" s="139">
        <v>70.220174215145676</v>
      </c>
      <c r="G7" s="140">
        <v>67.892093262768711</v>
      </c>
      <c r="H7" s="140">
        <v>67.534809175598525</v>
      </c>
      <c r="I7" s="140">
        <v>64.186300372964624</v>
      </c>
      <c r="J7" s="140">
        <v>60.424586152546503</v>
      </c>
      <c r="K7" s="140">
        <v>67.522107511803227</v>
      </c>
      <c r="L7" s="141">
        <v>50.096071197657174</v>
      </c>
      <c r="M7" s="6"/>
      <c r="N7" s="8"/>
      <c r="O7" s="10"/>
    </row>
    <row r="8" spans="2:15" ht="27" customHeight="1" x14ac:dyDescent="0.25">
      <c r="B8" s="13" t="s">
        <v>2</v>
      </c>
      <c r="C8" s="14">
        <v>8.3990536056783665</v>
      </c>
      <c r="D8" s="14">
        <v>4.6794039299606558</v>
      </c>
      <c r="E8" s="14">
        <v>6.1651739076922789</v>
      </c>
      <c r="F8" s="14">
        <v>9.4315035146636461</v>
      </c>
      <c r="G8" s="14">
        <v>7.8131117581247871</v>
      </c>
      <c r="H8" s="14">
        <v>5.8590857062994006</v>
      </c>
      <c r="I8" s="14">
        <v>9.5636207600078258</v>
      </c>
      <c r="J8" s="135">
        <v>3.5887170690540984</v>
      </c>
      <c r="K8" s="135">
        <v>1.3991821105938944</v>
      </c>
      <c r="L8" s="145">
        <v>3.55787819459698</v>
      </c>
      <c r="M8" s="6"/>
      <c r="N8" s="8"/>
      <c r="O8" s="10"/>
    </row>
    <row r="9" spans="2:15" ht="45" x14ac:dyDescent="0.25">
      <c r="B9" s="13" t="s">
        <v>3</v>
      </c>
      <c r="C9" s="14">
        <v>82.57808453149282</v>
      </c>
      <c r="D9" s="14">
        <v>82.093921355632659</v>
      </c>
      <c r="E9" s="14">
        <v>77.804407007274918</v>
      </c>
      <c r="F9" s="14">
        <v>27.412960782494494</v>
      </c>
      <c r="G9" s="15">
        <v>77.537675358590036</v>
      </c>
      <c r="H9" s="15">
        <v>73.044657984754309</v>
      </c>
      <c r="I9" s="15">
        <v>71.944992938404226</v>
      </c>
      <c r="J9" s="15">
        <v>75.650032863250047</v>
      </c>
      <c r="K9" s="15">
        <v>74.437799651146065</v>
      </c>
      <c r="L9" s="127">
        <v>78.448311250339515</v>
      </c>
      <c r="M9" s="6"/>
      <c r="N9" s="8"/>
      <c r="O9" s="8"/>
    </row>
    <row r="10" spans="2:15" ht="45" x14ac:dyDescent="0.25">
      <c r="B10" s="13" t="s">
        <v>4</v>
      </c>
      <c r="C10" s="14">
        <v>8.791471251172494</v>
      </c>
      <c r="D10" s="14">
        <v>8.287171713794244</v>
      </c>
      <c r="E10" s="14">
        <v>8.2969441151515646</v>
      </c>
      <c r="F10" s="14">
        <v>6.6054250834786412</v>
      </c>
      <c r="G10" s="15">
        <v>7.9489566554788045</v>
      </c>
      <c r="H10" s="15">
        <v>7.6394713446779781</v>
      </c>
      <c r="I10" s="15">
        <v>49.641843402441935</v>
      </c>
      <c r="J10" s="15">
        <v>45.828270431075225</v>
      </c>
      <c r="K10" s="15">
        <v>41.385404452678841</v>
      </c>
      <c r="L10" s="127">
        <v>68.350688189218914</v>
      </c>
      <c r="M10" s="7"/>
      <c r="N10" s="9"/>
      <c r="O10" s="9"/>
    </row>
    <row r="11" spans="2:15" ht="30" x14ac:dyDescent="0.25">
      <c r="B11" s="13" t="s">
        <v>5</v>
      </c>
      <c r="C11" s="14">
        <v>81.005026205972612</v>
      </c>
      <c r="D11" s="14">
        <v>82.647179181464992</v>
      </c>
      <c r="E11" s="14">
        <v>81.764062530698851</v>
      </c>
      <c r="F11" s="14">
        <v>87.832033021556327</v>
      </c>
      <c r="G11" s="15">
        <v>83.112341211387104</v>
      </c>
      <c r="H11" s="15">
        <v>84.615240765619617</v>
      </c>
      <c r="I11" s="15">
        <v>84.952041624289336</v>
      </c>
      <c r="J11" s="15">
        <v>83.476081819018106</v>
      </c>
      <c r="K11" s="15">
        <v>84.641331361699599</v>
      </c>
      <c r="L11" s="127">
        <v>92.150368342108223</v>
      </c>
      <c r="M11" s="7"/>
      <c r="N11" s="9"/>
      <c r="O11" s="9"/>
    </row>
    <row r="12" spans="2:15" ht="24.75" customHeight="1" x14ac:dyDescent="0.25">
      <c r="B12" s="13" t="s">
        <v>6</v>
      </c>
      <c r="C12" s="14">
        <v>14.031635481413678</v>
      </c>
      <c r="D12" s="14">
        <v>13.594888343225605</v>
      </c>
      <c r="E12" s="14">
        <v>30.219811228362868</v>
      </c>
      <c r="F12" s="14">
        <v>19.626660668295738</v>
      </c>
      <c r="G12" s="15">
        <v>15.446743819403858</v>
      </c>
      <c r="H12" s="15">
        <v>16.034940132112901</v>
      </c>
      <c r="I12" s="15">
        <v>19.688466135010852</v>
      </c>
      <c r="J12" s="15">
        <v>26.371934058236047</v>
      </c>
      <c r="K12" s="15">
        <v>22.639231831859128</v>
      </c>
      <c r="L12" s="127">
        <v>58.022914569984707</v>
      </c>
      <c r="M12" s="7"/>
      <c r="N12" s="9"/>
      <c r="O12" s="9"/>
    </row>
    <row r="13" spans="2:15" ht="21.75" customHeight="1" x14ac:dyDescent="0.25">
      <c r="B13" s="13" t="s">
        <v>7</v>
      </c>
      <c r="C13" s="14">
        <v>53.877434453890984</v>
      </c>
      <c r="D13" s="14">
        <v>54.757590281780416</v>
      </c>
      <c r="E13" s="14">
        <v>57.613241427571531</v>
      </c>
      <c r="F13" s="14">
        <v>56.92830747137662</v>
      </c>
      <c r="G13" s="15">
        <v>55.108679688673178</v>
      </c>
      <c r="H13" s="15">
        <v>56.577012294219344</v>
      </c>
      <c r="I13" s="15">
        <v>63.578775223937114</v>
      </c>
      <c r="J13" s="15">
        <v>64.255532271306151</v>
      </c>
      <c r="K13" s="15">
        <v>63.731930317167944</v>
      </c>
      <c r="L13" s="127">
        <v>73.903617889054203</v>
      </c>
      <c r="M13" s="7"/>
      <c r="N13" s="9"/>
      <c r="O13" s="9"/>
    </row>
    <row r="14" spans="2:15" ht="20.25" customHeight="1" x14ac:dyDescent="0.25">
      <c r="B14" s="13" t="s">
        <v>8</v>
      </c>
      <c r="C14" s="17">
        <v>732</v>
      </c>
      <c r="D14" s="17">
        <v>814</v>
      </c>
      <c r="E14" s="17">
        <v>663</v>
      </c>
      <c r="F14" s="17">
        <v>834</v>
      </c>
      <c r="G14" s="18">
        <v>867</v>
      </c>
      <c r="H14" s="18">
        <v>811</v>
      </c>
      <c r="I14" s="18">
        <v>696</v>
      </c>
      <c r="J14" s="18">
        <v>670</v>
      </c>
      <c r="K14" s="136">
        <v>673</v>
      </c>
      <c r="L14" s="128"/>
      <c r="M14" s="7"/>
      <c r="N14" s="9"/>
      <c r="O14" s="9"/>
    </row>
    <row r="15" spans="2:15" ht="21" customHeight="1" x14ac:dyDescent="0.25">
      <c r="B15" s="29" t="s">
        <v>9</v>
      </c>
      <c r="C15" s="32">
        <v>22</v>
      </c>
      <c r="D15" s="32">
        <v>22</v>
      </c>
      <c r="E15" s="32">
        <v>21</v>
      </c>
      <c r="F15" s="33">
        <v>22</v>
      </c>
      <c r="G15" s="34">
        <v>23</v>
      </c>
      <c r="H15" s="34">
        <v>25</v>
      </c>
      <c r="I15" s="34">
        <v>22</v>
      </c>
      <c r="J15" s="34">
        <v>19</v>
      </c>
      <c r="K15" s="146">
        <v>24</v>
      </c>
      <c r="L15" s="132"/>
      <c r="M15" s="6"/>
      <c r="N15" s="8"/>
      <c r="O15" s="10"/>
    </row>
    <row r="16" spans="2:15" x14ac:dyDescent="0.25">
      <c r="B16" s="19"/>
      <c r="C16" s="20"/>
      <c r="D16" s="20"/>
      <c r="E16" s="20"/>
      <c r="F16" s="30"/>
      <c r="G16" s="31"/>
      <c r="H16" s="31"/>
      <c r="I16" s="31"/>
      <c r="J16" s="31"/>
      <c r="K16" s="31"/>
      <c r="L16" s="131"/>
      <c r="M16" s="6"/>
      <c r="N16" s="8"/>
      <c r="O16" s="10"/>
    </row>
    <row r="17" spans="2:16" x14ac:dyDescent="0.25">
      <c r="B17" s="319" t="s">
        <v>25</v>
      </c>
      <c r="C17" s="320"/>
      <c r="D17" s="320"/>
      <c r="E17" s="320"/>
      <c r="F17" s="320"/>
      <c r="G17" s="320"/>
      <c r="H17" s="320"/>
      <c r="I17" s="320"/>
      <c r="J17" s="320"/>
      <c r="K17" s="320"/>
      <c r="L17" s="321"/>
      <c r="M17" s="6"/>
      <c r="N17" s="8"/>
      <c r="O17" s="10"/>
    </row>
    <row r="18" spans="2:16" ht="45" x14ac:dyDescent="0.25">
      <c r="B18" s="138" t="s">
        <v>1</v>
      </c>
      <c r="C18" s="139">
        <v>52.466253084659776</v>
      </c>
      <c r="D18" s="139">
        <v>53.542514699426135</v>
      </c>
      <c r="E18" s="139">
        <v>59.615021210427074</v>
      </c>
      <c r="F18" s="139">
        <v>60.454329952215161</v>
      </c>
      <c r="G18" s="140">
        <v>52.605581686736159</v>
      </c>
      <c r="H18" s="140">
        <v>53.637295081967217</v>
      </c>
      <c r="I18" s="140">
        <v>54.88117001828153</v>
      </c>
      <c r="J18" s="140">
        <v>55.078151845380305</v>
      </c>
      <c r="K18" s="140">
        <v>57.278175771896223</v>
      </c>
      <c r="L18" s="141">
        <v>65.215915141401041</v>
      </c>
      <c r="M18" s="6"/>
      <c r="N18" s="8"/>
      <c r="O18" s="10"/>
    </row>
    <row r="19" spans="2:16" ht="18.75" customHeight="1" x14ac:dyDescent="0.25">
      <c r="B19" s="13" t="s">
        <v>2</v>
      </c>
      <c r="C19" s="14">
        <v>0.71743809834540007</v>
      </c>
      <c r="D19" s="14">
        <v>0.26242333091953379</v>
      </c>
      <c r="E19" s="14">
        <v>1.2665158852795695</v>
      </c>
      <c r="F19" s="14">
        <v>0.49020598511224023</v>
      </c>
      <c r="G19" s="14">
        <v>0</v>
      </c>
      <c r="H19" s="14">
        <v>0</v>
      </c>
      <c r="I19" s="14">
        <v>0</v>
      </c>
      <c r="J19" s="135">
        <v>0</v>
      </c>
      <c r="K19" s="135">
        <v>4.6897652584756831E-5</v>
      </c>
      <c r="L19" s="145">
        <v>2.4963624195487064</v>
      </c>
      <c r="M19" s="6"/>
      <c r="N19" s="8"/>
      <c r="O19" s="10"/>
    </row>
    <row r="20" spans="2:16" ht="30" x14ac:dyDescent="0.25">
      <c r="B20" s="13" t="s">
        <v>3</v>
      </c>
      <c r="C20" s="14">
        <v>82.628272887770422</v>
      </c>
      <c r="D20" s="14">
        <v>85.946181717732699</v>
      </c>
      <c r="E20" s="14">
        <v>82.199374837713322</v>
      </c>
      <c r="F20" s="14">
        <v>19.058751841066581</v>
      </c>
      <c r="G20" s="15">
        <v>67.162350595974971</v>
      </c>
      <c r="H20" s="15">
        <v>73.63677964881181</v>
      </c>
      <c r="I20" s="15">
        <v>82.759888847409002</v>
      </c>
      <c r="J20" s="15">
        <v>76.26745462543947</v>
      </c>
      <c r="K20" s="15">
        <v>82.559472779676341</v>
      </c>
      <c r="L20" s="127">
        <v>68.139568522944003</v>
      </c>
      <c r="M20" s="6"/>
      <c r="N20" s="8"/>
      <c r="O20" s="8"/>
    </row>
    <row r="21" spans="2:16" ht="45" x14ac:dyDescent="0.25">
      <c r="B21" s="13" t="s">
        <v>4</v>
      </c>
      <c r="C21" s="14">
        <v>9.7283460358558358</v>
      </c>
      <c r="D21" s="14">
        <v>5.9754730607270909</v>
      </c>
      <c r="E21" s="14">
        <v>5.5187357882250776</v>
      </c>
      <c r="F21" s="14">
        <v>6.7801467953958792</v>
      </c>
      <c r="G21" s="15">
        <v>7.1250313865382804</v>
      </c>
      <c r="H21" s="15">
        <v>5.783018841140426</v>
      </c>
      <c r="I21" s="15">
        <v>37.870809436662199</v>
      </c>
      <c r="J21" s="15">
        <v>33.192492277269444</v>
      </c>
      <c r="K21" s="15">
        <v>28.200320539178332</v>
      </c>
      <c r="L21" s="127">
        <v>63.962887254995493</v>
      </c>
      <c r="M21" s="7"/>
      <c r="N21" s="9"/>
      <c r="O21" s="9"/>
    </row>
    <row r="22" spans="2:16" ht="30" x14ac:dyDescent="0.25">
      <c r="B22" s="13" t="s">
        <v>5</v>
      </c>
      <c r="C22" s="14">
        <v>83.251206701330133</v>
      </c>
      <c r="D22" s="14">
        <v>86.017101754631753</v>
      </c>
      <c r="E22" s="14">
        <v>84.990205073523938</v>
      </c>
      <c r="F22" s="14">
        <v>83.562963932984076</v>
      </c>
      <c r="G22" s="15">
        <v>81.261608150988451</v>
      </c>
      <c r="H22" s="15">
        <v>84.224976104519911</v>
      </c>
      <c r="I22" s="15">
        <v>84.179283886356401</v>
      </c>
      <c r="J22" s="15">
        <v>85.516179153902158</v>
      </c>
      <c r="K22" s="15">
        <v>83.692336943483809</v>
      </c>
      <c r="L22" s="127">
        <v>90.464881932822209</v>
      </c>
      <c r="M22" s="7"/>
      <c r="N22" s="9"/>
      <c r="O22" s="9"/>
    </row>
    <row r="23" spans="2:16" ht="19.5" customHeight="1" x14ac:dyDescent="0.25">
      <c r="B23" s="13" t="s">
        <v>6</v>
      </c>
      <c r="C23" s="14">
        <v>29.369538793202306</v>
      </c>
      <c r="D23" s="14">
        <v>27.466573491730728</v>
      </c>
      <c r="E23" s="14">
        <v>18.002065881615941</v>
      </c>
      <c r="F23" s="14">
        <v>32.96707758849935</v>
      </c>
      <c r="G23" s="15">
        <v>33.184932569333888</v>
      </c>
      <c r="H23" s="15">
        <v>24.262360568716655</v>
      </c>
      <c r="I23" s="15">
        <v>25.709643256433111</v>
      </c>
      <c r="J23" s="15">
        <v>29.153839881909917</v>
      </c>
      <c r="K23" s="15">
        <v>25.530104915360468</v>
      </c>
      <c r="L23" s="127">
        <v>51.779425878462746</v>
      </c>
      <c r="M23" s="7"/>
      <c r="N23" s="9"/>
      <c r="O23" s="9"/>
    </row>
    <row r="24" spans="2:16" ht="18" customHeight="1" x14ac:dyDescent="0.25">
      <c r="B24" s="13" t="s">
        <v>7</v>
      </c>
      <c r="C24" s="14">
        <v>58.19658893165343</v>
      </c>
      <c r="D24" s="14">
        <v>57.307821399089548</v>
      </c>
      <c r="E24" s="14">
        <v>55.991741002932201</v>
      </c>
      <c r="F24" s="14">
        <v>58.635863159873857</v>
      </c>
      <c r="G24" s="15">
        <v>63.304495016353961</v>
      </c>
      <c r="H24" s="15">
        <v>58.468074002280915</v>
      </c>
      <c r="I24" s="15">
        <v>62.498935257311985</v>
      </c>
      <c r="J24" s="15">
        <v>63.520680553850241</v>
      </c>
      <c r="K24" s="15">
        <v>60.837469019115602</v>
      </c>
      <c r="L24" s="127">
        <v>73.750076076273473</v>
      </c>
      <c r="M24" s="7"/>
      <c r="N24" s="9"/>
      <c r="O24" s="9"/>
    </row>
    <row r="25" spans="2:16" ht="20.25" customHeight="1" x14ac:dyDescent="0.25">
      <c r="B25" s="13" t="s">
        <v>8</v>
      </c>
      <c r="C25" s="17">
        <v>434</v>
      </c>
      <c r="D25" s="17">
        <v>611</v>
      </c>
      <c r="E25" s="17">
        <v>789</v>
      </c>
      <c r="F25" s="17">
        <v>741</v>
      </c>
      <c r="G25" s="18">
        <v>449</v>
      </c>
      <c r="H25" s="18">
        <v>626</v>
      </c>
      <c r="I25" s="18">
        <v>755</v>
      </c>
      <c r="J25" s="18">
        <v>729</v>
      </c>
      <c r="K25" s="136">
        <v>853</v>
      </c>
      <c r="L25" s="128"/>
      <c r="M25" s="7"/>
      <c r="N25" s="9"/>
      <c r="O25" s="9"/>
    </row>
    <row r="26" spans="2:16" ht="18" customHeight="1" x14ac:dyDescent="0.25">
      <c r="B26" s="29" t="s">
        <v>9</v>
      </c>
      <c r="C26" s="32">
        <v>9</v>
      </c>
      <c r="D26" s="32">
        <v>19</v>
      </c>
      <c r="E26" s="32">
        <v>26</v>
      </c>
      <c r="F26" s="33">
        <v>20</v>
      </c>
      <c r="G26" s="34">
        <v>11</v>
      </c>
      <c r="H26" s="34">
        <v>19</v>
      </c>
      <c r="I26" s="34">
        <v>25</v>
      </c>
      <c r="J26" s="34">
        <v>24</v>
      </c>
      <c r="K26" s="146">
        <v>26</v>
      </c>
      <c r="L26" s="132"/>
      <c r="M26" s="7"/>
      <c r="N26" s="9"/>
      <c r="O26" s="9"/>
    </row>
    <row r="27" spans="2:16" x14ac:dyDescent="0.25">
      <c r="B27" s="19"/>
      <c r="C27" s="20"/>
      <c r="D27" s="22"/>
      <c r="E27" s="22"/>
      <c r="F27" s="22"/>
      <c r="G27" s="22"/>
      <c r="H27" s="22"/>
      <c r="I27" s="22"/>
      <c r="J27" s="22"/>
      <c r="K27" s="22"/>
      <c r="L27" s="130"/>
      <c r="M27" s="6"/>
      <c r="N27" s="8"/>
      <c r="O27" s="10"/>
      <c r="P27" s="35"/>
    </row>
    <row r="28" spans="2:16" x14ac:dyDescent="0.25">
      <c r="B28" s="319" t="s">
        <v>26</v>
      </c>
      <c r="C28" s="320"/>
      <c r="D28" s="320"/>
      <c r="E28" s="320"/>
      <c r="F28" s="320"/>
      <c r="G28" s="320"/>
      <c r="H28" s="320"/>
      <c r="I28" s="320"/>
      <c r="J28" s="320"/>
      <c r="K28" s="320"/>
      <c r="L28" s="321"/>
      <c r="M28" s="6"/>
      <c r="N28" s="8"/>
      <c r="O28" s="10"/>
    </row>
    <row r="29" spans="2:16" ht="45" x14ac:dyDescent="0.25">
      <c r="B29" s="138" t="s">
        <v>1</v>
      </c>
      <c r="C29" s="139">
        <v>82.043229311971089</v>
      </c>
      <c r="D29" s="139">
        <v>60.205525683220209</v>
      </c>
      <c r="E29" s="139">
        <v>67.226231909984392</v>
      </c>
      <c r="F29" s="139">
        <v>72.435806451612905</v>
      </c>
      <c r="G29" s="140">
        <v>58.732899247755846</v>
      </c>
      <c r="H29" s="140">
        <v>59.813194608654527</v>
      </c>
      <c r="I29" s="140">
        <v>55.813953488372093</v>
      </c>
      <c r="J29" s="140">
        <v>54.290441322793129</v>
      </c>
      <c r="K29" s="140">
        <v>66.257494406143479</v>
      </c>
      <c r="L29" s="141">
        <v>57.844711735680995</v>
      </c>
      <c r="M29" s="6"/>
      <c r="N29" s="8"/>
      <c r="O29" s="10"/>
    </row>
    <row r="30" spans="2:16" ht="19.5" customHeight="1" x14ac:dyDescent="0.25">
      <c r="B30" s="13" t="s">
        <v>2</v>
      </c>
      <c r="C30" s="14">
        <v>0.80040200730265521</v>
      </c>
      <c r="D30" s="14">
        <v>0</v>
      </c>
      <c r="E30" s="14">
        <v>0</v>
      </c>
      <c r="F30" s="14">
        <v>11.432107570154699</v>
      </c>
      <c r="G30" s="14">
        <v>3.7469091480649199</v>
      </c>
      <c r="H30" s="14">
        <v>1.9987061298725319</v>
      </c>
      <c r="I30" s="14">
        <v>4.5749833614060709</v>
      </c>
      <c r="J30" s="135">
        <v>5.9462362368363202</v>
      </c>
      <c r="K30" s="135">
        <v>6.4209242630816687</v>
      </c>
      <c r="L30" s="145">
        <v>1.8296851178636362</v>
      </c>
      <c r="M30" s="6"/>
      <c r="N30" s="8"/>
      <c r="O30" s="10"/>
    </row>
    <row r="31" spans="2:16" ht="30" x14ac:dyDescent="0.25">
      <c r="B31" s="13" t="s">
        <v>3</v>
      </c>
      <c r="C31" s="14">
        <v>46.124772626010504</v>
      </c>
      <c r="D31" s="14">
        <v>57.90473000718962</v>
      </c>
      <c r="E31" s="14">
        <v>51.835366937140158</v>
      </c>
      <c r="F31" s="14">
        <v>52.615677974932105</v>
      </c>
      <c r="G31" s="15">
        <v>56.154330898439262</v>
      </c>
      <c r="H31" s="15">
        <v>88.733048113741404</v>
      </c>
      <c r="I31" s="15">
        <v>87.933367142032338</v>
      </c>
      <c r="J31" s="15">
        <v>78.437433172318265</v>
      </c>
      <c r="K31" s="15">
        <v>53.402278188078057</v>
      </c>
      <c r="L31" s="127">
        <v>83.97041176351506</v>
      </c>
      <c r="M31" s="6"/>
      <c r="N31" s="8"/>
      <c r="O31" s="8"/>
    </row>
    <row r="32" spans="2:16" ht="45" x14ac:dyDescent="0.25">
      <c r="B32" s="13" t="s">
        <v>4</v>
      </c>
      <c r="C32" s="14">
        <v>2.3414191521720662</v>
      </c>
      <c r="D32" s="14">
        <v>2.645221493558672</v>
      </c>
      <c r="E32" s="14">
        <v>2.5307539810695237</v>
      </c>
      <c r="F32" s="14">
        <v>3.5658161733434905</v>
      </c>
      <c r="G32" s="15">
        <v>3.197153404788986</v>
      </c>
      <c r="H32" s="15">
        <v>3.4489918595715539</v>
      </c>
      <c r="I32" s="15">
        <v>46.841831935929527</v>
      </c>
      <c r="J32" s="15">
        <v>43.019990905445972</v>
      </c>
      <c r="K32" s="15">
        <v>35.457914032151642</v>
      </c>
      <c r="L32" s="127">
        <v>26.88759270330096</v>
      </c>
      <c r="M32" s="7"/>
      <c r="N32" s="9"/>
      <c r="O32" s="9"/>
    </row>
    <row r="33" spans="2:16" ht="30" x14ac:dyDescent="0.25">
      <c r="B33" s="13" t="s">
        <v>5</v>
      </c>
      <c r="C33" s="14">
        <v>86.100749817957578</v>
      </c>
      <c r="D33" s="14">
        <v>87.551481324891895</v>
      </c>
      <c r="E33" s="14">
        <v>85.090021008635347</v>
      </c>
      <c r="F33" s="14">
        <v>92.164296940439854</v>
      </c>
      <c r="G33" s="15">
        <v>89.601798940843196</v>
      </c>
      <c r="H33" s="15">
        <v>92.428537301729406</v>
      </c>
      <c r="I33" s="15">
        <v>91.332568173666132</v>
      </c>
      <c r="J33" s="15">
        <v>87.909448003630828</v>
      </c>
      <c r="K33" s="15">
        <v>89.369051469877718</v>
      </c>
      <c r="L33" s="127">
        <v>90.583731048368023</v>
      </c>
      <c r="M33" s="7"/>
      <c r="N33" s="9"/>
      <c r="O33" s="9"/>
    </row>
    <row r="34" spans="2:16" ht="20.25" customHeight="1" x14ac:dyDescent="0.25">
      <c r="B34" s="13" t="s">
        <v>6</v>
      </c>
      <c r="C34" s="14">
        <v>-0.66300678685198788</v>
      </c>
      <c r="D34" s="14">
        <v>19.338223066352743</v>
      </c>
      <c r="E34" s="14">
        <v>10.839918646411133</v>
      </c>
      <c r="F34" s="14">
        <v>96.186752037210809</v>
      </c>
      <c r="G34" s="15">
        <v>23.315512049282976</v>
      </c>
      <c r="H34" s="15">
        <v>32.881117815824439</v>
      </c>
      <c r="I34" s="15">
        <v>25.147337582697997</v>
      </c>
      <c r="J34" s="15">
        <v>38.014380152358228</v>
      </c>
      <c r="K34" s="15">
        <v>26.208891005725661</v>
      </c>
      <c r="L34" s="127">
        <v>60.673772682882479</v>
      </c>
      <c r="M34" s="7"/>
      <c r="N34" s="9"/>
      <c r="O34" s="9"/>
    </row>
    <row r="35" spans="2:16" ht="17.25" customHeight="1" x14ac:dyDescent="0.25">
      <c r="B35" s="13" t="s">
        <v>7</v>
      </c>
      <c r="C35" s="14">
        <v>58.192667866452631</v>
      </c>
      <c r="D35" s="14">
        <v>60.229010601079182</v>
      </c>
      <c r="E35" s="14">
        <v>59.429406275937133</v>
      </c>
      <c r="F35" s="14">
        <v>72.727468979426334</v>
      </c>
      <c r="G35" s="15">
        <v>61.636588409074626</v>
      </c>
      <c r="H35" s="15">
        <v>58.057802131641672</v>
      </c>
      <c r="I35" s="15">
        <v>63.427513241093699</v>
      </c>
      <c r="J35" s="15">
        <v>65.486455128209784</v>
      </c>
      <c r="K35" s="15">
        <v>66.518564913717114</v>
      </c>
      <c r="L35" s="127">
        <v>66.708721543940129</v>
      </c>
      <c r="M35" s="7"/>
      <c r="N35" s="9"/>
      <c r="O35" s="9"/>
    </row>
    <row r="36" spans="2:16" ht="19.5" customHeight="1" x14ac:dyDescent="0.25">
      <c r="B36" s="13" t="s">
        <v>8</v>
      </c>
      <c r="C36" s="17">
        <v>436</v>
      </c>
      <c r="D36" s="17">
        <v>394</v>
      </c>
      <c r="E36" s="17">
        <v>527</v>
      </c>
      <c r="F36" s="17">
        <v>133</v>
      </c>
      <c r="G36" s="18">
        <v>542</v>
      </c>
      <c r="H36" s="18">
        <v>661</v>
      </c>
      <c r="I36" s="18">
        <v>707</v>
      </c>
      <c r="J36" s="18">
        <v>599</v>
      </c>
      <c r="K36" s="136">
        <v>487</v>
      </c>
      <c r="L36" s="128"/>
      <c r="M36" s="7"/>
      <c r="N36" s="9"/>
      <c r="O36" s="9"/>
    </row>
    <row r="37" spans="2:16" ht="21.75" customHeight="1" x14ac:dyDescent="0.25">
      <c r="B37" s="29" t="s">
        <v>9</v>
      </c>
      <c r="C37" s="32">
        <v>10</v>
      </c>
      <c r="D37" s="32">
        <v>8</v>
      </c>
      <c r="E37" s="32">
        <v>14</v>
      </c>
      <c r="F37" s="33">
        <v>4</v>
      </c>
      <c r="G37" s="34">
        <v>15</v>
      </c>
      <c r="H37" s="34">
        <v>21</v>
      </c>
      <c r="I37" s="34">
        <v>23</v>
      </c>
      <c r="J37" s="34">
        <v>16</v>
      </c>
      <c r="K37" s="146">
        <v>19</v>
      </c>
      <c r="L37" s="132"/>
      <c r="M37" s="6"/>
      <c r="N37" s="8"/>
      <c r="O37" s="10"/>
    </row>
    <row r="38" spans="2:16" x14ac:dyDescent="0.25">
      <c r="B38" s="13"/>
      <c r="C38" s="20"/>
      <c r="D38" s="22"/>
      <c r="E38" s="22"/>
      <c r="F38" s="22"/>
      <c r="G38" s="22"/>
      <c r="H38" s="22"/>
      <c r="I38" s="22"/>
      <c r="J38" s="22"/>
      <c r="K38" s="22"/>
      <c r="L38" s="130"/>
      <c r="M38" s="6"/>
      <c r="N38" s="8"/>
      <c r="O38" s="10"/>
      <c r="P38" s="35"/>
    </row>
    <row r="39" spans="2:16" x14ac:dyDescent="0.25">
      <c r="B39" s="319" t="s">
        <v>11</v>
      </c>
      <c r="C39" s="320"/>
      <c r="D39" s="320"/>
      <c r="E39" s="320"/>
      <c r="F39" s="320"/>
      <c r="G39" s="320"/>
      <c r="H39" s="320"/>
      <c r="I39" s="320"/>
      <c r="J39" s="320"/>
      <c r="K39" s="320"/>
      <c r="L39" s="321"/>
      <c r="M39" s="6"/>
      <c r="N39" s="8"/>
      <c r="O39" s="10"/>
    </row>
    <row r="40" spans="2:16" ht="45" x14ac:dyDescent="0.25">
      <c r="B40" s="138" t="s">
        <v>1</v>
      </c>
      <c r="C40" s="139">
        <v>64.000419120904283</v>
      </c>
      <c r="D40" s="139">
        <v>70.616884294779666</v>
      </c>
      <c r="E40" s="139">
        <v>45.301194627925931</v>
      </c>
      <c r="F40" s="139">
        <v>56.548745488461904</v>
      </c>
      <c r="G40" s="140">
        <v>68.445373033617912</v>
      </c>
      <c r="H40" s="140">
        <v>70.707607642037459</v>
      </c>
      <c r="I40" s="140">
        <v>74.85038513300691</v>
      </c>
      <c r="J40" s="140">
        <v>67.382791837172874</v>
      </c>
      <c r="K40" s="140">
        <v>52.969056135196112</v>
      </c>
      <c r="L40" s="141">
        <v>63.989769520052832</v>
      </c>
      <c r="M40" s="6"/>
      <c r="N40" s="8"/>
      <c r="O40" s="10"/>
    </row>
    <row r="41" spans="2:16" ht="19.5" customHeight="1" x14ac:dyDescent="0.25">
      <c r="B41" s="13" t="s">
        <v>2</v>
      </c>
      <c r="C41" s="14">
        <v>0.33018824112579992</v>
      </c>
      <c r="D41" s="14">
        <v>0</v>
      </c>
      <c r="E41" s="14">
        <v>0</v>
      </c>
      <c r="F41" s="14">
        <v>7.6427209763596267</v>
      </c>
      <c r="G41" s="14">
        <v>6.9229061313973688</v>
      </c>
      <c r="H41" s="14">
        <v>7.8530825488289713</v>
      </c>
      <c r="I41" s="14">
        <v>4.7246651757136089</v>
      </c>
      <c r="J41" s="135">
        <v>6.7381782610248742</v>
      </c>
      <c r="K41" s="135">
        <v>7.4004776595027595</v>
      </c>
      <c r="L41" s="145">
        <v>2.6795250705956373</v>
      </c>
      <c r="M41" s="6"/>
      <c r="N41" s="8"/>
      <c r="O41" s="10"/>
    </row>
    <row r="42" spans="2:16" ht="30" x14ac:dyDescent="0.25">
      <c r="B42" s="13" t="s">
        <v>3</v>
      </c>
      <c r="C42" s="14">
        <v>71.878730224220419</v>
      </c>
      <c r="D42" s="14">
        <v>76.104517315916908</v>
      </c>
      <c r="E42" s="14">
        <v>74.858376709704785</v>
      </c>
      <c r="F42" s="14">
        <v>24.215145734738883</v>
      </c>
      <c r="G42" s="15">
        <v>74.288878142587535</v>
      </c>
      <c r="H42" s="15">
        <v>70.414345065697987</v>
      </c>
      <c r="I42" s="15">
        <v>76.874301928296461</v>
      </c>
      <c r="J42" s="15">
        <v>79.025778930230501</v>
      </c>
      <c r="K42" s="15">
        <v>78.072708388039374</v>
      </c>
      <c r="L42" s="127">
        <v>80.731749728657647</v>
      </c>
      <c r="M42" s="6"/>
      <c r="N42" s="8"/>
      <c r="O42" s="8"/>
    </row>
    <row r="43" spans="2:16" ht="45" x14ac:dyDescent="0.25">
      <c r="B43" s="13" t="s">
        <v>4</v>
      </c>
      <c r="C43" s="14">
        <v>17.54327903360398</v>
      </c>
      <c r="D43" s="14">
        <v>13.765045341225585</v>
      </c>
      <c r="E43" s="14">
        <v>16.89290621576907</v>
      </c>
      <c r="F43" s="14">
        <v>16.48942840502437</v>
      </c>
      <c r="G43" s="15">
        <v>16.302763764726251</v>
      </c>
      <c r="H43" s="15">
        <v>12.078906772814207</v>
      </c>
      <c r="I43" s="15">
        <v>78.195973850380909</v>
      </c>
      <c r="J43" s="15">
        <v>67.517225309381161</v>
      </c>
      <c r="K43" s="15">
        <v>63.355823399236513</v>
      </c>
      <c r="L43" s="127">
        <v>44.861734134337311</v>
      </c>
      <c r="M43" s="7"/>
      <c r="N43" s="9"/>
      <c r="O43" s="9"/>
    </row>
    <row r="44" spans="2:16" ht="30" x14ac:dyDescent="0.25">
      <c r="B44" s="13" t="s">
        <v>5</v>
      </c>
      <c r="C44" s="14">
        <v>76.657060650802336</v>
      </c>
      <c r="D44" s="14">
        <v>85.001084075081607</v>
      </c>
      <c r="E44" s="14">
        <v>88.509471244795421</v>
      </c>
      <c r="F44" s="14">
        <v>90.420619894405419</v>
      </c>
      <c r="G44" s="15">
        <v>85.285836118623294</v>
      </c>
      <c r="H44" s="15">
        <v>89.746199735037976</v>
      </c>
      <c r="I44" s="15">
        <v>27.550620126724084</v>
      </c>
      <c r="J44" s="15">
        <v>89.919864656126435</v>
      </c>
      <c r="K44" s="15">
        <v>89.503323854361767</v>
      </c>
      <c r="L44" s="127">
        <v>87.169347506880328</v>
      </c>
      <c r="M44" s="7"/>
      <c r="N44" s="9"/>
      <c r="O44" s="9"/>
    </row>
    <row r="45" spans="2:16" ht="18.75" customHeight="1" x14ac:dyDescent="0.25">
      <c r="B45" s="13" t="s">
        <v>6</v>
      </c>
      <c r="C45" s="14">
        <v>33.588482965233574</v>
      </c>
      <c r="D45" s="14">
        <v>28.591979779302353</v>
      </c>
      <c r="E45" s="14">
        <v>58.1500970608109</v>
      </c>
      <c r="F45" s="14">
        <v>77.257253040815073</v>
      </c>
      <c r="G45" s="15">
        <v>33.901560612337533</v>
      </c>
      <c r="H45" s="15">
        <v>32.011697230223383</v>
      </c>
      <c r="I45" s="15">
        <v>28.429463300354563</v>
      </c>
      <c r="J45" s="15">
        <v>46.274110893900406</v>
      </c>
      <c r="K45" s="15">
        <v>44.793894941178173</v>
      </c>
      <c r="L45" s="127">
        <v>29.248964371875303</v>
      </c>
      <c r="M45" s="7"/>
      <c r="N45" s="9"/>
      <c r="O45" s="9"/>
    </row>
    <row r="46" spans="2:16" ht="19.5" customHeight="1" x14ac:dyDescent="0.25">
      <c r="B46" s="13" t="s">
        <v>7</v>
      </c>
      <c r="C46" s="14">
        <v>60.797752913921684</v>
      </c>
      <c r="D46" s="14">
        <v>60.19132290429441</v>
      </c>
      <c r="E46" s="14">
        <v>66.103847565629167</v>
      </c>
      <c r="F46" s="14">
        <v>67.800196576633539</v>
      </c>
      <c r="G46" s="15">
        <v>63.358956513103145</v>
      </c>
      <c r="H46" s="15">
        <v>60.710693809978864</v>
      </c>
      <c r="I46" s="15">
        <v>60.094448563109303</v>
      </c>
      <c r="J46" s="15">
        <v>70.886875866432618</v>
      </c>
      <c r="K46" s="15">
        <v>69.934206407085711</v>
      </c>
      <c r="L46" s="127">
        <v>64.529101586665789</v>
      </c>
      <c r="M46" s="7"/>
      <c r="N46" s="9"/>
      <c r="O46" s="9"/>
    </row>
    <row r="47" spans="2:16" ht="20.25" customHeight="1" x14ac:dyDescent="0.25">
      <c r="B47" s="13" t="s">
        <v>8</v>
      </c>
      <c r="C47" s="17">
        <v>296</v>
      </c>
      <c r="D47" s="17">
        <v>396</v>
      </c>
      <c r="E47" s="17">
        <v>162</v>
      </c>
      <c r="F47" s="17">
        <v>266</v>
      </c>
      <c r="G47" s="18">
        <v>447</v>
      </c>
      <c r="H47" s="18">
        <v>439</v>
      </c>
      <c r="I47" s="18">
        <v>882</v>
      </c>
      <c r="J47" s="18">
        <v>321</v>
      </c>
      <c r="K47" s="136">
        <v>318</v>
      </c>
      <c r="L47" s="128"/>
      <c r="M47" s="7"/>
      <c r="N47" s="9"/>
      <c r="O47" s="9"/>
    </row>
    <row r="48" spans="2:16" ht="18" customHeight="1" x14ac:dyDescent="0.25">
      <c r="B48" s="29" t="s">
        <v>9</v>
      </c>
      <c r="C48" s="32">
        <v>7</v>
      </c>
      <c r="D48" s="32">
        <v>9</v>
      </c>
      <c r="E48" s="32">
        <v>4</v>
      </c>
      <c r="F48" s="33">
        <v>6</v>
      </c>
      <c r="G48" s="34">
        <v>10</v>
      </c>
      <c r="H48" s="34">
        <v>13</v>
      </c>
      <c r="I48" s="34">
        <v>26</v>
      </c>
      <c r="J48" s="34">
        <v>8</v>
      </c>
      <c r="K48" s="146">
        <v>9</v>
      </c>
      <c r="L48" s="132"/>
      <c r="M48" s="7"/>
      <c r="N48" s="9"/>
      <c r="O48" s="9"/>
    </row>
    <row r="49" spans="2:16" ht="18" customHeight="1" x14ac:dyDescent="0.25">
      <c r="B49" s="19"/>
      <c r="C49" s="20"/>
      <c r="D49" s="22"/>
      <c r="E49" s="22"/>
      <c r="F49" s="22"/>
      <c r="G49" s="22"/>
      <c r="H49" s="22"/>
      <c r="I49" s="22"/>
      <c r="J49" s="22"/>
      <c r="K49" s="22"/>
      <c r="L49" s="130"/>
      <c r="M49" s="6"/>
      <c r="N49" s="8"/>
      <c r="O49" s="10"/>
      <c r="P49" s="35"/>
    </row>
    <row r="50" spans="2:16" x14ac:dyDescent="0.25">
      <c r="B50" s="319" t="s">
        <v>27</v>
      </c>
      <c r="C50" s="320"/>
      <c r="D50" s="320"/>
      <c r="E50" s="320"/>
      <c r="F50" s="320"/>
      <c r="G50" s="320"/>
      <c r="H50" s="320"/>
      <c r="I50" s="320"/>
      <c r="J50" s="320"/>
      <c r="K50" s="320"/>
      <c r="L50" s="321"/>
      <c r="M50" s="6"/>
      <c r="N50" s="8"/>
      <c r="O50" s="10"/>
    </row>
    <row r="51" spans="2:16" ht="45" x14ac:dyDescent="0.25">
      <c r="B51" s="138" t="s">
        <v>1</v>
      </c>
      <c r="C51" s="139">
        <v>61.016613878022156</v>
      </c>
      <c r="D51" s="139">
        <v>60.946827440084128</v>
      </c>
      <c r="E51" s="139">
        <v>57.821400100491147</v>
      </c>
      <c r="F51" s="139">
        <v>70.599416314972927</v>
      </c>
      <c r="G51" s="140">
        <v>51.688062305915352</v>
      </c>
      <c r="H51" s="140">
        <v>55.103002875595152</v>
      </c>
      <c r="I51" s="140">
        <v>61.493802700087542</v>
      </c>
      <c r="J51" s="140">
        <v>61.504788644921184</v>
      </c>
      <c r="K51" s="140">
        <v>45.992976927857846</v>
      </c>
      <c r="L51" s="141">
        <v>57.852159248247027</v>
      </c>
      <c r="M51" s="6"/>
      <c r="N51" s="8"/>
      <c r="O51" s="10"/>
    </row>
    <row r="52" spans="2:16" ht="21.75" customHeight="1" x14ac:dyDescent="0.25">
      <c r="B52" s="13" t="s">
        <v>2</v>
      </c>
      <c r="C52" s="14">
        <v>13.533868257332255</v>
      </c>
      <c r="D52" s="14">
        <v>7.845657416247259</v>
      </c>
      <c r="E52" s="14">
        <v>4.0484976280710328</v>
      </c>
      <c r="F52" s="14">
        <v>2.52771653642057</v>
      </c>
      <c r="G52" s="14">
        <v>4.4688749454197287</v>
      </c>
      <c r="H52" s="14">
        <v>8.326942721618769</v>
      </c>
      <c r="I52" s="14">
        <v>7.100972165682375</v>
      </c>
      <c r="J52" s="135">
        <v>4.550421983959934</v>
      </c>
      <c r="K52" s="135">
        <v>5.440530976151857</v>
      </c>
      <c r="L52" s="145">
        <v>0.18286911720503105</v>
      </c>
      <c r="M52" s="6"/>
      <c r="N52" s="8"/>
      <c r="O52" s="10"/>
    </row>
    <row r="53" spans="2:16" ht="30" x14ac:dyDescent="0.25">
      <c r="B53" s="13" t="s">
        <v>3</v>
      </c>
      <c r="C53" s="14">
        <v>72.762594728457231</v>
      </c>
      <c r="D53" s="14">
        <v>67.577478904571407</v>
      </c>
      <c r="E53" s="14">
        <v>73.846620767802079</v>
      </c>
      <c r="F53" s="14">
        <v>38.818978392748626</v>
      </c>
      <c r="G53" s="15">
        <v>76.650396347513421</v>
      </c>
      <c r="H53" s="15">
        <v>69.194757149595304</v>
      </c>
      <c r="I53" s="15">
        <v>75.330624280414156</v>
      </c>
      <c r="J53" s="15">
        <v>77.476928667217621</v>
      </c>
      <c r="K53" s="15">
        <v>73.992949422866729</v>
      </c>
      <c r="L53" s="127">
        <v>82.521652030344868</v>
      </c>
      <c r="M53" s="6"/>
      <c r="N53" s="8"/>
      <c r="O53" s="8"/>
    </row>
    <row r="54" spans="2:16" ht="45" x14ac:dyDescent="0.25">
      <c r="B54" s="13" t="s">
        <v>4</v>
      </c>
      <c r="C54" s="14">
        <v>17.886665823267592</v>
      </c>
      <c r="D54" s="14">
        <v>16.036642067716748</v>
      </c>
      <c r="E54" s="14">
        <v>13.44584501417069</v>
      </c>
      <c r="F54" s="14">
        <v>12.072117223583041</v>
      </c>
      <c r="G54" s="15">
        <v>10.952410109862457</v>
      </c>
      <c r="H54" s="15">
        <v>11.653606220901811</v>
      </c>
      <c r="I54" s="15">
        <v>77.806962349463703</v>
      </c>
      <c r="J54" s="15">
        <v>60.800300669366614</v>
      </c>
      <c r="K54" s="15">
        <v>65.775242918051873</v>
      </c>
      <c r="L54" s="127">
        <v>30.747580327534564</v>
      </c>
      <c r="M54" s="7"/>
      <c r="N54" s="9"/>
      <c r="O54" s="9"/>
    </row>
    <row r="55" spans="2:16" ht="29.25" customHeight="1" x14ac:dyDescent="0.25">
      <c r="B55" s="13" t="s">
        <v>5</v>
      </c>
      <c r="C55" s="14">
        <v>79.335363864901083</v>
      </c>
      <c r="D55" s="14">
        <v>82.102693314553861</v>
      </c>
      <c r="E55" s="14">
        <v>83.313441858539434</v>
      </c>
      <c r="F55" s="14">
        <v>86.123090981230234</v>
      </c>
      <c r="G55" s="15">
        <v>88.288537980381207</v>
      </c>
      <c r="H55" s="15">
        <v>87.839647070488141</v>
      </c>
      <c r="I55" s="15">
        <v>85.881479941598585</v>
      </c>
      <c r="J55" s="15">
        <v>84.066122054323372</v>
      </c>
      <c r="K55" s="15">
        <v>88.263007498390749</v>
      </c>
      <c r="L55" s="127">
        <v>84.503084976846509</v>
      </c>
      <c r="M55" s="7"/>
      <c r="N55" s="9"/>
      <c r="O55" s="9"/>
    </row>
    <row r="56" spans="2:16" ht="20.25" customHeight="1" x14ac:dyDescent="0.25">
      <c r="B56" s="13" t="s">
        <v>6</v>
      </c>
      <c r="C56" s="14">
        <v>35.577086126943748</v>
      </c>
      <c r="D56" s="14">
        <v>35.637207638672223</v>
      </c>
      <c r="E56" s="14">
        <v>30.901429550240639</v>
      </c>
      <c r="F56" s="14">
        <v>78.898165495214712</v>
      </c>
      <c r="G56" s="15">
        <v>42.467663808460166</v>
      </c>
      <c r="H56" s="15">
        <v>51.840285884821746</v>
      </c>
      <c r="I56" s="15">
        <v>31.317362300036905</v>
      </c>
      <c r="J56" s="15">
        <v>32.743114963307761</v>
      </c>
      <c r="K56" s="15">
        <v>47.29897566474132</v>
      </c>
      <c r="L56" s="127">
        <v>26.108452963672217</v>
      </c>
      <c r="M56" s="6"/>
      <c r="N56" s="8"/>
      <c r="O56" s="10"/>
    </row>
    <row r="57" spans="2:16" ht="24" customHeight="1" x14ac:dyDescent="0.25">
      <c r="B57" s="13" t="s">
        <v>7</v>
      </c>
      <c r="C57" s="14">
        <v>59.063989055140127</v>
      </c>
      <c r="D57" s="14">
        <v>61.092156921560239</v>
      </c>
      <c r="E57" s="14">
        <v>59.834283370582412</v>
      </c>
      <c r="F57" s="14">
        <v>69.853151680012076</v>
      </c>
      <c r="G57" s="15">
        <v>66.067148058987314</v>
      </c>
      <c r="H57" s="15">
        <v>63.523314073091512</v>
      </c>
      <c r="I57" s="15">
        <v>70.076591898300066</v>
      </c>
      <c r="J57" s="15">
        <v>67.336541367924923</v>
      </c>
      <c r="K57" s="15">
        <v>71.515735885986672</v>
      </c>
      <c r="L57" s="127">
        <v>61.453450314940937</v>
      </c>
      <c r="M57" s="6"/>
      <c r="N57" s="8"/>
      <c r="O57" s="10"/>
    </row>
    <row r="58" spans="2:16" ht="20.25" customHeight="1" x14ac:dyDescent="0.25">
      <c r="B58" s="13" t="s">
        <v>8</v>
      </c>
      <c r="C58" s="17">
        <v>374</v>
      </c>
      <c r="D58" s="17">
        <v>347</v>
      </c>
      <c r="E58" s="17">
        <v>485</v>
      </c>
      <c r="F58" s="17">
        <v>207</v>
      </c>
      <c r="G58" s="18">
        <v>301</v>
      </c>
      <c r="H58" s="18">
        <v>255</v>
      </c>
      <c r="I58" s="18">
        <v>367</v>
      </c>
      <c r="J58" s="18">
        <v>494</v>
      </c>
      <c r="K58" s="136">
        <v>255</v>
      </c>
      <c r="L58" s="128"/>
      <c r="M58" s="6"/>
      <c r="N58" s="8"/>
      <c r="O58" s="10"/>
    </row>
    <row r="59" spans="2:16" ht="19.5" customHeight="1" x14ac:dyDescent="0.25">
      <c r="B59" s="29" t="s">
        <v>9</v>
      </c>
      <c r="C59" s="32">
        <v>8</v>
      </c>
      <c r="D59" s="32">
        <v>6</v>
      </c>
      <c r="E59" s="32">
        <v>12</v>
      </c>
      <c r="F59" s="33">
        <v>5</v>
      </c>
      <c r="G59" s="34">
        <v>5</v>
      </c>
      <c r="H59" s="34">
        <v>9</v>
      </c>
      <c r="I59" s="34">
        <v>9</v>
      </c>
      <c r="J59" s="34">
        <v>11</v>
      </c>
      <c r="K59" s="146">
        <v>5</v>
      </c>
      <c r="L59" s="132"/>
      <c r="M59" s="6"/>
      <c r="N59" s="8"/>
      <c r="O59" s="10"/>
    </row>
    <row r="60" spans="2:16" s="4" customFormat="1" x14ac:dyDescent="0.25">
      <c r="B60" s="125" t="s">
        <v>15</v>
      </c>
      <c r="C60" s="108"/>
      <c r="D60" s="108"/>
      <c r="E60" s="108"/>
      <c r="F60" s="108"/>
      <c r="G60" s="108"/>
      <c r="H60" s="108"/>
      <c r="I60" s="108"/>
      <c r="J60" s="108"/>
      <c r="K60" s="108"/>
      <c r="L60" s="108"/>
      <c r="M60" s="6"/>
      <c r="N60" s="8"/>
      <c r="O60" s="10"/>
    </row>
    <row r="61" spans="2:16" s="4" customFormat="1" x14ac:dyDescent="0.25">
      <c r="B61" s="318" t="s">
        <v>14</v>
      </c>
      <c r="C61" s="318"/>
      <c r="D61" s="318"/>
      <c r="E61" s="108"/>
      <c r="F61" s="108"/>
      <c r="G61" s="108"/>
      <c r="H61" s="108"/>
      <c r="I61" s="108"/>
      <c r="J61" s="108"/>
      <c r="K61" s="108"/>
      <c r="L61" s="108"/>
    </row>
    <row r="62" spans="2:16" s="4" customFormat="1" x14ac:dyDescent="0.25">
      <c r="B62" s="318" t="s">
        <v>85</v>
      </c>
      <c r="C62" s="318"/>
      <c r="D62" s="318"/>
      <c r="E62" s="108"/>
      <c r="F62" s="108"/>
      <c r="G62" s="108"/>
      <c r="H62" s="108"/>
      <c r="I62" s="108"/>
      <c r="J62" s="108"/>
      <c r="K62" s="108"/>
      <c r="L62" s="108"/>
    </row>
    <row r="63" spans="2:16" s="4" customFormat="1" x14ac:dyDescent="0.25">
      <c r="B63" s="96"/>
      <c r="C63" s="109"/>
      <c r="D63" s="109"/>
      <c r="E63" s="109"/>
      <c r="F63" s="109"/>
      <c r="G63" s="109"/>
      <c r="H63" s="109"/>
      <c r="I63" s="109"/>
      <c r="J63" s="109"/>
      <c r="K63" s="109"/>
      <c r="L63" s="109"/>
    </row>
    <row r="64" spans="2:16" s="4" customFormat="1" x14ac:dyDescent="0.25">
      <c r="B64" s="96"/>
      <c r="C64" s="109"/>
      <c r="D64" s="109"/>
      <c r="E64" s="109"/>
      <c r="F64" s="109"/>
      <c r="G64" s="109"/>
      <c r="H64" s="109"/>
      <c r="I64" s="109"/>
      <c r="J64" s="109"/>
      <c r="K64" s="109"/>
      <c r="L64" s="109"/>
    </row>
    <row r="65" spans="2:12" s="4" customFormat="1" x14ac:dyDescent="0.25">
      <c r="B65" s="96"/>
      <c r="C65" s="109"/>
      <c r="D65" s="109"/>
      <c r="E65" s="109"/>
      <c r="F65" s="109"/>
      <c r="G65" s="109"/>
      <c r="H65" s="109"/>
      <c r="I65" s="109"/>
      <c r="J65" s="109"/>
      <c r="K65" s="109"/>
      <c r="L65" s="109"/>
    </row>
    <row r="66" spans="2:12" s="4" customFormat="1" x14ac:dyDescent="0.25">
      <c r="B66" s="96"/>
      <c r="C66" s="109"/>
      <c r="D66" s="109"/>
      <c r="E66" s="109"/>
      <c r="F66" s="109"/>
      <c r="G66" s="109"/>
      <c r="H66" s="109"/>
      <c r="I66" s="109"/>
      <c r="J66" s="109"/>
      <c r="K66" s="109"/>
      <c r="L66" s="109"/>
    </row>
    <row r="67" spans="2:12" s="4" customFormat="1" x14ac:dyDescent="0.25">
      <c r="B67" s="96"/>
      <c r="C67" s="109"/>
      <c r="D67" s="109"/>
      <c r="E67" s="109"/>
      <c r="F67" s="109"/>
      <c r="G67" s="109"/>
      <c r="H67" s="109"/>
      <c r="I67" s="109"/>
      <c r="J67" s="109"/>
      <c r="K67" s="109"/>
      <c r="L67" s="109"/>
    </row>
    <row r="68" spans="2:12" s="4" customFormat="1" x14ac:dyDescent="0.25">
      <c r="B68" s="96"/>
      <c r="C68" s="109"/>
      <c r="D68" s="109"/>
      <c r="E68" s="109"/>
      <c r="F68" s="109"/>
      <c r="G68" s="109"/>
      <c r="H68" s="109"/>
      <c r="I68" s="109"/>
      <c r="J68" s="109"/>
      <c r="K68" s="109"/>
      <c r="L68" s="109"/>
    </row>
    <row r="69" spans="2:12" s="4" customFormat="1" x14ac:dyDescent="0.25">
      <c r="B69" s="96"/>
      <c r="C69" s="109"/>
      <c r="D69" s="109"/>
      <c r="E69" s="109"/>
      <c r="F69" s="109"/>
      <c r="G69" s="109"/>
      <c r="H69" s="109"/>
      <c r="I69" s="109"/>
      <c r="J69" s="109"/>
      <c r="K69" s="109"/>
      <c r="L69" s="109"/>
    </row>
    <row r="70" spans="2:12" s="4" customFormat="1" x14ac:dyDescent="0.25">
      <c r="B70" s="96"/>
      <c r="C70" s="109"/>
      <c r="D70" s="109"/>
      <c r="E70" s="109"/>
      <c r="F70" s="109"/>
      <c r="G70" s="109"/>
      <c r="H70" s="109"/>
      <c r="I70" s="109"/>
      <c r="J70" s="109"/>
      <c r="K70" s="109"/>
      <c r="L70" s="109"/>
    </row>
    <row r="71" spans="2:12" s="4" customFormat="1" x14ac:dyDescent="0.25">
      <c r="B71" s="96"/>
      <c r="C71" s="109"/>
      <c r="D71" s="109"/>
      <c r="E71" s="109"/>
      <c r="F71" s="109"/>
      <c r="G71" s="109"/>
      <c r="H71" s="109"/>
      <c r="I71" s="109"/>
      <c r="J71" s="109"/>
      <c r="K71" s="109"/>
      <c r="L71" s="109"/>
    </row>
    <row r="72" spans="2:12" s="4" customFormat="1" x14ac:dyDescent="0.25">
      <c r="B72" s="96"/>
      <c r="C72" s="109"/>
      <c r="D72" s="109"/>
      <c r="E72" s="109"/>
      <c r="F72" s="109"/>
      <c r="G72" s="109"/>
      <c r="H72" s="109"/>
      <c r="I72" s="109"/>
      <c r="J72" s="109"/>
      <c r="K72" s="109"/>
      <c r="L72" s="109"/>
    </row>
    <row r="73" spans="2:12" s="4" customFormat="1" x14ac:dyDescent="0.25">
      <c r="B73" s="96"/>
      <c r="C73" s="109"/>
      <c r="D73" s="109"/>
      <c r="E73" s="109"/>
      <c r="F73" s="109"/>
      <c r="G73" s="109"/>
      <c r="H73" s="109"/>
      <c r="I73" s="109"/>
      <c r="J73" s="109"/>
      <c r="K73" s="109"/>
      <c r="L73" s="109"/>
    </row>
    <row r="74" spans="2:12" s="4" customFormat="1" x14ac:dyDescent="0.25">
      <c r="B74" s="96"/>
      <c r="C74" s="109"/>
      <c r="D74" s="109"/>
      <c r="E74" s="109"/>
      <c r="F74" s="109"/>
      <c r="G74" s="109"/>
      <c r="H74" s="109"/>
      <c r="I74" s="109"/>
      <c r="J74" s="109"/>
      <c r="K74" s="109"/>
      <c r="L74" s="109"/>
    </row>
    <row r="75" spans="2:12" s="4" customFormat="1" x14ac:dyDescent="0.25">
      <c r="B75" s="96"/>
      <c r="C75" s="109"/>
      <c r="D75" s="109"/>
      <c r="E75" s="109"/>
      <c r="F75" s="109"/>
      <c r="G75" s="109"/>
      <c r="H75" s="109"/>
      <c r="I75" s="109"/>
      <c r="J75" s="109"/>
      <c r="K75" s="109"/>
      <c r="L75" s="109"/>
    </row>
    <row r="76" spans="2:12" s="4" customFormat="1" x14ac:dyDescent="0.25">
      <c r="B76" s="96"/>
      <c r="C76" s="109"/>
      <c r="D76" s="109"/>
      <c r="E76" s="109"/>
      <c r="F76" s="109"/>
      <c r="G76" s="109"/>
      <c r="H76" s="109"/>
      <c r="I76" s="109"/>
      <c r="J76" s="109"/>
      <c r="K76" s="109"/>
      <c r="L76" s="109"/>
    </row>
    <row r="77" spans="2:12" s="4" customFormat="1" x14ac:dyDescent="0.25">
      <c r="B77" s="96"/>
      <c r="C77" s="109"/>
      <c r="D77" s="109"/>
      <c r="E77" s="109"/>
      <c r="F77" s="109"/>
      <c r="G77" s="109"/>
      <c r="H77" s="109"/>
      <c r="I77" s="109"/>
      <c r="J77" s="109"/>
      <c r="K77" s="109"/>
      <c r="L77" s="109"/>
    </row>
    <row r="78" spans="2:12" s="4" customFormat="1" x14ac:dyDescent="0.25">
      <c r="B78" s="96"/>
      <c r="C78" s="109"/>
      <c r="D78" s="109"/>
      <c r="E78" s="109"/>
      <c r="F78" s="109"/>
      <c r="G78" s="109"/>
      <c r="H78" s="109"/>
      <c r="I78" s="109"/>
      <c r="J78" s="109"/>
      <c r="K78" s="109"/>
      <c r="L78" s="109"/>
    </row>
    <row r="79" spans="2:12" s="4" customFormat="1" x14ac:dyDescent="0.25">
      <c r="B79" s="96"/>
      <c r="C79" s="109"/>
      <c r="D79" s="109"/>
      <c r="E79" s="109"/>
      <c r="F79" s="109"/>
      <c r="G79" s="109"/>
      <c r="H79" s="109"/>
      <c r="I79" s="109"/>
      <c r="J79" s="109"/>
      <c r="K79" s="109"/>
      <c r="L79" s="109"/>
    </row>
    <row r="80" spans="2:12" s="4" customFormat="1" x14ac:dyDescent="0.25">
      <c r="B80" s="96"/>
      <c r="C80" s="109"/>
      <c r="D80" s="109"/>
      <c r="E80" s="109"/>
      <c r="F80" s="109"/>
      <c r="G80" s="109"/>
      <c r="H80" s="109"/>
      <c r="I80" s="109"/>
      <c r="J80" s="109"/>
      <c r="K80" s="109"/>
      <c r="L80" s="109"/>
    </row>
    <row r="81" spans="2:12" s="4" customFormat="1" x14ac:dyDescent="0.25">
      <c r="B81" s="96"/>
      <c r="C81" s="109"/>
      <c r="D81" s="109"/>
      <c r="E81" s="109"/>
      <c r="F81" s="109"/>
      <c r="G81" s="109"/>
      <c r="H81" s="109"/>
      <c r="I81" s="109"/>
      <c r="J81" s="109"/>
      <c r="K81" s="109"/>
      <c r="L81" s="109"/>
    </row>
    <row r="82" spans="2:12" s="4" customFormat="1" x14ac:dyDescent="0.25">
      <c r="B82" s="96"/>
      <c r="C82" s="109"/>
      <c r="D82" s="109"/>
      <c r="E82" s="109"/>
      <c r="F82" s="109"/>
      <c r="G82" s="109"/>
      <c r="H82" s="109"/>
      <c r="I82" s="109"/>
      <c r="J82" s="109"/>
      <c r="K82" s="109"/>
      <c r="L82" s="109"/>
    </row>
    <row r="83" spans="2:12" s="4" customFormat="1" x14ac:dyDescent="0.25">
      <c r="B83" s="96"/>
      <c r="C83" s="109"/>
      <c r="D83" s="109"/>
      <c r="E83" s="109"/>
      <c r="F83" s="109"/>
      <c r="G83" s="109"/>
      <c r="H83" s="109"/>
      <c r="I83" s="109"/>
      <c r="J83" s="109"/>
      <c r="K83" s="109"/>
      <c r="L83" s="109"/>
    </row>
    <row r="84" spans="2:12" s="4" customFormat="1" x14ac:dyDescent="0.25">
      <c r="B84" s="96"/>
      <c r="C84" s="109"/>
      <c r="D84" s="109"/>
      <c r="E84" s="109"/>
      <c r="F84" s="109"/>
      <c r="G84" s="109"/>
      <c r="H84" s="109"/>
      <c r="I84" s="109"/>
      <c r="J84" s="109"/>
      <c r="K84" s="109"/>
      <c r="L84" s="109"/>
    </row>
    <row r="85" spans="2:12" s="4" customFormat="1" x14ac:dyDescent="0.25">
      <c r="B85" s="96"/>
      <c r="C85" s="109"/>
      <c r="D85" s="109"/>
      <c r="E85" s="109"/>
      <c r="F85" s="109"/>
      <c r="G85" s="109"/>
      <c r="H85" s="109"/>
      <c r="I85" s="109"/>
      <c r="J85" s="109"/>
      <c r="K85" s="109"/>
      <c r="L85" s="109"/>
    </row>
    <row r="86" spans="2:12" s="4" customFormat="1" x14ac:dyDescent="0.25">
      <c r="B86" s="96"/>
      <c r="C86" s="109"/>
      <c r="D86" s="109"/>
      <c r="E86" s="109"/>
      <c r="F86" s="109"/>
      <c r="G86" s="109"/>
      <c r="H86" s="109"/>
      <c r="I86" s="109"/>
      <c r="J86" s="109"/>
      <c r="K86" s="109"/>
      <c r="L86" s="109"/>
    </row>
    <row r="87" spans="2:12" s="4" customFormat="1" x14ac:dyDescent="0.25">
      <c r="B87" s="96"/>
      <c r="C87" s="109"/>
      <c r="D87" s="109"/>
      <c r="E87" s="109"/>
      <c r="F87" s="109"/>
      <c r="G87" s="109"/>
      <c r="H87" s="109"/>
      <c r="I87" s="109"/>
      <c r="J87" s="109"/>
      <c r="K87" s="109"/>
      <c r="L87" s="109"/>
    </row>
    <row r="88" spans="2:12" s="4" customFormat="1" x14ac:dyDescent="0.25">
      <c r="B88" s="96"/>
      <c r="C88" s="109"/>
      <c r="D88" s="109"/>
      <c r="E88" s="109"/>
      <c r="F88" s="109"/>
      <c r="G88" s="109"/>
      <c r="H88" s="109"/>
      <c r="I88" s="109"/>
      <c r="J88" s="109"/>
      <c r="K88" s="109"/>
      <c r="L88" s="109"/>
    </row>
    <row r="89" spans="2:12" s="4" customFormat="1" x14ac:dyDescent="0.25">
      <c r="B89" s="96"/>
      <c r="C89" s="109"/>
      <c r="D89" s="109"/>
      <c r="E89" s="109"/>
      <c r="F89" s="109"/>
      <c r="G89" s="109"/>
      <c r="H89" s="109"/>
      <c r="I89" s="109"/>
      <c r="J89" s="109"/>
      <c r="K89" s="109"/>
      <c r="L89" s="109"/>
    </row>
    <row r="90" spans="2:12" s="4" customFormat="1" x14ac:dyDescent="0.25">
      <c r="B90" s="96"/>
      <c r="C90" s="109"/>
      <c r="D90" s="109"/>
      <c r="E90" s="109"/>
      <c r="F90" s="109"/>
      <c r="G90" s="109"/>
      <c r="H90" s="109"/>
      <c r="I90" s="109"/>
      <c r="J90" s="109"/>
      <c r="K90" s="109"/>
      <c r="L90" s="109"/>
    </row>
    <row r="91" spans="2:12" s="4" customFormat="1" x14ac:dyDescent="0.25">
      <c r="B91" s="96"/>
      <c r="C91" s="109"/>
      <c r="D91" s="109"/>
      <c r="E91" s="109"/>
      <c r="F91" s="109"/>
      <c r="G91" s="109"/>
      <c r="H91" s="109"/>
      <c r="I91" s="109"/>
      <c r="J91" s="109"/>
      <c r="K91" s="109"/>
      <c r="L91" s="109"/>
    </row>
    <row r="92" spans="2:12" s="4" customFormat="1" x14ac:dyDescent="0.25">
      <c r="B92" s="96"/>
      <c r="C92" s="109"/>
      <c r="D92" s="109"/>
      <c r="E92" s="109"/>
      <c r="F92" s="109"/>
      <c r="G92" s="109"/>
      <c r="H92" s="109"/>
      <c r="I92" s="109"/>
      <c r="J92" s="109"/>
      <c r="K92" s="109"/>
      <c r="L92" s="109"/>
    </row>
    <row r="93" spans="2:12" s="4" customFormat="1" x14ac:dyDescent="0.25">
      <c r="B93" s="96"/>
      <c r="C93" s="109"/>
      <c r="D93" s="109"/>
      <c r="E93" s="109"/>
      <c r="F93" s="109"/>
      <c r="G93" s="109"/>
      <c r="H93" s="109"/>
      <c r="I93" s="109"/>
      <c r="J93" s="109"/>
      <c r="K93" s="109"/>
      <c r="L93" s="109"/>
    </row>
    <row r="94" spans="2:12" s="4" customFormat="1" x14ac:dyDescent="0.25">
      <c r="B94" s="96"/>
      <c r="C94" s="109"/>
      <c r="D94" s="109"/>
      <c r="E94" s="109"/>
      <c r="F94" s="109"/>
      <c r="G94" s="109"/>
      <c r="H94" s="109"/>
      <c r="I94" s="109"/>
      <c r="J94" s="109"/>
      <c r="K94" s="109"/>
      <c r="L94" s="109"/>
    </row>
    <row r="95" spans="2:12" s="4" customFormat="1" x14ac:dyDescent="0.25">
      <c r="B95" s="96"/>
      <c r="C95" s="109"/>
      <c r="D95" s="109"/>
      <c r="E95" s="109"/>
      <c r="F95" s="109"/>
      <c r="G95" s="109"/>
      <c r="H95" s="109"/>
      <c r="I95" s="109"/>
      <c r="J95" s="109"/>
      <c r="K95" s="109"/>
      <c r="L95" s="109"/>
    </row>
    <row r="96" spans="2:12" s="4" customFormat="1" x14ac:dyDescent="0.25">
      <c r="B96" s="96"/>
      <c r="C96" s="109"/>
      <c r="D96" s="109"/>
      <c r="E96" s="109"/>
      <c r="F96" s="109"/>
      <c r="G96" s="109"/>
      <c r="H96" s="109"/>
      <c r="I96" s="109"/>
      <c r="J96" s="109"/>
      <c r="K96" s="109"/>
      <c r="L96" s="109"/>
    </row>
    <row r="97" spans="2:12" s="4" customFormat="1" x14ac:dyDescent="0.25">
      <c r="B97" s="96"/>
      <c r="C97" s="109"/>
      <c r="D97" s="109"/>
      <c r="E97" s="109"/>
      <c r="F97" s="109"/>
      <c r="G97" s="109"/>
      <c r="H97" s="109"/>
      <c r="I97" s="109"/>
      <c r="J97" s="109"/>
      <c r="K97" s="109"/>
      <c r="L97" s="109"/>
    </row>
    <row r="98" spans="2:12" s="4" customFormat="1" x14ac:dyDescent="0.25">
      <c r="B98" s="96"/>
      <c r="C98" s="109"/>
      <c r="D98" s="109"/>
      <c r="E98" s="109"/>
      <c r="F98" s="109"/>
      <c r="G98" s="109"/>
      <c r="H98" s="109"/>
      <c r="I98" s="109"/>
      <c r="J98" s="109"/>
      <c r="K98" s="109"/>
      <c r="L98" s="109"/>
    </row>
    <row r="99" spans="2:12" s="4" customFormat="1" x14ac:dyDescent="0.25">
      <c r="B99" s="96"/>
      <c r="C99" s="109"/>
      <c r="D99" s="109"/>
      <c r="E99" s="109"/>
      <c r="F99" s="109"/>
      <c r="G99" s="109"/>
      <c r="H99" s="109"/>
      <c r="I99" s="109"/>
      <c r="J99" s="109"/>
      <c r="K99" s="109"/>
      <c r="L99" s="109"/>
    </row>
    <row r="100" spans="2:12" s="4" customFormat="1" x14ac:dyDescent="0.25">
      <c r="B100" s="96"/>
      <c r="C100" s="109"/>
      <c r="D100" s="109"/>
      <c r="E100" s="109"/>
      <c r="F100" s="109"/>
      <c r="G100" s="109"/>
      <c r="H100" s="109"/>
      <c r="I100" s="109"/>
      <c r="J100" s="109"/>
      <c r="K100" s="109"/>
      <c r="L100" s="109"/>
    </row>
    <row r="101" spans="2:12" s="4" customFormat="1" x14ac:dyDescent="0.25">
      <c r="B101" s="96"/>
      <c r="C101" s="109"/>
      <c r="D101" s="109"/>
      <c r="E101" s="109"/>
      <c r="F101" s="109"/>
      <c r="G101" s="109"/>
      <c r="H101" s="109"/>
      <c r="I101" s="109"/>
      <c r="J101" s="109"/>
      <c r="K101" s="109"/>
      <c r="L101" s="109"/>
    </row>
    <row r="102" spans="2:12" s="4" customFormat="1" x14ac:dyDescent="0.25">
      <c r="B102" s="96"/>
      <c r="C102" s="109"/>
      <c r="D102" s="109"/>
      <c r="E102" s="109"/>
      <c r="F102" s="109"/>
      <c r="G102" s="109"/>
      <c r="H102" s="109"/>
      <c r="I102" s="109"/>
      <c r="J102" s="109"/>
      <c r="K102" s="109"/>
      <c r="L102" s="109"/>
    </row>
    <row r="103" spans="2:12" s="4" customFormat="1" x14ac:dyDescent="0.25">
      <c r="B103" s="96"/>
      <c r="C103" s="109"/>
      <c r="D103" s="109"/>
      <c r="E103" s="109"/>
      <c r="F103" s="109"/>
      <c r="G103" s="109"/>
      <c r="H103" s="109"/>
      <c r="I103" s="109"/>
      <c r="J103" s="109"/>
      <c r="K103" s="109"/>
      <c r="L103" s="109"/>
    </row>
    <row r="104" spans="2:12" s="4" customFormat="1" x14ac:dyDescent="0.25">
      <c r="B104" s="96"/>
      <c r="C104" s="109"/>
      <c r="D104" s="109"/>
      <c r="E104" s="109"/>
      <c r="F104" s="109"/>
      <c r="G104" s="109"/>
      <c r="H104" s="109"/>
      <c r="I104" s="109"/>
      <c r="J104" s="109"/>
      <c r="K104" s="109"/>
      <c r="L104" s="109"/>
    </row>
    <row r="105" spans="2:12" s="4" customFormat="1" x14ac:dyDescent="0.25">
      <c r="B105" s="96"/>
      <c r="C105" s="109"/>
      <c r="D105" s="109"/>
      <c r="E105" s="109"/>
      <c r="F105" s="109"/>
      <c r="G105" s="109"/>
      <c r="H105" s="109"/>
      <c r="I105" s="109"/>
      <c r="J105" s="109"/>
      <c r="K105" s="109"/>
      <c r="L105" s="109"/>
    </row>
    <row r="106" spans="2:12" s="4" customFormat="1" x14ac:dyDescent="0.25">
      <c r="B106" s="96"/>
      <c r="C106" s="109"/>
      <c r="D106" s="109"/>
      <c r="E106" s="109"/>
      <c r="F106" s="109"/>
      <c r="G106" s="109"/>
      <c r="H106" s="109"/>
      <c r="I106" s="109"/>
      <c r="J106" s="109"/>
      <c r="K106" s="109"/>
      <c r="L106" s="109"/>
    </row>
    <row r="107" spans="2:12" s="4" customFormat="1" x14ac:dyDescent="0.25">
      <c r="B107" s="96"/>
      <c r="C107" s="109"/>
      <c r="D107" s="109"/>
      <c r="E107" s="109"/>
      <c r="F107" s="109"/>
      <c r="G107" s="109"/>
      <c r="H107" s="109"/>
      <c r="I107" s="109"/>
      <c r="J107" s="109"/>
      <c r="K107" s="109"/>
      <c r="L107" s="109"/>
    </row>
    <row r="108" spans="2:12" s="4" customFormat="1" x14ac:dyDescent="0.25">
      <c r="B108" s="96"/>
      <c r="C108" s="109"/>
      <c r="D108" s="109"/>
      <c r="E108" s="109"/>
      <c r="F108" s="109"/>
      <c r="G108" s="109"/>
      <c r="H108" s="109"/>
      <c r="I108" s="109"/>
      <c r="J108" s="109"/>
      <c r="K108" s="109"/>
      <c r="L108" s="109"/>
    </row>
    <row r="109" spans="2:12" s="4" customFormat="1" x14ac:dyDescent="0.25">
      <c r="B109" s="96"/>
      <c r="C109" s="109"/>
      <c r="D109" s="109"/>
      <c r="E109" s="109"/>
      <c r="F109" s="109"/>
      <c r="G109" s="109"/>
      <c r="H109" s="109"/>
      <c r="I109" s="109"/>
      <c r="J109" s="109"/>
      <c r="K109" s="109"/>
      <c r="L109" s="109"/>
    </row>
    <row r="110" spans="2:12" s="4" customFormat="1" x14ac:dyDescent="0.25">
      <c r="B110" s="96"/>
      <c r="C110" s="109"/>
      <c r="D110" s="109"/>
      <c r="E110" s="109"/>
      <c r="F110" s="109"/>
      <c r="G110" s="109"/>
      <c r="H110" s="109"/>
      <c r="I110" s="109"/>
      <c r="J110" s="109"/>
      <c r="K110" s="109"/>
      <c r="L110" s="109"/>
    </row>
    <row r="111" spans="2:12" s="4" customFormat="1" x14ac:dyDescent="0.25">
      <c r="B111" s="96"/>
      <c r="C111" s="109"/>
      <c r="D111" s="109"/>
      <c r="E111" s="109"/>
      <c r="F111" s="109"/>
      <c r="G111" s="109"/>
      <c r="H111" s="109"/>
      <c r="I111" s="109"/>
      <c r="J111" s="109"/>
      <c r="K111" s="109"/>
      <c r="L111" s="109"/>
    </row>
    <row r="112" spans="2:12" s="4" customFormat="1" x14ac:dyDescent="0.25">
      <c r="B112" s="96"/>
      <c r="C112" s="109"/>
      <c r="D112" s="109"/>
      <c r="E112" s="109"/>
      <c r="F112" s="109"/>
      <c r="G112" s="109"/>
      <c r="H112" s="109"/>
      <c r="I112" s="109"/>
      <c r="J112" s="109"/>
      <c r="K112" s="109"/>
      <c r="L112" s="109"/>
    </row>
    <row r="113" spans="2:12" s="4" customFormat="1" x14ac:dyDescent="0.25">
      <c r="B113" s="96"/>
      <c r="C113" s="109"/>
      <c r="D113" s="109"/>
      <c r="E113" s="109"/>
      <c r="F113" s="109"/>
      <c r="G113" s="109"/>
      <c r="H113" s="109"/>
      <c r="I113" s="109"/>
      <c r="J113" s="109"/>
      <c r="K113" s="109"/>
      <c r="L113" s="109"/>
    </row>
    <row r="114" spans="2:12" s="4" customFormat="1" x14ac:dyDescent="0.25">
      <c r="B114" s="96"/>
      <c r="C114" s="109"/>
      <c r="D114" s="109"/>
      <c r="E114" s="109"/>
      <c r="F114" s="109"/>
      <c r="G114" s="109"/>
      <c r="H114" s="109"/>
      <c r="I114" s="109"/>
      <c r="J114" s="109"/>
      <c r="K114" s="109"/>
      <c r="L114" s="109"/>
    </row>
    <row r="115" spans="2:12" s="4" customFormat="1" x14ac:dyDescent="0.25">
      <c r="B115" s="96"/>
      <c r="C115" s="109"/>
      <c r="D115" s="109"/>
      <c r="E115" s="109"/>
      <c r="F115" s="109"/>
      <c r="G115" s="109"/>
      <c r="H115" s="109"/>
      <c r="I115" s="109"/>
      <c r="J115" s="109"/>
      <c r="K115" s="109"/>
      <c r="L115" s="109"/>
    </row>
    <row r="116" spans="2:12" s="4" customFormat="1" x14ac:dyDescent="0.25">
      <c r="B116" s="96"/>
      <c r="C116" s="109"/>
      <c r="D116" s="109"/>
      <c r="E116" s="109"/>
      <c r="F116" s="109"/>
      <c r="G116" s="109"/>
      <c r="H116" s="109"/>
      <c r="I116" s="109"/>
      <c r="J116" s="109"/>
      <c r="K116" s="109"/>
      <c r="L116" s="109"/>
    </row>
    <row r="117" spans="2:12" s="4" customFormat="1" x14ac:dyDescent="0.25">
      <c r="B117" s="96"/>
      <c r="C117" s="109"/>
      <c r="D117" s="109"/>
      <c r="E117" s="109"/>
      <c r="F117" s="109"/>
      <c r="G117" s="109"/>
      <c r="H117" s="109"/>
      <c r="I117" s="109"/>
      <c r="J117" s="109"/>
      <c r="K117" s="109"/>
      <c r="L117" s="109"/>
    </row>
    <row r="118" spans="2:12" s="4" customFormat="1" x14ac:dyDescent="0.25">
      <c r="B118" s="96"/>
      <c r="C118" s="109"/>
      <c r="D118" s="109"/>
      <c r="E118" s="109"/>
      <c r="F118" s="109"/>
      <c r="G118" s="109"/>
      <c r="H118" s="109"/>
      <c r="I118" s="109"/>
      <c r="J118" s="109"/>
      <c r="K118" s="109"/>
      <c r="L118" s="109"/>
    </row>
    <row r="119" spans="2:12" s="4" customFormat="1" x14ac:dyDescent="0.25">
      <c r="B119" s="96"/>
      <c r="C119" s="109"/>
      <c r="D119" s="109"/>
      <c r="E119" s="109"/>
      <c r="F119" s="109"/>
      <c r="G119" s="109"/>
      <c r="H119" s="109"/>
      <c r="I119" s="109"/>
      <c r="J119" s="109"/>
      <c r="K119" s="109"/>
      <c r="L119" s="109"/>
    </row>
    <row r="120" spans="2:12" s="4" customFormat="1" x14ac:dyDescent="0.25">
      <c r="B120" s="96"/>
      <c r="C120" s="109"/>
      <c r="D120" s="109"/>
      <c r="E120" s="109"/>
      <c r="F120" s="109"/>
      <c r="G120" s="109"/>
      <c r="H120" s="109"/>
      <c r="I120" s="109"/>
      <c r="J120" s="109"/>
      <c r="K120" s="109"/>
      <c r="L120" s="109"/>
    </row>
    <row r="121" spans="2:12" s="4" customFormat="1" x14ac:dyDescent="0.25">
      <c r="B121" s="96"/>
      <c r="C121" s="109"/>
      <c r="D121" s="109"/>
      <c r="E121" s="109"/>
      <c r="F121" s="109"/>
      <c r="G121" s="109"/>
      <c r="H121" s="109"/>
      <c r="I121" s="109"/>
      <c r="J121" s="109"/>
      <c r="K121" s="109"/>
      <c r="L121" s="109"/>
    </row>
    <row r="122" spans="2:12" s="4" customFormat="1" x14ac:dyDescent="0.25">
      <c r="B122" s="96"/>
      <c r="C122" s="109"/>
      <c r="D122" s="109"/>
      <c r="E122" s="109"/>
      <c r="F122" s="109"/>
      <c r="G122" s="109"/>
      <c r="H122" s="109"/>
      <c r="I122" s="109"/>
      <c r="J122" s="109"/>
      <c r="K122" s="109"/>
      <c r="L122" s="109"/>
    </row>
    <row r="123" spans="2:12" s="4" customFormat="1" x14ac:dyDescent="0.25">
      <c r="B123" s="96"/>
      <c r="C123" s="109"/>
      <c r="D123" s="109"/>
      <c r="E123" s="109"/>
      <c r="F123" s="109"/>
      <c r="G123" s="109"/>
      <c r="H123" s="109"/>
      <c r="I123" s="109"/>
      <c r="J123" s="109"/>
      <c r="K123" s="109"/>
      <c r="L123" s="109"/>
    </row>
    <row r="124" spans="2:12" s="4" customFormat="1" x14ac:dyDescent="0.25">
      <c r="B124" s="96"/>
      <c r="C124" s="109"/>
      <c r="D124" s="109"/>
      <c r="E124" s="109"/>
      <c r="F124" s="109"/>
      <c r="G124" s="109"/>
      <c r="H124" s="109"/>
      <c r="I124" s="109"/>
      <c r="J124" s="109"/>
      <c r="K124" s="109"/>
      <c r="L124" s="109"/>
    </row>
    <row r="125" spans="2:12" s="4" customFormat="1" x14ac:dyDescent="0.25">
      <c r="B125" s="96"/>
      <c r="C125" s="109"/>
      <c r="D125" s="109"/>
      <c r="E125" s="109"/>
      <c r="F125" s="109"/>
      <c r="G125" s="109"/>
      <c r="H125" s="109"/>
      <c r="I125" s="109"/>
      <c r="J125" s="109"/>
      <c r="K125" s="109"/>
      <c r="L125" s="109"/>
    </row>
    <row r="126" spans="2:12" s="4" customFormat="1" x14ac:dyDescent="0.25">
      <c r="B126" s="96"/>
      <c r="C126" s="109"/>
      <c r="D126" s="109"/>
      <c r="E126" s="109"/>
      <c r="F126" s="109"/>
      <c r="G126" s="109"/>
      <c r="H126" s="109"/>
      <c r="I126" s="109"/>
      <c r="J126" s="109"/>
      <c r="K126" s="109"/>
      <c r="L126" s="109"/>
    </row>
    <row r="127" spans="2:12" s="4" customFormat="1" x14ac:dyDescent="0.25">
      <c r="B127" s="96"/>
      <c r="C127" s="109"/>
      <c r="D127" s="109"/>
      <c r="E127" s="109"/>
      <c r="F127" s="109"/>
      <c r="G127" s="109"/>
      <c r="H127" s="109"/>
      <c r="I127" s="109"/>
      <c r="J127" s="109"/>
      <c r="K127" s="109"/>
      <c r="L127" s="109"/>
    </row>
    <row r="128" spans="2:12" s="4" customFormat="1" x14ac:dyDescent="0.25">
      <c r="B128" s="96"/>
      <c r="C128" s="109"/>
      <c r="D128" s="109"/>
      <c r="E128" s="109"/>
      <c r="F128" s="109"/>
      <c r="G128" s="109"/>
      <c r="H128" s="109"/>
      <c r="I128" s="109"/>
      <c r="J128" s="109"/>
      <c r="K128" s="109"/>
      <c r="L128" s="109"/>
    </row>
    <row r="129" spans="2:12" s="4" customFormat="1" x14ac:dyDescent="0.25">
      <c r="B129" s="96"/>
      <c r="C129" s="109"/>
      <c r="D129" s="109"/>
      <c r="E129" s="109"/>
      <c r="F129" s="109"/>
      <c r="G129" s="109"/>
      <c r="H129" s="109"/>
      <c r="I129" s="109"/>
      <c r="J129" s="109"/>
      <c r="K129" s="109"/>
      <c r="L129" s="109"/>
    </row>
    <row r="130" spans="2:12" s="4" customFormat="1" x14ac:dyDescent="0.25">
      <c r="B130" s="96"/>
      <c r="C130" s="109"/>
      <c r="D130" s="109"/>
      <c r="E130" s="109"/>
      <c r="F130" s="109"/>
      <c r="G130" s="109"/>
      <c r="H130" s="109"/>
      <c r="I130" s="109"/>
      <c r="J130" s="109"/>
      <c r="K130" s="109"/>
      <c r="L130" s="109"/>
    </row>
    <row r="131" spans="2:12" s="4" customFormat="1" x14ac:dyDescent="0.25">
      <c r="B131" s="96"/>
      <c r="C131" s="109"/>
      <c r="D131" s="109"/>
      <c r="E131" s="109"/>
      <c r="F131" s="109"/>
      <c r="G131" s="109"/>
      <c r="H131" s="109"/>
      <c r="I131" s="109"/>
      <c r="J131" s="109"/>
      <c r="K131" s="109"/>
      <c r="L131" s="109"/>
    </row>
    <row r="132" spans="2:12" s="4" customFormat="1" x14ac:dyDescent="0.25">
      <c r="B132" s="96"/>
      <c r="C132" s="109"/>
      <c r="D132" s="109"/>
      <c r="E132" s="109"/>
      <c r="F132" s="109"/>
      <c r="G132" s="109"/>
      <c r="H132" s="109"/>
      <c r="I132" s="109"/>
      <c r="J132" s="109"/>
      <c r="K132" s="109"/>
      <c r="L132" s="109"/>
    </row>
    <row r="133" spans="2:12" s="4" customFormat="1" x14ac:dyDescent="0.25">
      <c r="B133" s="96"/>
      <c r="C133" s="109"/>
      <c r="D133" s="109"/>
      <c r="E133" s="109"/>
      <c r="F133" s="109"/>
      <c r="G133" s="109"/>
      <c r="H133" s="109"/>
      <c r="I133" s="109"/>
      <c r="J133" s="109"/>
      <c r="K133" s="109"/>
      <c r="L133" s="109"/>
    </row>
    <row r="134" spans="2:12" s="4" customFormat="1" x14ac:dyDescent="0.25">
      <c r="B134" s="96"/>
      <c r="C134" s="109"/>
      <c r="D134" s="109"/>
      <c r="E134" s="109"/>
      <c r="F134" s="109"/>
      <c r="G134" s="109"/>
      <c r="H134" s="109"/>
      <c r="I134" s="109"/>
      <c r="J134" s="109"/>
      <c r="K134" s="109"/>
      <c r="L134" s="109"/>
    </row>
    <row r="135" spans="2:12" s="4" customFormat="1" x14ac:dyDescent="0.25">
      <c r="B135" s="96"/>
      <c r="C135" s="109"/>
      <c r="D135" s="109"/>
      <c r="E135" s="109"/>
      <c r="F135" s="109"/>
      <c r="G135" s="109"/>
      <c r="H135" s="109"/>
      <c r="I135" s="109"/>
      <c r="J135" s="109"/>
      <c r="K135" s="109"/>
      <c r="L135" s="109"/>
    </row>
    <row r="136" spans="2:12" s="4" customFormat="1" x14ac:dyDescent="0.25">
      <c r="B136" s="96"/>
      <c r="C136" s="109"/>
      <c r="D136" s="109"/>
      <c r="E136" s="109"/>
      <c r="F136" s="109"/>
      <c r="G136" s="109"/>
      <c r="H136" s="109"/>
      <c r="I136" s="109"/>
      <c r="J136" s="109"/>
      <c r="K136" s="109"/>
      <c r="L136" s="109"/>
    </row>
    <row r="137" spans="2:12" s="4" customFormat="1" x14ac:dyDescent="0.25">
      <c r="B137" s="96"/>
      <c r="C137" s="109"/>
      <c r="D137" s="109"/>
      <c r="E137" s="109"/>
      <c r="F137" s="109"/>
      <c r="G137" s="109"/>
      <c r="H137" s="109"/>
      <c r="I137" s="109"/>
      <c r="J137" s="109"/>
      <c r="K137" s="109"/>
      <c r="L137" s="109"/>
    </row>
    <row r="138" spans="2:12" s="4" customFormat="1" x14ac:dyDescent="0.25">
      <c r="B138" s="96"/>
      <c r="C138" s="109"/>
      <c r="D138" s="109"/>
      <c r="E138" s="109"/>
      <c r="F138" s="109"/>
      <c r="G138" s="109"/>
      <c r="H138" s="109"/>
      <c r="I138" s="109"/>
      <c r="J138" s="109"/>
      <c r="K138" s="109"/>
      <c r="L138" s="109"/>
    </row>
    <row r="139" spans="2:12" s="4" customFormat="1" x14ac:dyDescent="0.25">
      <c r="B139" s="96"/>
      <c r="C139" s="109"/>
      <c r="D139" s="109"/>
      <c r="E139" s="109"/>
      <c r="F139" s="109"/>
      <c r="G139" s="109"/>
      <c r="H139" s="109"/>
      <c r="I139" s="109"/>
      <c r="J139" s="109"/>
      <c r="K139" s="109"/>
      <c r="L139" s="109"/>
    </row>
    <row r="140" spans="2:12" s="4" customFormat="1" x14ac:dyDescent="0.25">
      <c r="B140" s="96"/>
      <c r="C140" s="109"/>
      <c r="D140" s="109"/>
      <c r="E140" s="109"/>
      <c r="F140" s="109"/>
      <c r="G140" s="109"/>
      <c r="H140" s="109"/>
      <c r="I140" s="109"/>
      <c r="J140" s="109"/>
      <c r="K140" s="109"/>
      <c r="L140" s="109"/>
    </row>
    <row r="141" spans="2:12" s="4" customFormat="1" x14ac:dyDescent="0.25">
      <c r="B141" s="96"/>
      <c r="C141" s="109"/>
      <c r="D141" s="109"/>
      <c r="E141" s="109"/>
      <c r="F141" s="109"/>
      <c r="G141" s="109"/>
      <c r="H141" s="109"/>
      <c r="I141" s="109"/>
      <c r="J141" s="109"/>
      <c r="K141" s="109"/>
      <c r="L141" s="109"/>
    </row>
    <row r="142" spans="2:12" s="4" customFormat="1" x14ac:dyDescent="0.25">
      <c r="B142" s="96"/>
      <c r="C142" s="109"/>
      <c r="D142" s="109"/>
      <c r="E142" s="109"/>
      <c r="F142" s="109"/>
      <c r="G142" s="109"/>
      <c r="H142" s="109"/>
      <c r="I142" s="109"/>
      <c r="J142" s="109"/>
      <c r="K142" s="109"/>
      <c r="L142" s="109"/>
    </row>
    <row r="143" spans="2:12" s="4" customFormat="1" x14ac:dyDescent="0.25">
      <c r="B143" s="96"/>
      <c r="C143" s="109"/>
      <c r="D143" s="109"/>
      <c r="E143" s="109"/>
      <c r="F143" s="109"/>
      <c r="G143" s="109"/>
      <c r="H143" s="109"/>
      <c r="I143" s="109"/>
      <c r="J143" s="109"/>
      <c r="K143" s="109"/>
      <c r="L143" s="109"/>
    </row>
    <row r="144" spans="2:12" s="4" customFormat="1" x14ac:dyDescent="0.25">
      <c r="B144" s="96"/>
      <c r="C144" s="109"/>
      <c r="D144" s="109"/>
      <c r="E144" s="109"/>
      <c r="F144" s="109"/>
      <c r="G144" s="109"/>
      <c r="H144" s="109"/>
      <c r="I144" s="109"/>
      <c r="J144" s="109"/>
      <c r="K144" s="109"/>
      <c r="L144" s="109"/>
    </row>
    <row r="145" spans="2:12" s="4" customFormat="1" x14ac:dyDescent="0.25">
      <c r="B145" s="96"/>
      <c r="C145" s="109"/>
      <c r="D145" s="109"/>
      <c r="E145" s="109"/>
      <c r="F145" s="109"/>
      <c r="G145" s="109"/>
      <c r="H145" s="109"/>
      <c r="I145" s="109"/>
      <c r="J145" s="109"/>
      <c r="K145" s="109"/>
      <c r="L145" s="109"/>
    </row>
    <row r="146" spans="2:12" s="4" customFormat="1" x14ac:dyDescent="0.25">
      <c r="B146" s="96"/>
      <c r="C146" s="109"/>
      <c r="D146" s="109"/>
      <c r="E146" s="109"/>
      <c r="F146" s="109"/>
      <c r="G146" s="109"/>
      <c r="H146" s="109"/>
      <c r="I146" s="109"/>
      <c r="J146" s="109"/>
      <c r="K146" s="109"/>
      <c r="L146" s="109"/>
    </row>
    <row r="147" spans="2:12" s="4" customFormat="1" x14ac:dyDescent="0.25">
      <c r="B147" s="96"/>
      <c r="C147" s="109"/>
      <c r="D147" s="109"/>
      <c r="E147" s="109"/>
      <c r="F147" s="109"/>
      <c r="G147" s="109"/>
      <c r="H147" s="109"/>
      <c r="I147" s="109"/>
      <c r="J147" s="109"/>
      <c r="K147" s="109"/>
      <c r="L147" s="109"/>
    </row>
    <row r="148" spans="2:12" s="4" customFormat="1" x14ac:dyDescent="0.25">
      <c r="B148" s="96"/>
      <c r="C148" s="109"/>
      <c r="D148" s="109"/>
      <c r="E148" s="109"/>
      <c r="F148" s="109"/>
      <c r="G148" s="109"/>
      <c r="H148" s="109"/>
      <c r="I148" s="109"/>
      <c r="J148" s="109"/>
      <c r="K148" s="109"/>
      <c r="L148" s="109"/>
    </row>
    <row r="149" spans="2:12" s="4" customFormat="1" x14ac:dyDescent="0.25">
      <c r="B149" s="96"/>
      <c r="C149" s="109"/>
      <c r="D149" s="109"/>
      <c r="E149" s="109"/>
      <c r="F149" s="109"/>
      <c r="G149" s="109"/>
      <c r="H149" s="109"/>
      <c r="I149" s="109"/>
      <c r="J149" s="109"/>
      <c r="K149" s="109"/>
      <c r="L149" s="109"/>
    </row>
    <row r="150" spans="2:12" s="4" customFormat="1" x14ac:dyDescent="0.25">
      <c r="B150" s="96"/>
      <c r="C150" s="109"/>
      <c r="D150" s="109"/>
      <c r="E150" s="109"/>
      <c r="F150" s="109"/>
      <c r="G150" s="109"/>
      <c r="H150" s="109"/>
      <c r="I150" s="109"/>
      <c r="J150" s="109"/>
      <c r="K150" s="109"/>
      <c r="L150" s="109"/>
    </row>
    <row r="151" spans="2:12" s="4" customFormat="1" x14ac:dyDescent="0.25">
      <c r="B151" s="96"/>
      <c r="C151" s="109"/>
      <c r="D151" s="109"/>
      <c r="E151" s="109"/>
      <c r="F151" s="109"/>
      <c r="G151" s="109"/>
      <c r="H151" s="109"/>
      <c r="I151" s="109"/>
      <c r="J151" s="109"/>
      <c r="K151" s="109"/>
      <c r="L151" s="109"/>
    </row>
    <row r="152" spans="2:12" s="4" customFormat="1" x14ac:dyDescent="0.25">
      <c r="B152" s="96"/>
      <c r="C152" s="109"/>
      <c r="D152" s="109"/>
      <c r="E152" s="109"/>
      <c r="F152" s="109"/>
      <c r="G152" s="109"/>
      <c r="H152" s="109"/>
      <c r="I152" s="109"/>
      <c r="J152" s="109"/>
      <c r="K152" s="109"/>
      <c r="L152" s="109"/>
    </row>
    <row r="153" spans="2:12" s="4" customFormat="1" x14ac:dyDescent="0.25">
      <c r="B153" s="96"/>
      <c r="C153" s="109"/>
      <c r="D153" s="109"/>
      <c r="E153" s="109"/>
      <c r="F153" s="109"/>
      <c r="G153" s="109"/>
      <c r="H153" s="109"/>
      <c r="I153" s="109"/>
      <c r="J153" s="109"/>
      <c r="K153" s="109"/>
      <c r="L153" s="109"/>
    </row>
    <row r="154" spans="2:12" s="4" customFormat="1" x14ac:dyDescent="0.25">
      <c r="B154" s="96"/>
      <c r="C154" s="109"/>
      <c r="D154" s="109"/>
      <c r="E154" s="109"/>
      <c r="F154" s="109"/>
      <c r="G154" s="109"/>
      <c r="H154" s="109"/>
      <c r="I154" s="109"/>
      <c r="J154" s="109"/>
      <c r="K154" s="109"/>
      <c r="L154" s="109"/>
    </row>
    <row r="155" spans="2:12" s="4" customFormat="1" x14ac:dyDescent="0.25">
      <c r="B155" s="96"/>
      <c r="C155" s="109"/>
      <c r="D155" s="109"/>
      <c r="E155" s="109"/>
      <c r="F155" s="109"/>
      <c r="G155" s="109"/>
      <c r="H155" s="109"/>
      <c r="I155" s="109"/>
      <c r="J155" s="109"/>
      <c r="K155" s="109"/>
      <c r="L155" s="109"/>
    </row>
    <row r="156" spans="2:12" s="4" customFormat="1" x14ac:dyDescent="0.25">
      <c r="B156" s="96"/>
      <c r="C156" s="109"/>
      <c r="D156" s="109"/>
      <c r="E156" s="109"/>
      <c r="F156" s="109"/>
      <c r="G156" s="109"/>
      <c r="H156" s="109"/>
      <c r="I156" s="109"/>
      <c r="J156" s="109"/>
      <c r="K156" s="109"/>
      <c r="L156" s="109"/>
    </row>
    <row r="157" spans="2:12" s="4" customFormat="1" x14ac:dyDescent="0.25">
      <c r="B157" s="96"/>
      <c r="C157" s="109"/>
      <c r="D157" s="109"/>
      <c r="E157" s="109"/>
      <c r="F157" s="109"/>
      <c r="G157" s="109"/>
      <c r="H157" s="109"/>
      <c r="I157" s="109"/>
      <c r="J157" s="109"/>
      <c r="K157" s="109"/>
      <c r="L157" s="109"/>
    </row>
    <row r="158" spans="2:12" s="4" customFormat="1" x14ac:dyDescent="0.25">
      <c r="B158" s="96"/>
      <c r="C158" s="109"/>
      <c r="D158" s="109"/>
      <c r="E158" s="109"/>
      <c r="F158" s="109"/>
      <c r="G158" s="109"/>
      <c r="H158" s="109"/>
      <c r="I158" s="109"/>
      <c r="J158" s="109"/>
      <c r="K158" s="109"/>
      <c r="L158" s="109"/>
    </row>
    <row r="159" spans="2:12" s="4" customFormat="1" x14ac:dyDescent="0.25">
      <c r="B159" s="96"/>
      <c r="C159" s="109"/>
      <c r="D159" s="109"/>
      <c r="E159" s="109"/>
      <c r="F159" s="109"/>
      <c r="G159" s="109"/>
      <c r="H159" s="109"/>
      <c r="I159" s="109"/>
      <c r="J159" s="109"/>
      <c r="K159" s="109"/>
      <c r="L159" s="109"/>
    </row>
    <row r="160" spans="2:12" s="4" customFormat="1" x14ac:dyDescent="0.25">
      <c r="B160" s="96"/>
      <c r="C160" s="109"/>
      <c r="D160" s="109"/>
      <c r="E160" s="109"/>
      <c r="F160" s="109"/>
      <c r="G160" s="109"/>
      <c r="H160" s="109"/>
      <c r="I160" s="109"/>
      <c r="J160" s="109"/>
      <c r="K160" s="109"/>
      <c r="L160" s="109"/>
    </row>
    <row r="161" spans="2:12" s="4" customFormat="1" x14ac:dyDescent="0.25">
      <c r="B161" s="96"/>
      <c r="C161" s="109"/>
      <c r="D161" s="109"/>
      <c r="E161" s="109"/>
      <c r="F161" s="109"/>
      <c r="G161" s="109"/>
      <c r="H161" s="109"/>
      <c r="I161" s="109"/>
      <c r="J161" s="109"/>
      <c r="K161" s="109"/>
      <c r="L161" s="109"/>
    </row>
    <row r="162" spans="2:12" s="4" customFormat="1" x14ac:dyDescent="0.25">
      <c r="B162" s="96"/>
      <c r="C162" s="109"/>
      <c r="D162" s="109"/>
      <c r="E162" s="109"/>
      <c r="F162" s="109"/>
      <c r="G162" s="109"/>
      <c r="H162" s="109"/>
      <c r="I162" s="109"/>
      <c r="J162" s="109"/>
      <c r="K162" s="109"/>
      <c r="L162" s="109"/>
    </row>
    <row r="163" spans="2:12" s="4" customFormat="1" x14ac:dyDescent="0.25">
      <c r="B163" s="96"/>
      <c r="C163" s="109"/>
      <c r="D163" s="109"/>
      <c r="E163" s="109"/>
      <c r="F163" s="109"/>
      <c r="G163" s="109"/>
      <c r="H163" s="109"/>
      <c r="I163" s="109"/>
      <c r="J163" s="109"/>
      <c r="K163" s="109"/>
      <c r="L163" s="109"/>
    </row>
    <row r="164" spans="2:12" s="4" customFormat="1" x14ac:dyDescent="0.25">
      <c r="B164" s="96"/>
      <c r="C164" s="109"/>
      <c r="D164" s="109"/>
      <c r="E164" s="109"/>
      <c r="F164" s="109"/>
      <c r="G164" s="109"/>
      <c r="H164" s="109"/>
      <c r="I164" s="109"/>
      <c r="J164" s="109"/>
      <c r="K164" s="109"/>
      <c r="L164" s="109"/>
    </row>
    <row r="165" spans="2:12" s="4" customFormat="1" x14ac:dyDescent="0.25">
      <c r="B165" s="96"/>
      <c r="C165" s="109"/>
      <c r="D165" s="109"/>
      <c r="E165" s="109"/>
      <c r="F165" s="109"/>
      <c r="G165" s="109"/>
      <c r="H165" s="109"/>
      <c r="I165" s="109"/>
      <c r="J165" s="109"/>
      <c r="K165" s="109"/>
      <c r="L165" s="109"/>
    </row>
    <row r="166" spans="2:12" s="4" customFormat="1" x14ac:dyDescent="0.25">
      <c r="B166" s="96"/>
      <c r="C166" s="109"/>
      <c r="D166" s="109"/>
      <c r="E166" s="109"/>
      <c r="F166" s="109"/>
      <c r="G166" s="109"/>
      <c r="H166" s="109"/>
      <c r="I166" s="109"/>
      <c r="J166" s="109"/>
      <c r="K166" s="109"/>
      <c r="L166" s="109"/>
    </row>
    <row r="167" spans="2:12" s="4" customFormat="1" x14ac:dyDescent="0.25">
      <c r="B167" s="96"/>
      <c r="C167" s="109"/>
      <c r="D167" s="109"/>
      <c r="E167" s="109"/>
      <c r="F167" s="109"/>
      <c r="G167" s="109"/>
      <c r="H167" s="109"/>
      <c r="I167" s="109"/>
      <c r="J167" s="109"/>
      <c r="K167" s="109"/>
      <c r="L167" s="109"/>
    </row>
    <row r="168" spans="2:12" s="4" customFormat="1" x14ac:dyDescent="0.25">
      <c r="B168" s="96"/>
      <c r="C168" s="109"/>
      <c r="D168" s="109"/>
      <c r="E168" s="109"/>
      <c r="F168" s="109"/>
      <c r="G168" s="109"/>
      <c r="H168" s="109"/>
      <c r="I168" s="109"/>
      <c r="J168" s="109"/>
      <c r="K168" s="109"/>
      <c r="L168" s="109"/>
    </row>
    <row r="169" spans="2:12" s="4" customFormat="1" x14ac:dyDescent="0.25">
      <c r="B169" s="96"/>
      <c r="C169" s="109"/>
      <c r="D169" s="109"/>
      <c r="E169" s="109"/>
      <c r="F169" s="109"/>
      <c r="G169" s="109"/>
      <c r="H169" s="109"/>
      <c r="I169" s="109"/>
      <c r="J169" s="109"/>
      <c r="K169" s="109"/>
      <c r="L169" s="109"/>
    </row>
    <row r="170" spans="2:12" s="4" customFormat="1" x14ac:dyDescent="0.25">
      <c r="B170" s="96"/>
      <c r="C170" s="109"/>
      <c r="D170" s="109"/>
      <c r="E170" s="109"/>
      <c r="F170" s="109"/>
      <c r="G170" s="109"/>
      <c r="H170" s="109"/>
      <c r="I170" s="109"/>
      <c r="J170" s="109"/>
      <c r="K170" s="109"/>
      <c r="L170" s="109"/>
    </row>
    <row r="171" spans="2:12" s="4" customFormat="1" x14ac:dyDescent="0.25">
      <c r="B171" s="96"/>
      <c r="C171" s="109"/>
      <c r="D171" s="109"/>
      <c r="E171" s="109"/>
      <c r="F171" s="109"/>
      <c r="G171" s="109"/>
      <c r="H171" s="109"/>
      <c r="I171" s="109"/>
      <c r="J171" s="109"/>
      <c r="K171" s="109"/>
      <c r="L171" s="109"/>
    </row>
    <row r="172" spans="2:12" s="4" customFormat="1" x14ac:dyDescent="0.25">
      <c r="B172" s="96"/>
      <c r="C172" s="109"/>
      <c r="D172" s="109"/>
      <c r="E172" s="109"/>
      <c r="F172" s="109"/>
      <c r="G172" s="109"/>
      <c r="H172" s="109"/>
      <c r="I172" s="109"/>
      <c r="J172" s="109"/>
      <c r="K172" s="109"/>
      <c r="L172" s="109"/>
    </row>
    <row r="173" spans="2:12" s="4" customFormat="1" x14ac:dyDescent="0.25">
      <c r="B173" s="96"/>
      <c r="C173" s="109"/>
      <c r="D173" s="109"/>
      <c r="E173" s="109"/>
      <c r="F173" s="109"/>
      <c r="G173" s="109"/>
      <c r="H173" s="109"/>
      <c r="I173" s="109"/>
      <c r="J173" s="109"/>
      <c r="K173" s="109"/>
      <c r="L173" s="109"/>
    </row>
    <row r="174" spans="2:12" s="4" customFormat="1" x14ac:dyDescent="0.25">
      <c r="B174" s="96"/>
      <c r="C174" s="109"/>
      <c r="D174" s="109"/>
      <c r="E174" s="109"/>
      <c r="F174" s="109"/>
      <c r="G174" s="109"/>
      <c r="H174" s="109"/>
      <c r="I174" s="109"/>
      <c r="J174" s="109"/>
      <c r="K174" s="109"/>
      <c r="L174" s="109"/>
    </row>
    <row r="175" spans="2:12" s="4" customFormat="1" x14ac:dyDescent="0.25">
      <c r="B175" s="96"/>
      <c r="C175" s="109"/>
      <c r="D175" s="109"/>
      <c r="E175" s="109"/>
      <c r="F175" s="109"/>
      <c r="G175" s="109"/>
      <c r="H175" s="109"/>
      <c r="I175" s="109"/>
      <c r="J175" s="109"/>
      <c r="K175" s="109"/>
      <c r="L175" s="109"/>
    </row>
    <row r="176" spans="2:12" s="4" customFormat="1" x14ac:dyDescent="0.25">
      <c r="B176" s="96"/>
      <c r="C176" s="109"/>
      <c r="D176" s="109"/>
      <c r="E176" s="109"/>
      <c r="F176" s="109"/>
      <c r="G176" s="109"/>
      <c r="H176" s="109"/>
      <c r="I176" s="109"/>
      <c r="J176" s="109"/>
      <c r="K176" s="109"/>
      <c r="L176" s="109"/>
    </row>
    <row r="177" spans="2:12" s="4" customFormat="1" x14ac:dyDescent="0.25">
      <c r="B177" s="96"/>
      <c r="C177" s="109"/>
      <c r="D177" s="109"/>
      <c r="E177" s="109"/>
      <c r="F177" s="109"/>
      <c r="G177" s="109"/>
      <c r="H177" s="109"/>
      <c r="I177" s="109"/>
      <c r="J177" s="109"/>
      <c r="K177" s="109"/>
      <c r="L177" s="109"/>
    </row>
    <row r="178" spans="2:12" s="4" customFormat="1" x14ac:dyDescent="0.25">
      <c r="B178" s="96"/>
      <c r="C178" s="109"/>
      <c r="D178" s="109"/>
      <c r="E178" s="109"/>
      <c r="F178" s="109"/>
      <c r="G178" s="109"/>
      <c r="H178" s="109"/>
      <c r="I178" s="109"/>
      <c r="J178" s="109"/>
      <c r="K178" s="109"/>
      <c r="L178" s="109"/>
    </row>
    <row r="179" spans="2:12" s="4" customFormat="1" x14ac:dyDescent="0.25">
      <c r="B179" s="96"/>
      <c r="C179" s="109"/>
      <c r="D179" s="109"/>
      <c r="E179" s="109"/>
      <c r="F179" s="109"/>
      <c r="G179" s="109"/>
      <c r="H179" s="109"/>
      <c r="I179" s="109"/>
      <c r="J179" s="109"/>
      <c r="K179" s="109"/>
      <c r="L179" s="109"/>
    </row>
    <row r="180" spans="2:12" s="4" customFormat="1" x14ac:dyDescent="0.25">
      <c r="B180" s="96"/>
      <c r="C180" s="109"/>
      <c r="D180" s="109"/>
      <c r="E180" s="109"/>
      <c r="F180" s="109"/>
      <c r="G180" s="109"/>
      <c r="H180" s="109"/>
      <c r="I180" s="109"/>
      <c r="J180" s="109"/>
      <c r="K180" s="109"/>
      <c r="L180" s="109"/>
    </row>
    <row r="181" spans="2:12" s="4" customFormat="1" x14ac:dyDescent="0.25">
      <c r="B181" s="96"/>
      <c r="C181" s="109"/>
      <c r="D181" s="109"/>
      <c r="E181" s="109"/>
      <c r="F181" s="109"/>
      <c r="G181" s="109"/>
      <c r="H181" s="109"/>
      <c r="I181" s="109"/>
      <c r="J181" s="109"/>
      <c r="K181" s="109"/>
      <c r="L181" s="109"/>
    </row>
    <row r="182" spans="2:12" s="4" customFormat="1" x14ac:dyDescent="0.25">
      <c r="B182" s="96"/>
      <c r="C182" s="109"/>
      <c r="D182" s="109"/>
      <c r="E182" s="109"/>
      <c r="F182" s="109"/>
      <c r="G182" s="109"/>
      <c r="H182" s="109"/>
      <c r="I182" s="109"/>
      <c r="J182" s="109"/>
      <c r="K182" s="109"/>
      <c r="L182" s="109"/>
    </row>
    <row r="183" spans="2:12" s="4" customFormat="1" x14ac:dyDescent="0.25">
      <c r="B183" s="96"/>
      <c r="C183" s="109"/>
      <c r="D183" s="109"/>
      <c r="E183" s="109"/>
      <c r="F183" s="109"/>
      <c r="G183" s="109"/>
      <c r="H183" s="109"/>
      <c r="I183" s="109"/>
      <c r="J183" s="109"/>
      <c r="K183" s="109"/>
      <c r="L183" s="109"/>
    </row>
    <row r="184" spans="2:12" s="4" customFormat="1" x14ac:dyDescent="0.25">
      <c r="B184" s="96"/>
      <c r="C184" s="109"/>
      <c r="D184" s="109"/>
      <c r="E184" s="109"/>
      <c r="F184" s="109"/>
      <c r="G184" s="109"/>
      <c r="H184" s="109"/>
      <c r="I184" s="109"/>
      <c r="J184" s="109"/>
      <c r="K184" s="109"/>
      <c r="L184" s="109"/>
    </row>
    <row r="185" spans="2:12" s="4" customFormat="1" x14ac:dyDescent="0.25">
      <c r="B185" s="96"/>
      <c r="C185" s="109"/>
      <c r="D185" s="109"/>
      <c r="E185" s="109"/>
      <c r="F185" s="109"/>
      <c r="G185" s="109"/>
      <c r="H185" s="109"/>
      <c r="I185" s="109"/>
      <c r="J185" s="109"/>
      <c r="K185" s="109"/>
      <c r="L185" s="109"/>
    </row>
    <row r="186" spans="2:12" s="4" customFormat="1" x14ac:dyDescent="0.25">
      <c r="B186" s="96"/>
      <c r="C186" s="109"/>
      <c r="D186" s="109"/>
      <c r="E186" s="109"/>
      <c r="F186" s="109"/>
      <c r="G186" s="109"/>
      <c r="H186" s="109"/>
      <c r="I186" s="109"/>
      <c r="J186" s="109"/>
      <c r="K186" s="109"/>
      <c r="L186" s="109"/>
    </row>
    <row r="187" spans="2:12" s="4" customFormat="1" x14ac:dyDescent="0.25">
      <c r="B187" s="96"/>
      <c r="C187" s="109"/>
      <c r="D187" s="109"/>
      <c r="E187" s="109"/>
      <c r="F187" s="109"/>
      <c r="G187" s="109"/>
      <c r="H187" s="109"/>
      <c r="I187" s="109"/>
      <c r="J187" s="109"/>
      <c r="K187" s="109"/>
      <c r="L187" s="109"/>
    </row>
    <row r="188" spans="2:12" s="4" customFormat="1" x14ac:dyDescent="0.25">
      <c r="B188" s="96"/>
      <c r="C188" s="109"/>
      <c r="D188" s="109"/>
      <c r="E188" s="109"/>
      <c r="F188" s="109"/>
      <c r="G188" s="109"/>
      <c r="H188" s="109"/>
      <c r="I188" s="109"/>
      <c r="J188" s="109"/>
      <c r="K188" s="109"/>
      <c r="L188" s="109"/>
    </row>
    <row r="189" spans="2:12" s="4" customFormat="1" x14ac:dyDescent="0.25">
      <c r="B189" s="96"/>
      <c r="C189" s="109"/>
      <c r="D189" s="109"/>
      <c r="E189" s="109"/>
      <c r="F189" s="109"/>
      <c r="G189" s="109"/>
      <c r="H189" s="109"/>
      <c r="I189" s="109"/>
      <c r="J189" s="109"/>
      <c r="K189" s="109"/>
      <c r="L189" s="109"/>
    </row>
    <row r="190" spans="2:12" s="4" customFormat="1" x14ac:dyDescent="0.25">
      <c r="B190" s="96"/>
      <c r="C190" s="109"/>
      <c r="D190" s="109"/>
      <c r="E190" s="109"/>
      <c r="F190" s="109"/>
      <c r="G190" s="109"/>
      <c r="H190" s="109"/>
      <c r="I190" s="109"/>
      <c r="J190" s="109"/>
      <c r="K190" s="109"/>
      <c r="L190" s="109"/>
    </row>
    <row r="191" spans="2:12" s="4" customFormat="1" x14ac:dyDescent="0.25">
      <c r="B191" s="96"/>
      <c r="C191" s="109"/>
      <c r="D191" s="109"/>
      <c r="E191" s="109"/>
      <c r="F191" s="109"/>
      <c r="G191" s="109"/>
      <c r="H191" s="109"/>
      <c r="I191" s="109"/>
      <c r="J191" s="109"/>
      <c r="K191" s="109"/>
      <c r="L191" s="109"/>
    </row>
    <row r="192" spans="2:12" s="4" customFormat="1" x14ac:dyDescent="0.25">
      <c r="B192" s="96"/>
      <c r="C192" s="109"/>
      <c r="D192" s="109"/>
      <c r="E192" s="109"/>
      <c r="F192" s="109"/>
      <c r="G192" s="109"/>
      <c r="H192" s="109"/>
      <c r="I192" s="109"/>
      <c r="J192" s="109"/>
      <c r="K192" s="109"/>
      <c r="L192" s="109"/>
    </row>
    <row r="193" spans="2:12" s="4" customFormat="1" x14ac:dyDescent="0.25">
      <c r="B193" s="96"/>
      <c r="C193" s="109"/>
      <c r="D193" s="109"/>
      <c r="E193" s="109"/>
      <c r="F193" s="109"/>
      <c r="G193" s="109"/>
      <c r="H193" s="109"/>
      <c r="I193" s="109"/>
      <c r="J193" s="109"/>
      <c r="K193" s="109"/>
      <c r="L193" s="109"/>
    </row>
    <row r="194" spans="2:12" s="4" customFormat="1" x14ac:dyDescent="0.25">
      <c r="B194" s="96"/>
      <c r="C194" s="109"/>
      <c r="D194" s="109"/>
      <c r="E194" s="109"/>
      <c r="F194" s="109"/>
      <c r="G194" s="109"/>
      <c r="H194" s="109"/>
      <c r="I194" s="109"/>
      <c r="J194" s="109"/>
      <c r="K194" s="109"/>
      <c r="L194" s="109"/>
    </row>
    <row r="195" spans="2:12" s="4" customFormat="1" x14ac:dyDescent="0.25">
      <c r="B195" s="96"/>
      <c r="C195" s="109"/>
      <c r="D195" s="109"/>
      <c r="E195" s="109"/>
      <c r="F195" s="109"/>
      <c r="G195" s="109"/>
      <c r="H195" s="109"/>
      <c r="I195" s="109"/>
      <c r="J195" s="109"/>
      <c r="K195" s="109"/>
      <c r="L195" s="109"/>
    </row>
    <row r="196" spans="2:12" s="4" customFormat="1" x14ac:dyDescent="0.25">
      <c r="B196" s="96"/>
      <c r="C196" s="109"/>
      <c r="D196" s="109"/>
      <c r="E196" s="109"/>
      <c r="F196" s="109"/>
      <c r="G196" s="109"/>
      <c r="H196" s="109"/>
      <c r="I196" s="109"/>
      <c r="J196" s="109"/>
      <c r="K196" s="109"/>
      <c r="L196" s="109"/>
    </row>
    <row r="197" spans="2:12" s="4" customFormat="1" x14ac:dyDescent="0.25">
      <c r="B197" s="96"/>
      <c r="C197" s="109"/>
      <c r="D197" s="109"/>
      <c r="E197" s="109"/>
      <c r="F197" s="109"/>
      <c r="G197" s="109"/>
      <c r="H197" s="109"/>
      <c r="I197" s="109"/>
      <c r="J197" s="109"/>
      <c r="K197" s="109"/>
      <c r="L197" s="109"/>
    </row>
    <row r="198" spans="2:12" s="4" customFormat="1" x14ac:dyDescent="0.25">
      <c r="B198" s="96"/>
      <c r="C198" s="109"/>
      <c r="D198" s="109"/>
      <c r="E198" s="109"/>
      <c r="F198" s="109"/>
      <c r="G198" s="109"/>
      <c r="H198" s="109"/>
      <c r="I198" s="109"/>
      <c r="J198" s="109"/>
      <c r="K198" s="109"/>
      <c r="L198" s="109"/>
    </row>
    <row r="199" spans="2:12" s="4" customFormat="1" x14ac:dyDescent="0.25">
      <c r="B199" s="96"/>
      <c r="C199" s="109"/>
      <c r="D199" s="109"/>
      <c r="E199" s="109"/>
      <c r="F199" s="109"/>
      <c r="G199" s="109"/>
      <c r="H199" s="109"/>
      <c r="I199" s="109"/>
      <c r="J199" s="109"/>
      <c r="K199" s="109"/>
      <c r="L199" s="109"/>
    </row>
    <row r="200" spans="2:12" s="4" customFormat="1" x14ac:dyDescent="0.25">
      <c r="B200" s="96"/>
      <c r="C200" s="109"/>
      <c r="D200" s="109"/>
      <c r="E200" s="109"/>
      <c r="F200" s="109"/>
      <c r="G200" s="109"/>
      <c r="H200" s="109"/>
      <c r="I200" s="109"/>
      <c r="J200" s="109"/>
      <c r="K200" s="109"/>
      <c r="L200" s="109"/>
    </row>
    <row r="201" spans="2:12" s="4" customFormat="1" x14ac:dyDescent="0.25">
      <c r="B201" s="96"/>
      <c r="C201" s="109"/>
      <c r="D201" s="109"/>
      <c r="E201" s="109"/>
      <c r="F201" s="109"/>
      <c r="G201" s="109"/>
      <c r="H201" s="109"/>
      <c r="I201" s="109"/>
      <c r="J201" s="109"/>
      <c r="K201" s="109"/>
      <c r="L201" s="109"/>
    </row>
    <row r="202" spans="2:12" s="4" customFormat="1" x14ac:dyDescent="0.25">
      <c r="B202" s="96"/>
      <c r="C202" s="109"/>
      <c r="D202" s="109"/>
      <c r="E202" s="109"/>
      <c r="F202" s="109"/>
      <c r="G202" s="109"/>
      <c r="H202" s="109"/>
      <c r="I202" s="109"/>
      <c r="J202" s="109"/>
      <c r="K202" s="109"/>
      <c r="L202" s="109"/>
    </row>
    <row r="203" spans="2:12" s="4" customFormat="1" x14ac:dyDescent="0.25">
      <c r="B203" s="96"/>
      <c r="C203" s="109"/>
      <c r="D203" s="109"/>
      <c r="E203" s="109"/>
      <c r="F203" s="109"/>
      <c r="G203" s="109"/>
      <c r="H203" s="109"/>
      <c r="I203" s="109"/>
      <c r="J203" s="109"/>
      <c r="K203" s="109"/>
      <c r="L203" s="109"/>
    </row>
    <row r="204" spans="2:12" s="4" customFormat="1" x14ac:dyDescent="0.25">
      <c r="B204" s="96"/>
      <c r="C204" s="109"/>
      <c r="D204" s="109"/>
      <c r="E204" s="109"/>
      <c r="F204" s="109"/>
      <c r="G204" s="109"/>
      <c r="H204" s="109"/>
      <c r="I204" s="109"/>
      <c r="J204" s="109"/>
      <c r="K204" s="109"/>
      <c r="L204" s="109"/>
    </row>
    <row r="205" spans="2:12" s="4" customFormat="1" x14ac:dyDescent="0.25">
      <c r="B205" s="96"/>
      <c r="C205" s="109"/>
      <c r="D205" s="109"/>
      <c r="E205" s="109"/>
      <c r="F205" s="109"/>
      <c r="G205" s="109"/>
      <c r="H205" s="109"/>
      <c r="I205" s="109"/>
      <c r="J205" s="109"/>
      <c r="K205" s="109"/>
      <c r="L205" s="109"/>
    </row>
    <row r="206" spans="2:12" s="4" customFormat="1" x14ac:dyDescent="0.25">
      <c r="B206" s="96"/>
      <c r="C206" s="109"/>
      <c r="D206" s="109"/>
      <c r="E206" s="109"/>
      <c r="F206" s="109"/>
      <c r="G206" s="109"/>
      <c r="H206" s="109"/>
      <c r="I206" s="109"/>
      <c r="J206" s="109"/>
      <c r="K206" s="109"/>
      <c r="L206" s="109"/>
    </row>
    <row r="207" spans="2:12" s="4" customFormat="1" x14ac:dyDescent="0.25">
      <c r="B207" s="96"/>
      <c r="C207" s="109"/>
      <c r="D207" s="109"/>
      <c r="E207" s="109"/>
      <c r="F207" s="109"/>
      <c r="G207" s="109"/>
      <c r="H207" s="109"/>
      <c r="I207" s="109"/>
      <c r="J207" s="109"/>
      <c r="K207" s="109"/>
      <c r="L207" s="109"/>
    </row>
    <row r="208" spans="2:12" s="4" customFormat="1" x14ac:dyDescent="0.25">
      <c r="B208" s="96"/>
      <c r="C208" s="109"/>
      <c r="D208" s="109"/>
      <c r="E208" s="109"/>
      <c r="F208" s="109"/>
      <c r="G208" s="109"/>
      <c r="H208" s="109"/>
      <c r="I208" s="109"/>
      <c r="J208" s="109"/>
      <c r="K208" s="109"/>
      <c r="L208" s="109"/>
    </row>
    <row r="209" spans="2:12" s="4" customFormat="1" x14ac:dyDescent="0.25">
      <c r="B209" s="96"/>
      <c r="C209" s="109"/>
      <c r="D209" s="109"/>
      <c r="E209" s="109"/>
      <c r="F209" s="109"/>
      <c r="G209" s="109"/>
      <c r="H209" s="109"/>
      <c r="I209" s="109"/>
      <c r="J209" s="109"/>
      <c r="K209" s="109"/>
      <c r="L209" s="109"/>
    </row>
    <row r="210" spans="2:12" s="4" customFormat="1" x14ac:dyDescent="0.25">
      <c r="B210" s="96"/>
      <c r="C210" s="109"/>
      <c r="D210" s="109"/>
      <c r="E210" s="109"/>
      <c r="F210" s="109"/>
      <c r="G210" s="109"/>
      <c r="H210" s="109"/>
      <c r="I210" s="109"/>
      <c r="J210" s="109"/>
      <c r="K210" s="109"/>
      <c r="L210" s="109"/>
    </row>
    <row r="211" spans="2:12" s="4" customFormat="1" x14ac:dyDescent="0.25">
      <c r="B211" s="96"/>
      <c r="C211" s="109"/>
      <c r="D211" s="109"/>
      <c r="E211" s="109"/>
      <c r="F211" s="109"/>
      <c r="G211" s="109"/>
      <c r="H211" s="109"/>
      <c r="I211" s="109"/>
      <c r="J211" s="109"/>
      <c r="K211" s="109"/>
      <c r="L211" s="109"/>
    </row>
    <row r="212" spans="2:12" s="4" customFormat="1" x14ac:dyDescent="0.25">
      <c r="B212" s="96"/>
      <c r="C212" s="109"/>
      <c r="D212" s="109"/>
      <c r="E212" s="109"/>
      <c r="F212" s="109"/>
      <c r="G212" s="109"/>
      <c r="H212" s="109"/>
      <c r="I212" s="109"/>
      <c r="J212" s="109"/>
      <c r="K212" s="109"/>
      <c r="L212" s="109"/>
    </row>
    <row r="213" spans="2:12" s="4" customFormat="1" x14ac:dyDescent="0.25">
      <c r="B213" s="96"/>
      <c r="C213" s="109"/>
      <c r="D213" s="109"/>
      <c r="E213" s="109"/>
      <c r="F213" s="109"/>
      <c r="G213" s="109"/>
      <c r="H213" s="109"/>
      <c r="I213" s="109"/>
      <c r="J213" s="109"/>
      <c r="K213" s="109"/>
      <c r="L213" s="109"/>
    </row>
    <row r="214" spans="2:12" s="4" customFormat="1" x14ac:dyDescent="0.25">
      <c r="B214" s="96"/>
      <c r="C214" s="109"/>
      <c r="D214" s="109"/>
      <c r="E214" s="109"/>
      <c r="F214" s="109"/>
      <c r="G214" s="109"/>
      <c r="H214" s="109"/>
      <c r="I214" s="109"/>
      <c r="J214" s="109"/>
      <c r="K214" s="109"/>
      <c r="L214" s="109"/>
    </row>
    <row r="215" spans="2:12" s="4" customFormat="1" x14ac:dyDescent="0.25">
      <c r="B215" s="96"/>
      <c r="C215" s="109"/>
      <c r="D215" s="109"/>
      <c r="E215" s="109"/>
      <c r="F215" s="109"/>
      <c r="G215" s="109"/>
      <c r="H215" s="109"/>
      <c r="I215" s="109"/>
      <c r="J215" s="109"/>
      <c r="K215" s="109"/>
      <c r="L215" s="109"/>
    </row>
    <row r="216" spans="2:12" s="4" customFormat="1" x14ac:dyDescent="0.25">
      <c r="B216" s="96"/>
      <c r="C216" s="109"/>
      <c r="D216" s="109"/>
      <c r="E216" s="109"/>
      <c r="F216" s="109"/>
      <c r="G216" s="109"/>
      <c r="H216" s="109"/>
      <c r="I216" s="109"/>
      <c r="J216" s="109"/>
      <c r="K216" s="109"/>
      <c r="L216" s="109"/>
    </row>
    <row r="217" spans="2:12" s="4" customFormat="1" x14ac:dyDescent="0.25">
      <c r="B217" s="96"/>
      <c r="C217" s="109"/>
      <c r="D217" s="109"/>
      <c r="E217" s="109"/>
      <c r="F217" s="109"/>
      <c r="G217" s="109"/>
      <c r="H217" s="109"/>
      <c r="I217" s="109"/>
      <c r="J217" s="109"/>
      <c r="K217" s="109"/>
      <c r="L217" s="109"/>
    </row>
    <row r="218" spans="2:12" s="4" customFormat="1" x14ac:dyDescent="0.25">
      <c r="B218" s="96"/>
      <c r="C218" s="109"/>
      <c r="D218" s="109"/>
      <c r="E218" s="109"/>
      <c r="F218" s="109"/>
      <c r="G218" s="109"/>
      <c r="H218" s="109"/>
      <c r="I218" s="109"/>
      <c r="J218" s="109"/>
      <c r="K218" s="109"/>
      <c r="L218" s="109"/>
    </row>
    <row r="219" spans="2:12" s="4" customFormat="1" x14ac:dyDescent="0.25">
      <c r="B219" s="96"/>
      <c r="C219" s="109"/>
      <c r="D219" s="109"/>
      <c r="E219" s="109"/>
      <c r="F219" s="109"/>
      <c r="G219" s="109"/>
      <c r="H219" s="109"/>
      <c r="I219" s="109"/>
      <c r="J219" s="109"/>
      <c r="K219" s="109"/>
      <c r="L219" s="109"/>
    </row>
    <row r="220" spans="2:12" s="4" customFormat="1" x14ac:dyDescent="0.25">
      <c r="B220" s="96"/>
      <c r="C220" s="109"/>
      <c r="D220" s="109"/>
      <c r="E220" s="109"/>
      <c r="F220" s="109"/>
      <c r="G220" s="109"/>
      <c r="H220" s="109"/>
      <c r="I220" s="109"/>
      <c r="J220" s="109"/>
      <c r="K220" s="109"/>
      <c r="L220" s="109"/>
    </row>
    <row r="221" spans="2:12" s="4" customFormat="1" x14ac:dyDescent="0.25">
      <c r="B221" s="96"/>
      <c r="C221" s="109"/>
      <c r="D221" s="109"/>
      <c r="E221" s="109"/>
      <c r="F221" s="109"/>
      <c r="G221" s="109"/>
      <c r="H221" s="109"/>
      <c r="I221" s="109"/>
      <c r="J221" s="109"/>
      <c r="K221" s="109"/>
      <c r="L221" s="109"/>
    </row>
    <row r="222" spans="2:12" s="4" customFormat="1" x14ac:dyDescent="0.25">
      <c r="B222" s="96"/>
      <c r="C222" s="109"/>
      <c r="D222" s="109"/>
      <c r="E222" s="109"/>
      <c r="F222" s="109"/>
      <c r="G222" s="109"/>
      <c r="H222" s="109"/>
      <c r="I222" s="109"/>
      <c r="J222" s="109"/>
      <c r="K222" s="109"/>
      <c r="L222" s="109"/>
    </row>
    <row r="223" spans="2:12" s="4" customFormat="1" x14ac:dyDescent="0.25">
      <c r="B223" s="96"/>
      <c r="C223" s="109"/>
      <c r="D223" s="109"/>
      <c r="E223" s="109"/>
      <c r="F223" s="109"/>
      <c r="G223" s="109"/>
      <c r="H223" s="109"/>
      <c r="I223" s="109"/>
      <c r="J223" s="109"/>
      <c r="K223" s="109"/>
      <c r="L223" s="109"/>
    </row>
    <row r="224" spans="2:12" s="4" customFormat="1" x14ac:dyDescent="0.25">
      <c r="B224" s="96"/>
      <c r="C224" s="109"/>
      <c r="D224" s="109"/>
      <c r="E224" s="109"/>
      <c r="F224" s="109"/>
      <c r="G224" s="109"/>
      <c r="H224" s="109"/>
      <c r="I224" s="109"/>
      <c r="J224" s="109"/>
      <c r="K224" s="109"/>
      <c r="L224" s="109"/>
    </row>
    <row r="225" spans="2:12" s="4" customFormat="1" x14ac:dyDescent="0.25">
      <c r="B225" s="96"/>
      <c r="C225" s="109"/>
      <c r="D225" s="109"/>
      <c r="E225" s="109"/>
      <c r="F225" s="109"/>
      <c r="G225" s="109"/>
      <c r="H225" s="109"/>
      <c r="I225" s="109"/>
      <c r="J225" s="109"/>
      <c r="K225" s="109"/>
      <c r="L225" s="109"/>
    </row>
    <row r="226" spans="2:12" s="4" customFormat="1" x14ac:dyDescent="0.25">
      <c r="B226" s="96"/>
      <c r="C226" s="109"/>
      <c r="D226" s="109"/>
      <c r="E226" s="109"/>
      <c r="F226" s="109"/>
      <c r="G226" s="109"/>
      <c r="H226" s="109"/>
      <c r="I226" s="109"/>
      <c r="J226" s="109"/>
      <c r="K226" s="109"/>
      <c r="L226" s="109"/>
    </row>
    <row r="227" spans="2:12" s="4" customFormat="1" x14ac:dyDescent="0.25">
      <c r="B227" s="96"/>
      <c r="C227" s="109"/>
      <c r="D227" s="109"/>
      <c r="E227" s="109"/>
      <c r="F227" s="109"/>
      <c r="G227" s="109"/>
      <c r="H227" s="109"/>
      <c r="I227" s="109"/>
      <c r="J227" s="109"/>
      <c r="K227" s="109"/>
      <c r="L227" s="109"/>
    </row>
    <row r="228" spans="2:12" s="4" customFormat="1" x14ac:dyDescent="0.25">
      <c r="B228" s="96"/>
      <c r="C228" s="109"/>
      <c r="D228" s="109"/>
      <c r="E228" s="109"/>
      <c r="F228" s="109"/>
      <c r="G228" s="109"/>
      <c r="H228" s="109"/>
      <c r="I228" s="109"/>
      <c r="J228" s="109"/>
      <c r="K228" s="109"/>
      <c r="L228" s="109"/>
    </row>
    <row r="229" spans="2:12" s="4" customFormat="1" x14ac:dyDescent="0.25">
      <c r="B229" s="96"/>
      <c r="C229" s="109"/>
      <c r="D229" s="109"/>
      <c r="E229" s="109"/>
      <c r="F229" s="109"/>
      <c r="G229" s="109"/>
      <c r="H229" s="109"/>
      <c r="I229" s="109"/>
      <c r="J229" s="109"/>
      <c r="K229" s="109"/>
      <c r="L229" s="109"/>
    </row>
    <row r="230" spans="2:12" s="4" customFormat="1" x14ac:dyDescent="0.25">
      <c r="B230" s="96"/>
      <c r="C230" s="109"/>
      <c r="D230" s="109"/>
      <c r="E230" s="109"/>
      <c r="F230" s="109"/>
      <c r="G230" s="109"/>
      <c r="H230" s="109"/>
      <c r="I230" s="109"/>
      <c r="J230" s="109"/>
      <c r="K230" s="109"/>
      <c r="L230" s="109"/>
    </row>
    <row r="231" spans="2:12" s="4" customFormat="1" x14ac:dyDescent="0.25">
      <c r="B231" s="96"/>
      <c r="C231" s="109"/>
      <c r="D231" s="109"/>
      <c r="E231" s="109"/>
      <c r="F231" s="109"/>
      <c r="G231" s="109"/>
      <c r="H231" s="109"/>
      <c r="I231" s="109"/>
      <c r="J231" s="109"/>
      <c r="K231" s="109"/>
      <c r="L231" s="109"/>
    </row>
    <row r="232" spans="2:12" s="4" customFormat="1" x14ac:dyDescent="0.25">
      <c r="B232" s="96"/>
      <c r="C232" s="109"/>
      <c r="D232" s="109"/>
      <c r="E232" s="109"/>
      <c r="F232" s="109"/>
      <c r="G232" s="109"/>
      <c r="H232" s="109"/>
      <c r="I232" s="109"/>
      <c r="J232" s="109"/>
      <c r="K232" s="109"/>
      <c r="L232" s="109"/>
    </row>
    <row r="233" spans="2:12" s="4" customFormat="1" x14ac:dyDescent="0.25">
      <c r="B233" s="96"/>
      <c r="C233" s="109"/>
      <c r="D233" s="109"/>
      <c r="E233" s="109"/>
      <c r="F233" s="109"/>
      <c r="G233" s="109"/>
      <c r="H233" s="109"/>
      <c r="I233" s="109"/>
      <c r="J233" s="109"/>
      <c r="K233" s="109"/>
      <c r="L233" s="109"/>
    </row>
    <row r="234" spans="2:12" s="4" customFormat="1" x14ac:dyDescent="0.25">
      <c r="B234" s="96"/>
      <c r="C234" s="109"/>
      <c r="D234" s="109"/>
      <c r="E234" s="109"/>
      <c r="F234" s="109"/>
      <c r="G234" s="109"/>
      <c r="H234" s="109"/>
      <c r="I234" s="109"/>
      <c r="J234" s="109"/>
      <c r="K234" s="109"/>
      <c r="L234" s="109"/>
    </row>
    <row r="235" spans="2:12" s="4" customFormat="1" x14ac:dyDescent="0.25">
      <c r="B235" s="96"/>
      <c r="C235" s="109"/>
      <c r="D235" s="109"/>
      <c r="E235" s="109"/>
      <c r="F235" s="109"/>
      <c r="G235" s="109"/>
      <c r="H235" s="109"/>
      <c r="I235" s="109"/>
      <c r="J235" s="109"/>
      <c r="K235" s="109"/>
      <c r="L235" s="109"/>
    </row>
    <row r="236" spans="2:12" s="4" customFormat="1" x14ac:dyDescent="0.25">
      <c r="B236" s="96"/>
      <c r="C236" s="109"/>
      <c r="D236" s="109"/>
      <c r="E236" s="109"/>
      <c r="F236" s="109"/>
      <c r="G236" s="109"/>
      <c r="H236" s="109"/>
      <c r="I236" s="109"/>
      <c r="J236" s="109"/>
      <c r="K236" s="109"/>
      <c r="L236" s="109"/>
    </row>
    <row r="237" spans="2:12" s="4" customFormat="1" x14ac:dyDescent="0.25">
      <c r="B237" s="96"/>
      <c r="C237" s="109"/>
      <c r="D237" s="109"/>
      <c r="E237" s="109"/>
      <c r="F237" s="109"/>
      <c r="G237" s="109"/>
      <c r="H237" s="109"/>
      <c r="I237" s="109"/>
      <c r="J237" s="109"/>
      <c r="K237" s="109"/>
      <c r="L237" s="109"/>
    </row>
    <row r="238" spans="2:12" s="4" customFormat="1" x14ac:dyDescent="0.25">
      <c r="B238" s="96"/>
      <c r="C238" s="109"/>
      <c r="D238" s="109"/>
      <c r="E238" s="109"/>
      <c r="F238" s="109"/>
      <c r="G238" s="109"/>
      <c r="H238" s="109"/>
      <c r="I238" s="109"/>
      <c r="J238" s="109"/>
      <c r="K238" s="109"/>
      <c r="L238" s="109"/>
    </row>
    <row r="239" spans="2:12" s="4" customFormat="1" x14ac:dyDescent="0.25">
      <c r="B239" s="96"/>
      <c r="C239" s="109"/>
      <c r="D239" s="109"/>
      <c r="E239" s="109"/>
      <c r="F239" s="109"/>
      <c r="G239" s="109"/>
      <c r="H239" s="109"/>
      <c r="I239" s="109"/>
      <c r="J239" s="109"/>
      <c r="K239" s="109"/>
      <c r="L239" s="109"/>
    </row>
    <row r="240" spans="2:12" s="4" customFormat="1" x14ac:dyDescent="0.25">
      <c r="B240" s="96"/>
      <c r="C240" s="109"/>
      <c r="D240" s="109"/>
      <c r="E240" s="109"/>
      <c r="F240" s="109"/>
      <c r="G240" s="109"/>
      <c r="H240" s="109"/>
      <c r="I240" s="109"/>
      <c r="J240" s="109"/>
      <c r="K240" s="109"/>
      <c r="L240" s="109"/>
    </row>
    <row r="241" spans="2:12" s="4" customFormat="1" x14ac:dyDescent="0.25">
      <c r="B241" s="96"/>
      <c r="C241" s="109"/>
      <c r="D241" s="109"/>
      <c r="E241" s="109"/>
      <c r="F241" s="109"/>
      <c r="G241" s="109"/>
      <c r="H241" s="109"/>
      <c r="I241" s="109"/>
      <c r="J241" s="109"/>
      <c r="K241" s="109"/>
      <c r="L241" s="109"/>
    </row>
    <row r="242" spans="2:12" s="4" customFormat="1" x14ac:dyDescent="0.25">
      <c r="B242" s="96"/>
      <c r="C242" s="109"/>
      <c r="D242" s="109"/>
      <c r="E242" s="109"/>
      <c r="F242" s="109"/>
      <c r="G242" s="109"/>
      <c r="H242" s="109"/>
      <c r="I242" s="109"/>
      <c r="J242" s="109"/>
      <c r="K242" s="109"/>
      <c r="L242" s="109"/>
    </row>
    <row r="243" spans="2:12" s="4" customFormat="1" x14ac:dyDescent="0.25">
      <c r="B243" s="96"/>
      <c r="C243" s="109"/>
      <c r="D243" s="109"/>
      <c r="E243" s="109"/>
      <c r="F243" s="109"/>
      <c r="G243" s="109"/>
      <c r="H243" s="109"/>
      <c r="I243" s="109"/>
      <c r="J243" s="109"/>
      <c r="K243" s="109"/>
      <c r="L243" s="109"/>
    </row>
    <row r="244" spans="2:12" s="4" customFormat="1" x14ac:dyDescent="0.25">
      <c r="B244" s="96"/>
      <c r="C244" s="109"/>
      <c r="D244" s="109"/>
      <c r="E244" s="109"/>
      <c r="F244" s="109"/>
      <c r="G244" s="109"/>
      <c r="H244" s="109"/>
      <c r="I244" s="109"/>
      <c r="J244" s="109"/>
      <c r="K244" s="109"/>
      <c r="L244" s="109"/>
    </row>
    <row r="245" spans="2:12" s="4" customFormat="1" x14ac:dyDescent="0.25">
      <c r="B245" s="96"/>
      <c r="C245" s="109"/>
      <c r="D245" s="109"/>
      <c r="E245" s="109"/>
      <c r="F245" s="109"/>
      <c r="G245" s="109"/>
      <c r="H245" s="109"/>
      <c r="I245" s="109"/>
      <c r="J245" s="109"/>
      <c r="K245" s="109"/>
      <c r="L245" s="109"/>
    </row>
    <row r="246" spans="2:12" s="4" customFormat="1" x14ac:dyDescent="0.25">
      <c r="B246" s="96"/>
      <c r="C246" s="109"/>
      <c r="D246" s="109"/>
      <c r="E246" s="109"/>
      <c r="F246" s="109"/>
      <c r="G246" s="109"/>
      <c r="H246" s="109"/>
      <c r="I246" s="109"/>
      <c r="J246" s="109"/>
      <c r="K246" s="109"/>
      <c r="L246" s="109"/>
    </row>
    <row r="247" spans="2:12" s="4" customFormat="1" x14ac:dyDescent="0.25">
      <c r="B247" s="96"/>
      <c r="C247" s="109"/>
      <c r="D247" s="109"/>
      <c r="E247" s="109"/>
      <c r="F247" s="109"/>
      <c r="G247" s="109"/>
      <c r="H247" s="109"/>
      <c r="I247" s="109"/>
      <c r="J247" s="109"/>
      <c r="K247" s="109"/>
      <c r="L247" s="109"/>
    </row>
    <row r="248" spans="2:12" s="4" customFormat="1" x14ac:dyDescent="0.25">
      <c r="B248" s="96"/>
      <c r="C248" s="109"/>
      <c r="D248" s="109"/>
      <c r="E248" s="109"/>
      <c r="F248" s="109"/>
      <c r="G248" s="109"/>
      <c r="H248" s="109"/>
      <c r="I248" s="109"/>
      <c r="J248" s="109"/>
      <c r="K248" s="109"/>
      <c r="L248" s="109"/>
    </row>
    <row r="249" spans="2:12" s="4" customFormat="1" x14ac:dyDescent="0.25">
      <c r="B249" s="96"/>
      <c r="C249" s="109"/>
      <c r="D249" s="109"/>
      <c r="E249" s="109"/>
      <c r="F249" s="109"/>
      <c r="G249" s="109"/>
      <c r="H249" s="109"/>
      <c r="I249" s="109"/>
      <c r="J249" s="109"/>
      <c r="K249" s="109"/>
      <c r="L249" s="109"/>
    </row>
    <row r="250" spans="2:12" s="4" customFormat="1" x14ac:dyDescent="0.25">
      <c r="B250" s="96"/>
      <c r="C250" s="109"/>
      <c r="D250" s="109"/>
      <c r="E250" s="109"/>
      <c r="F250" s="109"/>
      <c r="G250" s="109"/>
      <c r="H250" s="109"/>
      <c r="I250" s="109"/>
      <c r="J250" s="109"/>
      <c r="K250" s="109"/>
      <c r="L250" s="109"/>
    </row>
    <row r="251" spans="2:12" s="4" customFormat="1" x14ac:dyDescent="0.25">
      <c r="B251" s="96"/>
      <c r="C251" s="109"/>
      <c r="D251" s="109"/>
      <c r="E251" s="109"/>
      <c r="F251" s="109"/>
      <c r="G251" s="109"/>
      <c r="H251" s="109"/>
      <c r="I251" s="109"/>
      <c r="J251" s="109"/>
      <c r="K251" s="109"/>
      <c r="L251" s="109"/>
    </row>
    <row r="252" spans="2:12" s="4" customFormat="1" x14ac:dyDescent="0.25">
      <c r="B252" s="96"/>
      <c r="C252" s="109"/>
      <c r="D252" s="109"/>
      <c r="E252" s="109"/>
      <c r="F252" s="109"/>
      <c r="G252" s="109"/>
      <c r="H252" s="109"/>
      <c r="I252" s="109"/>
      <c r="J252" s="109"/>
      <c r="K252" s="109"/>
      <c r="L252" s="109"/>
    </row>
    <row r="253" spans="2:12" s="4" customFormat="1" x14ac:dyDescent="0.25">
      <c r="B253" s="96"/>
      <c r="C253" s="109"/>
      <c r="D253" s="109"/>
      <c r="E253" s="109"/>
      <c r="F253" s="109"/>
      <c r="G253" s="109"/>
      <c r="H253" s="109"/>
      <c r="I253" s="109"/>
      <c r="J253" s="109"/>
      <c r="K253" s="109"/>
      <c r="L253" s="109"/>
    </row>
    <row r="254" spans="2:12" s="4" customFormat="1" x14ac:dyDescent="0.25">
      <c r="B254" s="96"/>
      <c r="C254" s="109"/>
      <c r="D254" s="109"/>
      <c r="E254" s="109"/>
      <c r="F254" s="109"/>
      <c r="G254" s="109"/>
      <c r="H254" s="109"/>
      <c r="I254" s="109"/>
      <c r="J254" s="109"/>
      <c r="K254" s="109"/>
      <c r="L254" s="109"/>
    </row>
    <row r="255" spans="2:12" s="4" customFormat="1" x14ac:dyDescent="0.25">
      <c r="B255" s="96"/>
      <c r="C255" s="109"/>
      <c r="D255" s="109"/>
      <c r="E255" s="109"/>
      <c r="F255" s="109"/>
      <c r="G255" s="109"/>
      <c r="H255" s="109"/>
      <c r="I255" s="109"/>
      <c r="J255" s="109"/>
      <c r="K255" s="109"/>
      <c r="L255" s="109"/>
    </row>
    <row r="256" spans="2:12" s="4" customFormat="1" x14ac:dyDescent="0.25">
      <c r="B256" s="96"/>
      <c r="C256" s="109"/>
      <c r="D256" s="109"/>
      <c r="E256" s="109"/>
      <c r="F256" s="109"/>
      <c r="G256" s="109"/>
      <c r="H256" s="109"/>
      <c r="I256" s="109"/>
      <c r="J256" s="109"/>
      <c r="K256" s="109"/>
      <c r="L256" s="109"/>
    </row>
    <row r="257" spans="2:12" s="4" customFormat="1" x14ac:dyDescent="0.25">
      <c r="B257" s="96"/>
      <c r="C257" s="109"/>
      <c r="D257" s="109"/>
      <c r="E257" s="109"/>
      <c r="F257" s="109"/>
      <c r="G257" s="109"/>
      <c r="H257" s="109"/>
      <c r="I257" s="109"/>
      <c r="J257" s="109"/>
      <c r="K257" s="109"/>
      <c r="L257" s="109"/>
    </row>
    <row r="258" spans="2:12" s="4" customFormat="1" x14ac:dyDescent="0.25">
      <c r="B258" s="96"/>
      <c r="C258" s="109"/>
      <c r="D258" s="109"/>
      <c r="E258" s="109"/>
      <c r="F258" s="109"/>
      <c r="G258" s="109"/>
      <c r="H258" s="109"/>
      <c r="I258" s="109"/>
      <c r="J258" s="109"/>
      <c r="K258" s="109"/>
      <c r="L258" s="109"/>
    </row>
    <row r="259" spans="2:12" s="4" customFormat="1" x14ac:dyDescent="0.25">
      <c r="B259" s="96"/>
      <c r="C259" s="109"/>
      <c r="D259" s="109"/>
      <c r="E259" s="109"/>
      <c r="F259" s="109"/>
      <c r="G259" s="109"/>
      <c r="H259" s="109"/>
      <c r="I259" s="109"/>
      <c r="J259" s="109"/>
      <c r="K259" s="109"/>
      <c r="L259" s="109"/>
    </row>
    <row r="260" spans="2:12" s="4" customFormat="1" x14ac:dyDescent="0.25">
      <c r="B260" s="96"/>
      <c r="C260" s="109"/>
      <c r="D260" s="109"/>
      <c r="E260" s="109"/>
      <c r="F260" s="109"/>
      <c r="G260" s="109"/>
      <c r="H260" s="109"/>
      <c r="I260" s="109"/>
      <c r="J260" s="109"/>
      <c r="K260" s="109"/>
      <c r="L260" s="109"/>
    </row>
    <row r="261" spans="2:12" s="4" customFormat="1" x14ac:dyDescent="0.25">
      <c r="B261" s="96"/>
      <c r="C261" s="109"/>
      <c r="D261" s="109"/>
      <c r="E261" s="109"/>
      <c r="F261" s="109"/>
      <c r="G261" s="109"/>
      <c r="H261" s="109"/>
      <c r="I261" s="109"/>
      <c r="J261" s="109"/>
      <c r="K261" s="109"/>
      <c r="L261" s="109"/>
    </row>
    <row r="262" spans="2:12" s="4" customFormat="1" x14ac:dyDescent="0.25">
      <c r="B262" s="96"/>
      <c r="C262" s="109"/>
      <c r="D262" s="109"/>
      <c r="E262" s="109"/>
      <c r="F262" s="109"/>
      <c r="G262" s="109"/>
      <c r="H262" s="109"/>
      <c r="I262" s="109"/>
      <c r="J262" s="109"/>
      <c r="K262" s="109"/>
      <c r="L262" s="109"/>
    </row>
    <row r="263" spans="2:12" s="4" customFormat="1" x14ac:dyDescent="0.25">
      <c r="B263" s="96"/>
      <c r="C263" s="109"/>
      <c r="D263" s="109"/>
      <c r="E263" s="109"/>
      <c r="F263" s="109"/>
      <c r="G263" s="109"/>
      <c r="H263" s="109"/>
      <c r="I263" s="109"/>
      <c r="J263" s="109"/>
      <c r="K263" s="109"/>
      <c r="L263" s="109"/>
    </row>
    <row r="264" spans="2:12" s="4" customFormat="1" x14ac:dyDescent="0.25">
      <c r="B264" s="96"/>
      <c r="C264" s="109"/>
      <c r="D264" s="109"/>
      <c r="E264" s="109"/>
      <c r="F264" s="109"/>
      <c r="G264" s="109"/>
      <c r="H264" s="109"/>
      <c r="I264" s="109"/>
      <c r="J264" s="109"/>
      <c r="K264" s="109"/>
      <c r="L264" s="109"/>
    </row>
    <row r="265" spans="2:12" s="4" customFormat="1" x14ac:dyDescent="0.25">
      <c r="B265" s="96"/>
      <c r="C265" s="109"/>
      <c r="D265" s="109"/>
      <c r="E265" s="109"/>
      <c r="F265" s="109"/>
      <c r="G265" s="109"/>
      <c r="H265" s="109"/>
      <c r="I265" s="109"/>
      <c r="J265" s="109"/>
      <c r="K265" s="109"/>
      <c r="L265" s="109"/>
    </row>
    <row r="266" spans="2:12" s="4" customFormat="1" x14ac:dyDescent="0.25">
      <c r="B266" s="96"/>
      <c r="C266" s="109"/>
      <c r="D266" s="109"/>
      <c r="E266" s="109"/>
      <c r="F266" s="109"/>
      <c r="G266" s="109"/>
      <c r="H266" s="109"/>
      <c r="I266" s="109"/>
      <c r="J266" s="109"/>
      <c r="K266" s="109"/>
      <c r="L266" s="109"/>
    </row>
    <row r="267" spans="2:12" s="4" customFormat="1" x14ac:dyDescent="0.25">
      <c r="B267" s="96"/>
      <c r="C267" s="109"/>
      <c r="D267" s="109"/>
      <c r="E267" s="109"/>
      <c r="F267" s="109"/>
      <c r="G267" s="109"/>
      <c r="H267" s="109"/>
      <c r="I267" s="109"/>
      <c r="J267" s="109"/>
      <c r="K267" s="109"/>
      <c r="L267" s="109"/>
    </row>
    <row r="268" spans="2:12" s="4" customFormat="1" x14ac:dyDescent="0.25">
      <c r="B268" s="96"/>
      <c r="C268" s="109"/>
      <c r="D268" s="109"/>
      <c r="E268" s="109"/>
      <c r="F268" s="109"/>
      <c r="G268" s="109"/>
      <c r="H268" s="109"/>
      <c r="I268" s="109"/>
      <c r="J268" s="109"/>
      <c r="K268" s="109"/>
      <c r="L268" s="109"/>
    </row>
    <row r="269" spans="2:12" s="4" customFormat="1" x14ac:dyDescent="0.25">
      <c r="B269" s="96"/>
      <c r="C269" s="109"/>
      <c r="D269" s="109"/>
      <c r="E269" s="109"/>
      <c r="F269" s="109"/>
      <c r="G269" s="109"/>
      <c r="H269" s="109"/>
      <c r="I269" s="109"/>
      <c r="J269" s="109"/>
      <c r="K269" s="109"/>
      <c r="L269" s="109"/>
    </row>
    <row r="270" spans="2:12" s="4" customFormat="1" x14ac:dyDescent="0.25">
      <c r="B270" s="96"/>
      <c r="C270" s="109"/>
      <c r="D270" s="109"/>
      <c r="E270" s="109"/>
      <c r="F270" s="109"/>
      <c r="G270" s="109"/>
      <c r="H270" s="109"/>
      <c r="I270" s="109"/>
      <c r="J270" s="109"/>
      <c r="K270" s="109"/>
      <c r="L270" s="109"/>
    </row>
    <row r="271" spans="2:12" s="4" customFormat="1" x14ac:dyDescent="0.25">
      <c r="B271" s="96"/>
      <c r="C271" s="109"/>
      <c r="D271" s="109"/>
      <c r="E271" s="109"/>
      <c r="F271" s="109"/>
      <c r="G271" s="109"/>
      <c r="H271" s="109"/>
      <c r="I271" s="109"/>
      <c r="J271" s="109"/>
      <c r="K271" s="109"/>
      <c r="L271" s="109"/>
    </row>
    <row r="272" spans="2:12" s="4" customFormat="1" x14ac:dyDescent="0.25">
      <c r="B272" s="96"/>
      <c r="C272" s="109"/>
      <c r="D272" s="109"/>
      <c r="E272" s="109"/>
      <c r="F272" s="109"/>
      <c r="G272" s="109"/>
      <c r="H272" s="109"/>
      <c r="I272" s="109"/>
      <c r="J272" s="109"/>
      <c r="K272" s="109"/>
      <c r="L272" s="109"/>
    </row>
    <row r="273" spans="2:12" s="4" customFormat="1" x14ac:dyDescent="0.25">
      <c r="B273" s="96"/>
      <c r="C273" s="109"/>
      <c r="D273" s="109"/>
      <c r="E273" s="109"/>
      <c r="F273" s="109"/>
      <c r="G273" s="109"/>
      <c r="H273" s="109"/>
      <c r="I273" s="109"/>
      <c r="J273" s="109"/>
      <c r="K273" s="109"/>
      <c r="L273" s="109"/>
    </row>
    <row r="274" spans="2:12" s="4" customFormat="1" x14ac:dyDescent="0.25">
      <c r="B274" s="96"/>
      <c r="C274" s="109"/>
      <c r="D274" s="109"/>
      <c r="E274" s="109"/>
      <c r="F274" s="109"/>
      <c r="G274" s="109"/>
      <c r="H274" s="109"/>
      <c r="I274" s="109"/>
      <c r="J274" s="109"/>
      <c r="K274" s="109"/>
      <c r="L274" s="109"/>
    </row>
    <row r="275" spans="2:12" s="4" customFormat="1" x14ac:dyDescent="0.25">
      <c r="B275" s="96"/>
      <c r="C275" s="109"/>
      <c r="D275" s="109"/>
      <c r="E275" s="109"/>
      <c r="F275" s="109"/>
      <c r="G275" s="109"/>
      <c r="H275" s="109"/>
      <c r="I275" s="109"/>
      <c r="J275" s="109"/>
      <c r="K275" s="109"/>
      <c r="L275" s="109"/>
    </row>
    <row r="276" spans="2:12" s="4" customFormat="1" x14ac:dyDescent="0.25">
      <c r="B276" s="96"/>
      <c r="C276" s="109"/>
      <c r="D276" s="109"/>
      <c r="E276" s="109"/>
      <c r="F276" s="109"/>
      <c r="G276" s="109"/>
      <c r="H276" s="109"/>
      <c r="I276" s="109"/>
      <c r="J276" s="109"/>
      <c r="K276" s="109"/>
      <c r="L276" s="109"/>
    </row>
    <row r="277" spans="2:12" s="4" customFormat="1" x14ac:dyDescent="0.25">
      <c r="B277" s="96"/>
      <c r="C277" s="109"/>
      <c r="D277" s="109"/>
      <c r="E277" s="109"/>
      <c r="F277" s="109"/>
      <c r="G277" s="109"/>
      <c r="H277" s="109"/>
      <c r="I277" s="109"/>
      <c r="J277" s="109"/>
      <c r="K277" s="109"/>
      <c r="L277" s="109"/>
    </row>
    <row r="278" spans="2:12" s="4" customFormat="1" x14ac:dyDescent="0.25">
      <c r="B278" s="96"/>
      <c r="C278" s="109"/>
      <c r="D278" s="109"/>
      <c r="E278" s="109"/>
      <c r="F278" s="109"/>
      <c r="G278" s="109"/>
      <c r="H278" s="109"/>
      <c r="I278" s="109"/>
      <c r="J278" s="109"/>
      <c r="K278" s="109"/>
      <c r="L278" s="109"/>
    </row>
    <row r="279" spans="2:12" s="4" customFormat="1" x14ac:dyDescent="0.25">
      <c r="B279" s="96"/>
      <c r="C279" s="109"/>
      <c r="D279" s="109"/>
      <c r="E279" s="109"/>
      <c r="F279" s="109"/>
      <c r="G279" s="109"/>
      <c r="H279" s="109"/>
      <c r="I279" s="109"/>
      <c r="J279" s="109"/>
      <c r="K279" s="109"/>
      <c r="L279" s="109"/>
    </row>
    <row r="280" spans="2:12" s="4" customFormat="1" x14ac:dyDescent="0.25">
      <c r="B280" s="96"/>
      <c r="C280" s="109"/>
      <c r="D280" s="109"/>
      <c r="E280" s="109"/>
      <c r="F280" s="109"/>
      <c r="G280" s="109"/>
      <c r="H280" s="109"/>
      <c r="I280" s="109"/>
      <c r="J280" s="109"/>
      <c r="K280" s="109"/>
      <c r="L280" s="109"/>
    </row>
    <row r="281" spans="2:12" s="4" customFormat="1" x14ac:dyDescent="0.25">
      <c r="B281" s="96"/>
      <c r="C281" s="109"/>
      <c r="D281" s="109"/>
      <c r="E281" s="109"/>
      <c r="F281" s="109"/>
      <c r="G281" s="109"/>
      <c r="H281" s="109"/>
      <c r="I281" s="109"/>
      <c r="J281" s="109"/>
      <c r="K281" s="109"/>
      <c r="L281" s="109"/>
    </row>
    <row r="282" spans="2:12" s="4" customFormat="1" x14ac:dyDescent="0.25">
      <c r="B282" s="96"/>
      <c r="C282" s="109"/>
      <c r="D282" s="109"/>
      <c r="E282" s="109"/>
      <c r="F282" s="109"/>
      <c r="G282" s="109"/>
      <c r="H282" s="109"/>
      <c r="I282" s="109"/>
      <c r="J282" s="109"/>
      <c r="K282" s="109"/>
      <c r="L282" s="109"/>
    </row>
    <row r="283" spans="2:12" s="4" customFormat="1" x14ac:dyDescent="0.25">
      <c r="B283" s="96"/>
      <c r="C283" s="109"/>
      <c r="D283" s="109"/>
      <c r="E283" s="109"/>
      <c r="F283" s="109"/>
      <c r="G283" s="109"/>
      <c r="H283" s="109"/>
      <c r="I283" s="109"/>
      <c r="J283" s="109"/>
      <c r="K283" s="109"/>
      <c r="L283" s="109"/>
    </row>
    <row r="284" spans="2:12" s="4" customFormat="1" x14ac:dyDescent="0.25">
      <c r="B284" s="96"/>
      <c r="C284" s="109"/>
      <c r="D284" s="109"/>
      <c r="E284" s="109"/>
      <c r="F284" s="109"/>
      <c r="G284" s="109"/>
      <c r="H284" s="109"/>
      <c r="I284" s="109"/>
      <c r="J284" s="109"/>
      <c r="K284" s="109"/>
      <c r="L284" s="109"/>
    </row>
    <row r="285" spans="2:12" s="4" customFormat="1" x14ac:dyDescent="0.25">
      <c r="B285" s="96"/>
      <c r="C285" s="109"/>
      <c r="D285" s="109"/>
      <c r="E285" s="109"/>
      <c r="F285" s="109"/>
      <c r="G285" s="109"/>
      <c r="H285" s="109"/>
      <c r="I285" s="109"/>
      <c r="J285" s="109"/>
      <c r="K285" s="109"/>
      <c r="L285" s="109"/>
    </row>
    <row r="286" spans="2:12" s="4" customFormat="1" x14ac:dyDescent="0.25">
      <c r="B286" s="96"/>
      <c r="C286" s="109"/>
      <c r="D286" s="109"/>
      <c r="E286" s="109"/>
      <c r="F286" s="109"/>
      <c r="G286" s="109"/>
      <c r="H286" s="109"/>
      <c r="I286" s="109"/>
      <c r="J286" s="109"/>
      <c r="K286" s="109"/>
      <c r="L286" s="109"/>
    </row>
    <row r="287" spans="2:12" s="4" customFormat="1" x14ac:dyDescent="0.25">
      <c r="B287" s="96"/>
      <c r="C287" s="109"/>
      <c r="D287" s="109"/>
      <c r="E287" s="109"/>
      <c r="F287" s="109"/>
      <c r="G287" s="109"/>
      <c r="H287" s="109"/>
      <c r="I287" s="109"/>
      <c r="J287" s="109"/>
      <c r="K287" s="109"/>
      <c r="L287" s="109"/>
    </row>
    <row r="288" spans="2:12" s="4" customFormat="1" x14ac:dyDescent="0.25">
      <c r="B288" s="96"/>
      <c r="C288" s="109"/>
      <c r="D288" s="109"/>
      <c r="E288" s="109"/>
      <c r="F288" s="109"/>
      <c r="G288" s="109"/>
      <c r="H288" s="109"/>
      <c r="I288" s="109"/>
      <c r="J288" s="109"/>
      <c r="K288" s="109"/>
      <c r="L288" s="109"/>
    </row>
    <row r="289" spans="2:12" s="4" customFormat="1" x14ac:dyDescent="0.25">
      <c r="B289" s="96"/>
      <c r="C289" s="109"/>
      <c r="D289" s="109"/>
      <c r="E289" s="109"/>
      <c r="F289" s="109"/>
      <c r="G289" s="109"/>
      <c r="H289" s="109"/>
      <c r="I289" s="109"/>
      <c r="J289" s="109"/>
      <c r="K289" s="109"/>
      <c r="L289" s="109"/>
    </row>
    <row r="290" spans="2:12" s="4" customFormat="1" x14ac:dyDescent="0.25">
      <c r="B290" s="96"/>
      <c r="C290" s="109"/>
      <c r="D290" s="109"/>
      <c r="E290" s="109"/>
      <c r="F290" s="109"/>
      <c r="G290" s="109"/>
      <c r="H290" s="109"/>
      <c r="I290" s="109"/>
      <c r="J290" s="109"/>
      <c r="K290" s="109"/>
      <c r="L290" s="109"/>
    </row>
    <row r="291" spans="2:12" s="4" customFormat="1" x14ac:dyDescent="0.25">
      <c r="B291" s="96"/>
      <c r="C291" s="109"/>
      <c r="D291" s="109"/>
      <c r="E291" s="109"/>
      <c r="F291" s="109"/>
      <c r="G291" s="109"/>
      <c r="H291" s="109"/>
      <c r="I291" s="109"/>
      <c r="J291" s="109"/>
      <c r="K291" s="109"/>
      <c r="L291" s="109"/>
    </row>
    <row r="292" spans="2:12" s="4" customFormat="1" x14ac:dyDescent="0.25">
      <c r="B292" s="96"/>
      <c r="C292" s="109"/>
      <c r="D292" s="109"/>
      <c r="E292" s="109"/>
      <c r="F292" s="109"/>
      <c r="G292" s="109"/>
      <c r="H292" s="109"/>
      <c r="I292" s="109"/>
      <c r="J292" s="109"/>
      <c r="K292" s="109"/>
      <c r="L292" s="109"/>
    </row>
    <row r="293" spans="2:12" s="4" customFormat="1" x14ac:dyDescent="0.25">
      <c r="B293" s="96"/>
      <c r="C293" s="109"/>
      <c r="D293" s="109"/>
      <c r="E293" s="109"/>
      <c r="F293" s="109"/>
      <c r="G293" s="109"/>
      <c r="H293" s="109"/>
      <c r="I293" s="109"/>
      <c r="J293" s="109"/>
      <c r="K293" s="109"/>
      <c r="L293" s="109"/>
    </row>
    <row r="294" spans="2:12" s="4" customFormat="1" x14ac:dyDescent="0.25">
      <c r="B294" s="96"/>
      <c r="C294" s="109"/>
      <c r="D294" s="109"/>
      <c r="E294" s="109"/>
      <c r="F294" s="109"/>
      <c r="G294" s="109"/>
      <c r="H294" s="109"/>
      <c r="I294" s="109"/>
      <c r="J294" s="109"/>
      <c r="K294" s="109"/>
      <c r="L294" s="109"/>
    </row>
    <row r="295" spans="2:12" s="4" customFormat="1" x14ac:dyDescent="0.25">
      <c r="B295" s="96"/>
      <c r="C295" s="109"/>
      <c r="D295" s="109"/>
      <c r="E295" s="109"/>
      <c r="F295" s="109"/>
      <c r="G295" s="109"/>
      <c r="H295" s="109"/>
      <c r="I295" s="109"/>
      <c r="J295" s="109"/>
      <c r="K295" s="109"/>
      <c r="L295" s="109"/>
    </row>
    <row r="296" spans="2:12" s="4" customFormat="1" x14ac:dyDescent="0.25">
      <c r="B296" s="96"/>
      <c r="C296" s="109"/>
      <c r="D296" s="109"/>
      <c r="E296" s="109"/>
      <c r="F296" s="109"/>
      <c r="G296" s="109"/>
      <c r="H296" s="109"/>
      <c r="I296" s="109"/>
      <c r="J296" s="109"/>
      <c r="K296" s="109"/>
      <c r="L296" s="109"/>
    </row>
    <row r="297" spans="2:12" s="4" customFormat="1" x14ac:dyDescent="0.25">
      <c r="B297" s="96"/>
      <c r="C297" s="109"/>
      <c r="D297" s="109"/>
      <c r="E297" s="109"/>
      <c r="F297" s="109"/>
      <c r="G297" s="109"/>
      <c r="H297" s="109"/>
      <c r="I297" s="109"/>
      <c r="J297" s="109"/>
      <c r="K297" s="109"/>
      <c r="L297" s="109"/>
    </row>
    <row r="298" spans="2:12" s="4" customFormat="1" x14ac:dyDescent="0.25">
      <c r="B298" s="96"/>
      <c r="C298" s="109"/>
      <c r="D298" s="109"/>
      <c r="E298" s="109"/>
      <c r="F298" s="109"/>
      <c r="G298" s="109"/>
      <c r="H298" s="109"/>
      <c r="I298" s="109"/>
      <c r="J298" s="109"/>
      <c r="K298" s="109"/>
      <c r="L298" s="109"/>
    </row>
    <row r="299" spans="2:12" s="4" customFormat="1" x14ac:dyDescent="0.25">
      <c r="B299" s="96"/>
      <c r="C299" s="109"/>
      <c r="D299" s="109"/>
      <c r="E299" s="109"/>
      <c r="F299" s="109"/>
      <c r="G299" s="109"/>
      <c r="H299" s="109"/>
      <c r="I299" s="109"/>
      <c r="J299" s="109"/>
      <c r="K299" s="109"/>
      <c r="L299" s="109"/>
    </row>
    <row r="300" spans="2:12" s="4" customFormat="1" x14ac:dyDescent="0.25">
      <c r="B300" s="96"/>
      <c r="C300" s="109"/>
      <c r="D300" s="109"/>
      <c r="E300" s="109"/>
      <c r="F300" s="109"/>
      <c r="G300" s="109"/>
      <c r="H300" s="109"/>
      <c r="I300" s="109"/>
      <c r="J300" s="109"/>
      <c r="K300" s="109"/>
      <c r="L300" s="109"/>
    </row>
    <row r="301" spans="2:12" s="4" customFormat="1" x14ac:dyDescent="0.25">
      <c r="B301" s="96"/>
      <c r="C301" s="109"/>
      <c r="D301" s="109"/>
      <c r="E301" s="109"/>
      <c r="F301" s="109"/>
      <c r="G301" s="109"/>
      <c r="H301" s="109"/>
      <c r="I301" s="109"/>
      <c r="J301" s="109"/>
      <c r="K301" s="109"/>
      <c r="L301" s="109"/>
    </row>
    <row r="302" spans="2:12" s="4" customFormat="1" x14ac:dyDescent="0.25">
      <c r="B302" s="96"/>
      <c r="C302" s="109"/>
      <c r="D302" s="109"/>
      <c r="E302" s="109"/>
      <c r="F302" s="109"/>
      <c r="G302" s="109"/>
      <c r="H302" s="109"/>
      <c r="I302" s="109"/>
      <c r="J302" s="109"/>
      <c r="K302" s="109"/>
      <c r="L302" s="109"/>
    </row>
    <row r="303" spans="2:12" s="4" customFormat="1" x14ac:dyDescent="0.25">
      <c r="B303" s="96"/>
      <c r="C303" s="109"/>
      <c r="D303" s="109"/>
      <c r="E303" s="109"/>
      <c r="F303" s="109"/>
      <c r="G303" s="109"/>
      <c r="H303" s="109"/>
      <c r="I303" s="109"/>
      <c r="J303" s="109"/>
      <c r="K303" s="109"/>
      <c r="L303" s="109"/>
    </row>
    <row r="304" spans="2:12" s="4" customFormat="1" x14ac:dyDescent="0.25">
      <c r="B304" s="96"/>
      <c r="C304" s="109"/>
      <c r="D304" s="109"/>
      <c r="E304" s="109"/>
      <c r="F304" s="109"/>
      <c r="G304" s="109"/>
      <c r="H304" s="109"/>
      <c r="I304" s="109"/>
      <c r="J304" s="109"/>
      <c r="K304" s="109"/>
      <c r="L304" s="109"/>
    </row>
    <row r="305" spans="2:12" s="4" customFormat="1" x14ac:dyDescent="0.25">
      <c r="B305" s="96"/>
      <c r="C305" s="109"/>
      <c r="D305" s="109"/>
      <c r="E305" s="109"/>
      <c r="F305" s="109"/>
      <c r="G305" s="109"/>
      <c r="H305" s="109"/>
      <c r="I305" s="109"/>
      <c r="J305" s="109"/>
      <c r="K305" s="109"/>
      <c r="L305" s="109"/>
    </row>
    <row r="306" spans="2:12" s="4" customFormat="1" x14ac:dyDescent="0.25">
      <c r="B306" s="96"/>
      <c r="C306" s="109"/>
      <c r="D306" s="109"/>
      <c r="E306" s="109"/>
      <c r="F306" s="109"/>
      <c r="G306" s="109"/>
      <c r="H306" s="109"/>
      <c r="I306" s="109"/>
      <c r="J306" s="109"/>
      <c r="K306" s="109"/>
      <c r="L306" s="109"/>
    </row>
    <row r="307" spans="2:12" s="4" customFormat="1" x14ac:dyDescent="0.25">
      <c r="B307" s="96"/>
      <c r="C307" s="109"/>
      <c r="D307" s="109"/>
      <c r="E307" s="109"/>
      <c r="F307" s="109"/>
      <c r="G307" s="109"/>
      <c r="H307" s="109"/>
      <c r="I307" s="109"/>
      <c r="J307" s="109"/>
      <c r="K307" s="109"/>
      <c r="L307" s="109"/>
    </row>
    <row r="308" spans="2:12" s="4" customFormat="1" x14ac:dyDescent="0.25">
      <c r="B308" s="96"/>
      <c r="C308" s="109"/>
      <c r="D308" s="109"/>
      <c r="E308" s="109"/>
      <c r="F308" s="109"/>
      <c r="G308" s="109"/>
      <c r="H308" s="109"/>
      <c r="I308" s="109"/>
      <c r="J308" s="109"/>
      <c r="K308" s="109"/>
      <c r="L308" s="109"/>
    </row>
    <row r="309" spans="2:12" s="4" customFormat="1" x14ac:dyDescent="0.25">
      <c r="B309" s="96"/>
      <c r="C309" s="109"/>
      <c r="D309" s="109"/>
      <c r="E309" s="109"/>
      <c r="F309" s="109"/>
      <c r="G309" s="109"/>
      <c r="H309" s="109"/>
      <c r="I309" s="109"/>
      <c r="J309" s="109"/>
      <c r="K309" s="109"/>
      <c r="L309" s="109"/>
    </row>
    <row r="310" spans="2:12" s="4" customFormat="1" x14ac:dyDescent="0.25">
      <c r="B310" s="96"/>
      <c r="C310" s="109"/>
      <c r="D310" s="109"/>
      <c r="E310" s="109"/>
      <c r="F310" s="109"/>
      <c r="G310" s="109"/>
      <c r="H310" s="109"/>
      <c r="I310" s="109"/>
      <c r="J310" s="109"/>
      <c r="K310" s="109"/>
      <c r="L310" s="109"/>
    </row>
    <row r="311" spans="2:12" s="4" customFormat="1" x14ac:dyDescent="0.25">
      <c r="B311" s="96"/>
      <c r="C311" s="109"/>
      <c r="D311" s="109"/>
      <c r="E311" s="109"/>
      <c r="F311" s="109"/>
      <c r="G311" s="109"/>
      <c r="H311" s="109"/>
      <c r="I311" s="109"/>
      <c r="J311" s="109"/>
      <c r="K311" s="109"/>
      <c r="L311" s="109"/>
    </row>
    <row r="312" spans="2:12" s="4" customFormat="1" x14ac:dyDescent="0.25">
      <c r="B312" s="96"/>
      <c r="C312" s="109"/>
      <c r="D312" s="109"/>
      <c r="E312" s="109"/>
      <c r="F312" s="109"/>
      <c r="G312" s="109"/>
      <c r="H312" s="109"/>
      <c r="I312" s="109"/>
      <c r="J312" s="109"/>
      <c r="K312" s="109"/>
      <c r="L312" s="109"/>
    </row>
    <row r="313" spans="2:12" s="4" customFormat="1" x14ac:dyDescent="0.25">
      <c r="B313" s="96"/>
      <c r="C313" s="109"/>
      <c r="D313" s="109"/>
      <c r="E313" s="109"/>
      <c r="F313" s="109"/>
      <c r="G313" s="109"/>
      <c r="H313" s="109"/>
      <c r="I313" s="109"/>
      <c r="J313" s="109"/>
      <c r="K313" s="109"/>
      <c r="L313" s="109"/>
    </row>
    <row r="314" spans="2:12" s="4" customFormat="1" x14ac:dyDescent="0.25">
      <c r="B314" s="96"/>
      <c r="C314" s="109"/>
      <c r="D314" s="109"/>
      <c r="E314" s="109"/>
      <c r="F314" s="109"/>
      <c r="G314" s="109"/>
      <c r="H314" s="109"/>
      <c r="I314" s="109"/>
      <c r="J314" s="109"/>
      <c r="K314" s="109"/>
      <c r="L314" s="109"/>
    </row>
    <row r="315" spans="2:12" s="4" customFormat="1" x14ac:dyDescent="0.25">
      <c r="B315" s="96"/>
      <c r="C315" s="109"/>
      <c r="D315" s="109"/>
      <c r="E315" s="109"/>
      <c r="F315" s="109"/>
      <c r="G315" s="109"/>
      <c r="H315" s="109"/>
      <c r="I315" s="109"/>
      <c r="J315" s="109"/>
      <c r="K315" s="109"/>
      <c r="L315" s="109"/>
    </row>
    <row r="316" spans="2:12" s="4" customFormat="1" x14ac:dyDescent="0.25">
      <c r="B316" s="96"/>
      <c r="C316" s="109"/>
      <c r="D316" s="109"/>
      <c r="E316" s="109"/>
      <c r="F316" s="109"/>
      <c r="G316" s="109"/>
      <c r="H316" s="109"/>
      <c r="I316" s="109"/>
      <c r="J316" s="109"/>
      <c r="K316" s="109"/>
      <c r="L316" s="109"/>
    </row>
    <row r="317" spans="2:12" s="4" customFormat="1" x14ac:dyDescent="0.25">
      <c r="B317" s="96"/>
      <c r="C317" s="109"/>
      <c r="D317" s="109"/>
      <c r="E317" s="109"/>
      <c r="F317" s="109"/>
      <c r="G317" s="109"/>
      <c r="H317" s="109"/>
      <c r="I317" s="109"/>
      <c r="J317" s="109"/>
      <c r="K317" s="109"/>
      <c r="L317" s="109"/>
    </row>
    <row r="318" spans="2:12" s="4" customFormat="1" x14ac:dyDescent="0.25">
      <c r="B318" s="96"/>
      <c r="C318" s="109"/>
      <c r="D318" s="109"/>
      <c r="E318" s="109"/>
      <c r="F318" s="109"/>
      <c r="G318" s="109"/>
      <c r="H318" s="109"/>
      <c r="I318" s="109"/>
      <c r="J318" s="109"/>
      <c r="K318" s="109"/>
      <c r="L318" s="109"/>
    </row>
    <row r="319" spans="2:12" s="4" customFormat="1" x14ac:dyDescent="0.25">
      <c r="B319" s="96"/>
      <c r="C319" s="109"/>
      <c r="D319" s="109"/>
      <c r="E319" s="109"/>
      <c r="F319" s="109"/>
      <c r="G319" s="109"/>
      <c r="H319" s="109"/>
      <c r="I319" s="109"/>
      <c r="J319" s="109"/>
      <c r="K319" s="109"/>
      <c r="L319" s="109"/>
    </row>
    <row r="320" spans="2:12" s="4" customFormat="1" x14ac:dyDescent="0.25">
      <c r="B320" s="96"/>
      <c r="C320" s="109"/>
      <c r="D320" s="109"/>
      <c r="E320" s="109"/>
      <c r="F320" s="109"/>
      <c r="G320" s="109"/>
      <c r="H320" s="109"/>
      <c r="I320" s="109"/>
      <c r="J320" s="109"/>
      <c r="K320" s="109"/>
      <c r="L320" s="109"/>
    </row>
    <row r="321" spans="2:12" s="4" customFormat="1" x14ac:dyDescent="0.25">
      <c r="B321" s="96"/>
      <c r="C321" s="109"/>
      <c r="D321" s="109"/>
      <c r="E321" s="109"/>
      <c r="F321" s="109"/>
      <c r="G321" s="109"/>
      <c r="H321" s="109"/>
      <c r="I321" s="109"/>
      <c r="J321" s="109"/>
      <c r="K321" s="109"/>
      <c r="L321" s="109"/>
    </row>
    <row r="322" spans="2:12" s="4" customFormat="1" x14ac:dyDescent="0.25">
      <c r="B322" s="96"/>
      <c r="C322" s="109"/>
      <c r="D322" s="109"/>
      <c r="E322" s="109"/>
      <c r="F322" s="109"/>
      <c r="G322" s="109"/>
      <c r="H322" s="109"/>
      <c r="I322" s="109"/>
      <c r="J322" s="109"/>
      <c r="K322" s="109"/>
      <c r="L322" s="109"/>
    </row>
    <row r="323" spans="2:12" s="4" customFormat="1" x14ac:dyDescent="0.25">
      <c r="B323" s="96"/>
      <c r="C323" s="109"/>
      <c r="D323" s="109"/>
      <c r="E323" s="109"/>
      <c r="F323" s="109"/>
      <c r="G323" s="109"/>
      <c r="H323" s="109"/>
      <c r="I323" s="109"/>
      <c r="J323" s="109"/>
      <c r="K323" s="109"/>
      <c r="L323" s="109"/>
    </row>
    <row r="324" spans="2:12" s="4" customFormat="1" x14ac:dyDescent="0.25">
      <c r="B324" s="96"/>
      <c r="C324" s="109"/>
      <c r="D324" s="109"/>
      <c r="E324" s="109"/>
      <c r="F324" s="109"/>
      <c r="G324" s="109"/>
      <c r="H324" s="109"/>
      <c r="I324" s="109"/>
      <c r="J324" s="109"/>
      <c r="K324" s="109"/>
      <c r="L324" s="109"/>
    </row>
    <row r="325" spans="2:12" s="4" customFormat="1" x14ac:dyDescent="0.25">
      <c r="B325" s="96"/>
      <c r="C325" s="109"/>
      <c r="D325" s="109"/>
      <c r="E325" s="109"/>
      <c r="F325" s="109"/>
      <c r="G325" s="109"/>
      <c r="H325" s="109"/>
      <c r="I325" s="109"/>
      <c r="J325" s="109"/>
      <c r="K325" s="109"/>
      <c r="L325" s="109"/>
    </row>
  </sheetData>
  <mergeCells count="9">
    <mergeCell ref="C2:L2"/>
    <mergeCell ref="B61:D61"/>
    <mergeCell ref="B62:D62"/>
    <mergeCell ref="B3:I3"/>
    <mergeCell ref="B6:L6"/>
    <mergeCell ref="B17:L17"/>
    <mergeCell ref="B28:L28"/>
    <mergeCell ref="B39:L39"/>
    <mergeCell ref="B50:L50"/>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AX311"/>
  <sheetViews>
    <sheetView workbookViewId="0">
      <selection activeCell="B1" sqref="B1"/>
    </sheetView>
  </sheetViews>
  <sheetFormatPr baseColWidth="10" defaultRowHeight="15" x14ac:dyDescent="0.25"/>
  <cols>
    <col min="1" max="1" width="22.28515625" style="4" customWidth="1"/>
    <col min="2" max="2" width="33.85546875" style="1" customWidth="1"/>
    <col min="3" max="12" width="10.28515625" style="3" customWidth="1"/>
    <col min="13" max="13" width="9.140625" style="4" customWidth="1"/>
    <col min="14" max="14" width="5.7109375" style="4" bestFit="1" customWidth="1"/>
    <col min="15" max="15" width="5.140625" style="4" bestFit="1" customWidth="1"/>
    <col min="16" max="50" width="11.42578125" style="4"/>
    <col min="51" max="216" width="11.42578125" style="2"/>
    <col min="217" max="217" width="10" style="2" bestFit="1" customWidth="1"/>
    <col min="218" max="218" width="11.5703125" style="2" bestFit="1" customWidth="1"/>
    <col min="219" max="219" width="5.7109375" style="2" bestFit="1" customWidth="1"/>
    <col min="220" max="220" width="9.42578125" style="2" bestFit="1" customWidth="1"/>
    <col min="221" max="221" width="11.5703125" style="2" bestFit="1" customWidth="1"/>
    <col min="222" max="222" width="9.42578125" style="2" bestFit="1" customWidth="1"/>
    <col min="223" max="223" width="5.7109375" style="2" bestFit="1" customWidth="1"/>
    <col min="224" max="224" width="7.28515625" style="2" bestFit="1" customWidth="1"/>
    <col min="225" max="225" width="5.7109375" style="2" bestFit="1" customWidth="1"/>
    <col min="226" max="226" width="5.140625" style="2" bestFit="1" customWidth="1"/>
    <col min="227" max="227" width="11.42578125" style="2"/>
    <col min="228" max="228" width="5.7109375" style="2" bestFit="1" customWidth="1"/>
    <col min="229" max="229" width="9.42578125" style="2" bestFit="1" customWidth="1"/>
    <col min="230" max="230" width="11.5703125" style="2" bestFit="1" customWidth="1"/>
    <col min="231" max="231" width="9.42578125" style="2" bestFit="1" customWidth="1"/>
    <col min="232" max="232" width="6.28515625" style="2" bestFit="1" customWidth="1"/>
    <col min="233" max="233" width="7.28515625" style="2" bestFit="1" customWidth="1"/>
    <col min="234" max="234" width="5.7109375" style="2" bestFit="1" customWidth="1"/>
    <col min="235" max="235" width="5.140625" style="2" bestFit="1" customWidth="1"/>
    <col min="236" max="236" width="11.5703125" style="2" bestFit="1" customWidth="1"/>
    <col min="237" max="237" width="5.7109375" style="2" bestFit="1" customWidth="1"/>
    <col min="238" max="238" width="9.42578125" style="2" bestFit="1" customWidth="1"/>
    <col min="239" max="239" width="11.5703125" style="2" bestFit="1" customWidth="1"/>
    <col min="240" max="240" width="9.42578125" style="2" bestFit="1" customWidth="1"/>
    <col min="241" max="241" width="5.7109375" style="2" bestFit="1" customWidth="1"/>
    <col min="242" max="242" width="7.28515625" style="2" bestFit="1" customWidth="1"/>
    <col min="243" max="243" width="5.7109375" style="2" bestFit="1" customWidth="1"/>
    <col min="244" max="244" width="5.140625" style="2" bestFit="1" customWidth="1"/>
    <col min="245" max="245" width="11.5703125" style="2" bestFit="1" customWidth="1"/>
    <col min="246" max="246" width="5.7109375" style="2" bestFit="1" customWidth="1"/>
    <col min="247" max="247" width="9.42578125" style="2" bestFit="1" customWidth="1"/>
    <col min="248" max="248" width="11.5703125" style="2" bestFit="1" customWidth="1"/>
    <col min="249" max="249" width="9.42578125" style="2" bestFit="1" customWidth="1"/>
    <col min="250" max="250" width="5.7109375" style="2" bestFit="1" customWidth="1"/>
    <col min="251" max="251" width="7.28515625" style="2" bestFit="1" customWidth="1"/>
    <col min="252" max="252" width="5.7109375" style="2" bestFit="1" customWidth="1"/>
    <col min="253" max="253" width="5.140625" style="2" bestFit="1" customWidth="1"/>
    <col min="254" max="254" width="11.42578125" style="2"/>
    <col min="255" max="255" width="5.7109375" style="2" bestFit="1" customWidth="1"/>
    <col min="256" max="256" width="9.42578125" style="2" bestFit="1" customWidth="1"/>
    <col min="257" max="257" width="11.5703125" style="2" bestFit="1" customWidth="1"/>
    <col min="258" max="258" width="9.42578125" style="2" bestFit="1" customWidth="1"/>
    <col min="259" max="259" width="5.140625" style="2" bestFit="1" customWidth="1"/>
    <col min="260" max="260" width="7.28515625" style="2" bestFit="1" customWidth="1"/>
    <col min="261" max="261" width="5.140625" style="2" bestFit="1" customWidth="1"/>
    <col min="262" max="262" width="7.28515625" style="2" bestFit="1" customWidth="1"/>
    <col min="263" max="263" width="11.5703125" style="2" bestFit="1" customWidth="1"/>
    <col min="264" max="264" width="5.7109375" style="2" bestFit="1" customWidth="1"/>
    <col min="265" max="265" width="9.42578125" style="2" bestFit="1" customWidth="1"/>
    <col min="266" max="266" width="11.5703125" style="2" bestFit="1" customWidth="1"/>
    <col min="267" max="267" width="9.42578125" style="2" bestFit="1" customWidth="1"/>
    <col min="268" max="268" width="5.140625" style="2" bestFit="1" customWidth="1"/>
    <col min="269" max="269" width="7.28515625" style="2" bestFit="1" customWidth="1"/>
    <col min="270" max="270" width="5.140625" style="2" bestFit="1" customWidth="1"/>
    <col min="271" max="271" width="7.28515625" style="2" bestFit="1" customWidth="1"/>
    <col min="272" max="472" width="11.42578125" style="2"/>
    <col min="473" max="473" width="10" style="2" bestFit="1" customWidth="1"/>
    <col min="474" max="474" width="11.5703125" style="2" bestFit="1" customWidth="1"/>
    <col min="475" max="475" width="5.7109375" style="2" bestFit="1" customWidth="1"/>
    <col min="476" max="476" width="9.42578125" style="2" bestFit="1" customWidth="1"/>
    <col min="477" max="477" width="11.5703125" style="2" bestFit="1" customWidth="1"/>
    <col min="478" max="478" width="9.42578125" style="2" bestFit="1" customWidth="1"/>
    <col min="479" max="479" width="5.7109375" style="2" bestFit="1" customWidth="1"/>
    <col min="480" max="480" width="7.28515625" style="2" bestFit="1" customWidth="1"/>
    <col min="481" max="481" width="5.7109375" style="2" bestFit="1" customWidth="1"/>
    <col min="482" max="482" width="5.140625" style="2" bestFit="1" customWidth="1"/>
    <col min="483" max="483" width="11.42578125" style="2"/>
    <col min="484" max="484" width="5.7109375" style="2" bestFit="1" customWidth="1"/>
    <col min="485" max="485" width="9.42578125" style="2" bestFit="1" customWidth="1"/>
    <col min="486" max="486" width="11.5703125" style="2" bestFit="1" customWidth="1"/>
    <col min="487" max="487" width="9.42578125" style="2" bestFit="1" customWidth="1"/>
    <col min="488" max="488" width="6.28515625" style="2" bestFit="1" customWidth="1"/>
    <col min="489" max="489" width="7.28515625" style="2" bestFit="1" customWidth="1"/>
    <col min="490" max="490" width="5.7109375" style="2" bestFit="1" customWidth="1"/>
    <col min="491" max="491" width="5.140625" style="2" bestFit="1" customWidth="1"/>
    <col min="492" max="492" width="11.5703125" style="2" bestFit="1" customWidth="1"/>
    <col min="493" max="493" width="5.7109375" style="2" bestFit="1" customWidth="1"/>
    <col min="494" max="494" width="9.42578125" style="2" bestFit="1" customWidth="1"/>
    <col min="495" max="495" width="11.5703125" style="2" bestFit="1" customWidth="1"/>
    <col min="496" max="496" width="9.42578125" style="2" bestFit="1" customWidth="1"/>
    <col min="497" max="497" width="5.7109375" style="2" bestFit="1" customWidth="1"/>
    <col min="498" max="498" width="7.28515625" style="2" bestFit="1" customWidth="1"/>
    <col min="499" max="499" width="5.7109375" style="2" bestFit="1" customWidth="1"/>
    <col min="500" max="500" width="5.140625" style="2" bestFit="1" customWidth="1"/>
    <col min="501" max="501" width="11.5703125" style="2" bestFit="1" customWidth="1"/>
    <col min="502" max="502" width="5.7109375" style="2" bestFit="1" customWidth="1"/>
    <col min="503" max="503" width="9.42578125" style="2" bestFit="1" customWidth="1"/>
    <col min="504" max="504" width="11.5703125" style="2" bestFit="1" customWidth="1"/>
    <col min="505" max="505" width="9.42578125" style="2" bestFit="1" customWidth="1"/>
    <col min="506" max="506" width="5.7109375" style="2" bestFit="1" customWidth="1"/>
    <col min="507" max="507" width="7.28515625" style="2" bestFit="1" customWidth="1"/>
    <col min="508" max="508" width="5.7109375" style="2" bestFit="1" customWidth="1"/>
    <col min="509" max="509" width="5.140625" style="2" bestFit="1" customWidth="1"/>
    <col min="510" max="510" width="11.42578125" style="2"/>
    <col min="511" max="511" width="5.7109375" style="2" bestFit="1" customWidth="1"/>
    <col min="512" max="512" width="9.42578125" style="2" bestFit="1" customWidth="1"/>
    <col min="513" max="513" width="11.5703125" style="2" bestFit="1" customWidth="1"/>
    <col min="514" max="514" width="9.42578125" style="2" bestFit="1" customWidth="1"/>
    <col min="515" max="515" width="5.140625" style="2" bestFit="1" customWidth="1"/>
    <col min="516" max="516" width="7.28515625" style="2" bestFit="1" customWidth="1"/>
    <col min="517" max="517" width="5.140625" style="2" bestFit="1" customWidth="1"/>
    <col min="518" max="518" width="7.28515625" style="2" bestFit="1" customWidth="1"/>
    <col min="519" max="519" width="11.5703125" style="2" bestFit="1" customWidth="1"/>
    <col min="520" max="520" width="5.7109375" style="2" bestFit="1" customWidth="1"/>
    <col min="521" max="521" width="9.42578125" style="2" bestFit="1" customWidth="1"/>
    <col min="522" max="522" width="11.5703125" style="2" bestFit="1" customWidth="1"/>
    <col min="523" max="523" width="9.42578125" style="2" bestFit="1" customWidth="1"/>
    <col min="524" max="524" width="5.140625" style="2" bestFit="1" customWidth="1"/>
    <col min="525" max="525" width="7.28515625" style="2" bestFit="1" customWidth="1"/>
    <col min="526" max="526" width="5.140625" style="2" bestFit="1" customWidth="1"/>
    <col min="527" max="527" width="7.28515625" style="2" bestFit="1" customWidth="1"/>
    <col min="528" max="728" width="11.42578125" style="2"/>
    <col min="729" max="729" width="10" style="2" bestFit="1" customWidth="1"/>
    <col min="730" max="730" width="11.5703125" style="2" bestFit="1" customWidth="1"/>
    <col min="731" max="731" width="5.7109375" style="2" bestFit="1" customWidth="1"/>
    <col min="732" max="732" width="9.42578125" style="2" bestFit="1" customWidth="1"/>
    <col min="733" max="733" width="11.5703125" style="2" bestFit="1" customWidth="1"/>
    <col min="734" max="734" width="9.42578125" style="2" bestFit="1" customWidth="1"/>
    <col min="735" max="735" width="5.7109375" style="2" bestFit="1" customWidth="1"/>
    <col min="736" max="736" width="7.28515625" style="2" bestFit="1" customWidth="1"/>
    <col min="737" max="737" width="5.7109375" style="2" bestFit="1" customWidth="1"/>
    <col min="738" max="738" width="5.140625" style="2" bestFit="1" customWidth="1"/>
    <col min="739" max="739" width="11.42578125" style="2"/>
    <col min="740" max="740" width="5.7109375" style="2" bestFit="1" customWidth="1"/>
    <col min="741" max="741" width="9.42578125" style="2" bestFit="1" customWidth="1"/>
    <col min="742" max="742" width="11.5703125" style="2" bestFit="1" customWidth="1"/>
    <col min="743" max="743" width="9.42578125" style="2" bestFit="1" customWidth="1"/>
    <col min="744" max="744" width="6.28515625" style="2" bestFit="1" customWidth="1"/>
    <col min="745" max="745" width="7.28515625" style="2" bestFit="1" customWidth="1"/>
    <col min="746" max="746" width="5.7109375" style="2" bestFit="1" customWidth="1"/>
    <col min="747" max="747" width="5.140625" style="2" bestFit="1" customWidth="1"/>
    <col min="748" max="748" width="11.5703125" style="2" bestFit="1" customWidth="1"/>
    <col min="749" max="749" width="5.7109375" style="2" bestFit="1" customWidth="1"/>
    <col min="750" max="750" width="9.42578125" style="2" bestFit="1" customWidth="1"/>
    <col min="751" max="751" width="11.5703125" style="2" bestFit="1" customWidth="1"/>
    <col min="752" max="752" width="9.42578125" style="2" bestFit="1" customWidth="1"/>
    <col min="753" max="753" width="5.7109375" style="2" bestFit="1" customWidth="1"/>
    <col min="754" max="754" width="7.28515625" style="2" bestFit="1" customWidth="1"/>
    <col min="755" max="755" width="5.7109375" style="2" bestFit="1" customWidth="1"/>
    <col min="756" max="756" width="5.140625" style="2" bestFit="1" customWidth="1"/>
    <col min="757" max="757" width="11.5703125" style="2" bestFit="1" customWidth="1"/>
    <col min="758" max="758" width="5.7109375" style="2" bestFit="1" customWidth="1"/>
    <col min="759" max="759" width="9.42578125" style="2" bestFit="1" customWidth="1"/>
    <col min="760" max="760" width="11.5703125" style="2" bestFit="1" customWidth="1"/>
    <col min="761" max="761" width="9.42578125" style="2" bestFit="1" customWidth="1"/>
    <col min="762" max="762" width="5.7109375" style="2" bestFit="1" customWidth="1"/>
    <col min="763" max="763" width="7.28515625" style="2" bestFit="1" customWidth="1"/>
    <col min="764" max="764" width="5.7109375" style="2" bestFit="1" customWidth="1"/>
    <col min="765" max="765" width="5.140625" style="2" bestFit="1" customWidth="1"/>
    <col min="766" max="766" width="11.42578125" style="2"/>
    <col min="767" max="767" width="5.7109375" style="2" bestFit="1" customWidth="1"/>
    <col min="768" max="768" width="9.42578125" style="2" bestFit="1" customWidth="1"/>
    <col min="769" max="769" width="11.5703125" style="2" bestFit="1" customWidth="1"/>
    <col min="770" max="770" width="9.42578125" style="2" bestFit="1" customWidth="1"/>
    <col min="771" max="771" width="5.140625" style="2" bestFit="1" customWidth="1"/>
    <col min="772" max="772" width="7.28515625" style="2" bestFit="1" customWidth="1"/>
    <col min="773" max="773" width="5.140625" style="2" bestFit="1" customWidth="1"/>
    <col min="774" max="774" width="7.28515625" style="2" bestFit="1" customWidth="1"/>
    <col min="775" max="775" width="11.5703125" style="2" bestFit="1" customWidth="1"/>
    <col min="776" max="776" width="5.7109375" style="2" bestFit="1" customWidth="1"/>
    <col min="777" max="777" width="9.42578125" style="2" bestFit="1" customWidth="1"/>
    <col min="778" max="778" width="11.5703125" style="2" bestFit="1" customWidth="1"/>
    <col min="779" max="779" width="9.42578125" style="2" bestFit="1" customWidth="1"/>
    <col min="780" max="780" width="5.140625" style="2" bestFit="1" customWidth="1"/>
    <col min="781" max="781" width="7.28515625" style="2" bestFit="1" customWidth="1"/>
    <col min="782" max="782" width="5.140625" style="2" bestFit="1" customWidth="1"/>
    <col min="783" max="783" width="7.28515625" style="2" bestFit="1" customWidth="1"/>
    <col min="784" max="984" width="11.42578125" style="2"/>
    <col min="985" max="985" width="10" style="2" bestFit="1" customWidth="1"/>
    <col min="986" max="986" width="11.5703125" style="2" bestFit="1" customWidth="1"/>
    <col min="987" max="987" width="5.7109375" style="2" bestFit="1" customWidth="1"/>
    <col min="988" max="988" width="9.42578125" style="2" bestFit="1" customWidth="1"/>
    <col min="989" max="989" width="11.5703125" style="2" bestFit="1" customWidth="1"/>
    <col min="990" max="990" width="9.42578125" style="2" bestFit="1" customWidth="1"/>
    <col min="991" max="991" width="5.7109375" style="2" bestFit="1" customWidth="1"/>
    <col min="992" max="992" width="7.28515625" style="2" bestFit="1" customWidth="1"/>
    <col min="993" max="993" width="5.7109375" style="2" bestFit="1" customWidth="1"/>
    <col min="994" max="994" width="5.140625" style="2" bestFit="1" customWidth="1"/>
    <col min="995" max="995" width="11.42578125" style="2"/>
    <col min="996" max="996" width="5.7109375" style="2" bestFit="1" customWidth="1"/>
    <col min="997" max="997" width="9.42578125" style="2" bestFit="1" customWidth="1"/>
    <col min="998" max="998" width="11.5703125" style="2" bestFit="1" customWidth="1"/>
    <col min="999" max="999" width="9.42578125" style="2" bestFit="1" customWidth="1"/>
    <col min="1000" max="1000" width="6.28515625" style="2" bestFit="1" customWidth="1"/>
    <col min="1001" max="1001" width="7.28515625" style="2" bestFit="1" customWidth="1"/>
    <col min="1002" max="1002" width="5.7109375" style="2" bestFit="1" customWidth="1"/>
    <col min="1003" max="1003" width="5.140625" style="2" bestFit="1" customWidth="1"/>
    <col min="1004" max="1004" width="11.5703125" style="2" bestFit="1" customWidth="1"/>
    <col min="1005" max="1005" width="5.7109375" style="2" bestFit="1" customWidth="1"/>
    <col min="1006" max="1006" width="9.42578125" style="2" bestFit="1" customWidth="1"/>
    <col min="1007" max="1007" width="11.5703125" style="2" bestFit="1" customWidth="1"/>
    <col min="1008" max="1008" width="9.42578125" style="2" bestFit="1" customWidth="1"/>
    <col min="1009" max="1009" width="5.7109375" style="2" bestFit="1" customWidth="1"/>
    <col min="1010" max="1010" width="7.28515625" style="2" bestFit="1" customWidth="1"/>
    <col min="1011" max="1011" width="5.7109375" style="2" bestFit="1" customWidth="1"/>
    <col min="1012" max="1012" width="5.140625" style="2" bestFit="1" customWidth="1"/>
    <col min="1013" max="1013" width="11.5703125" style="2" bestFit="1" customWidth="1"/>
    <col min="1014" max="1014" width="5.7109375" style="2" bestFit="1" customWidth="1"/>
    <col min="1015" max="1015" width="9.42578125" style="2" bestFit="1" customWidth="1"/>
    <col min="1016" max="1016" width="11.5703125" style="2" bestFit="1" customWidth="1"/>
    <col min="1017" max="1017" width="9.42578125" style="2" bestFit="1" customWidth="1"/>
    <col min="1018" max="1018" width="5.7109375" style="2" bestFit="1" customWidth="1"/>
    <col min="1019" max="1019" width="7.28515625" style="2" bestFit="1" customWidth="1"/>
    <col min="1020" max="1020" width="5.7109375" style="2" bestFit="1" customWidth="1"/>
    <col min="1021" max="1021" width="5.140625" style="2" bestFit="1" customWidth="1"/>
    <col min="1022" max="1022" width="11.42578125" style="2"/>
    <col min="1023" max="1023" width="5.7109375" style="2" bestFit="1" customWidth="1"/>
    <col min="1024" max="1024" width="9.42578125" style="2" bestFit="1" customWidth="1"/>
    <col min="1025" max="1025" width="11.5703125" style="2" bestFit="1" customWidth="1"/>
    <col min="1026" max="1026" width="9.42578125" style="2" bestFit="1" customWidth="1"/>
    <col min="1027" max="1027" width="5.140625" style="2" bestFit="1" customWidth="1"/>
    <col min="1028" max="1028" width="7.28515625" style="2" bestFit="1" customWidth="1"/>
    <col min="1029" max="1029" width="5.140625" style="2" bestFit="1" customWidth="1"/>
    <col min="1030" max="1030" width="7.28515625" style="2" bestFit="1" customWidth="1"/>
    <col min="1031" max="1031" width="11.5703125" style="2" bestFit="1" customWidth="1"/>
    <col min="1032" max="1032" width="5.7109375" style="2" bestFit="1" customWidth="1"/>
    <col min="1033" max="1033" width="9.42578125" style="2" bestFit="1" customWidth="1"/>
    <col min="1034" max="1034" width="11.5703125" style="2" bestFit="1" customWidth="1"/>
    <col min="1035" max="1035" width="9.42578125" style="2" bestFit="1" customWidth="1"/>
    <col min="1036" max="1036" width="5.140625" style="2" bestFit="1" customWidth="1"/>
    <col min="1037" max="1037" width="7.28515625" style="2" bestFit="1" customWidth="1"/>
    <col min="1038" max="1038" width="5.140625" style="2" bestFit="1" customWidth="1"/>
    <col min="1039" max="1039" width="7.28515625" style="2" bestFit="1" customWidth="1"/>
    <col min="1040" max="1240" width="11.42578125" style="2"/>
    <col min="1241" max="1241" width="10" style="2" bestFit="1" customWidth="1"/>
    <col min="1242" max="1242" width="11.5703125" style="2" bestFit="1" customWidth="1"/>
    <col min="1243" max="1243" width="5.7109375" style="2" bestFit="1" customWidth="1"/>
    <col min="1244" max="1244" width="9.42578125" style="2" bestFit="1" customWidth="1"/>
    <col min="1245" max="1245" width="11.5703125" style="2" bestFit="1" customWidth="1"/>
    <col min="1246" max="1246" width="9.42578125" style="2" bestFit="1" customWidth="1"/>
    <col min="1247" max="1247" width="5.7109375" style="2" bestFit="1" customWidth="1"/>
    <col min="1248" max="1248" width="7.28515625" style="2" bestFit="1" customWidth="1"/>
    <col min="1249" max="1249" width="5.7109375" style="2" bestFit="1" customWidth="1"/>
    <col min="1250" max="1250" width="5.140625" style="2" bestFit="1" customWidth="1"/>
    <col min="1251" max="1251" width="11.42578125" style="2"/>
    <col min="1252" max="1252" width="5.7109375" style="2" bestFit="1" customWidth="1"/>
    <col min="1253" max="1253" width="9.42578125" style="2" bestFit="1" customWidth="1"/>
    <col min="1254" max="1254" width="11.5703125" style="2" bestFit="1" customWidth="1"/>
    <col min="1255" max="1255" width="9.42578125" style="2" bestFit="1" customWidth="1"/>
    <col min="1256" max="1256" width="6.28515625" style="2" bestFit="1" customWidth="1"/>
    <col min="1257" max="1257" width="7.28515625" style="2" bestFit="1" customWidth="1"/>
    <col min="1258" max="1258" width="5.7109375" style="2" bestFit="1" customWidth="1"/>
    <col min="1259" max="1259" width="5.140625" style="2" bestFit="1" customWidth="1"/>
    <col min="1260" max="1260" width="11.5703125" style="2" bestFit="1" customWidth="1"/>
    <col min="1261" max="1261" width="5.7109375" style="2" bestFit="1" customWidth="1"/>
    <col min="1262" max="1262" width="9.42578125" style="2" bestFit="1" customWidth="1"/>
    <col min="1263" max="1263" width="11.5703125" style="2" bestFit="1" customWidth="1"/>
    <col min="1264" max="1264" width="9.42578125" style="2" bestFit="1" customWidth="1"/>
    <col min="1265" max="1265" width="5.7109375" style="2" bestFit="1" customWidth="1"/>
    <col min="1266" max="1266" width="7.28515625" style="2" bestFit="1" customWidth="1"/>
    <col min="1267" max="1267" width="5.7109375" style="2" bestFit="1" customWidth="1"/>
    <col min="1268" max="1268" width="5.140625" style="2" bestFit="1" customWidth="1"/>
    <col min="1269" max="1269" width="11.5703125" style="2" bestFit="1" customWidth="1"/>
    <col min="1270" max="1270" width="5.7109375" style="2" bestFit="1" customWidth="1"/>
    <col min="1271" max="1271" width="9.42578125" style="2" bestFit="1" customWidth="1"/>
    <col min="1272" max="1272" width="11.5703125" style="2" bestFit="1" customWidth="1"/>
    <col min="1273" max="1273" width="9.42578125" style="2" bestFit="1" customWidth="1"/>
    <col min="1274" max="1274" width="5.7109375" style="2" bestFit="1" customWidth="1"/>
    <col min="1275" max="1275" width="7.28515625" style="2" bestFit="1" customWidth="1"/>
    <col min="1276" max="1276" width="5.7109375" style="2" bestFit="1" customWidth="1"/>
    <col min="1277" max="1277" width="5.140625" style="2" bestFit="1" customWidth="1"/>
    <col min="1278" max="1278" width="11.42578125" style="2"/>
    <col min="1279" max="1279" width="5.7109375" style="2" bestFit="1" customWidth="1"/>
    <col min="1280" max="1280" width="9.42578125" style="2" bestFit="1" customWidth="1"/>
    <col min="1281" max="1281" width="11.5703125" style="2" bestFit="1" customWidth="1"/>
    <col min="1282" max="1282" width="9.42578125" style="2" bestFit="1" customWidth="1"/>
    <col min="1283" max="1283" width="5.140625" style="2" bestFit="1" customWidth="1"/>
    <col min="1284" max="1284" width="7.28515625" style="2" bestFit="1" customWidth="1"/>
    <col min="1285" max="1285" width="5.140625" style="2" bestFit="1" customWidth="1"/>
    <col min="1286" max="1286" width="7.28515625" style="2" bestFit="1" customWidth="1"/>
    <col min="1287" max="1287" width="11.5703125" style="2" bestFit="1" customWidth="1"/>
    <col min="1288" max="1288" width="5.7109375" style="2" bestFit="1" customWidth="1"/>
    <col min="1289" max="1289" width="9.42578125" style="2" bestFit="1" customWidth="1"/>
    <col min="1290" max="1290" width="11.5703125" style="2" bestFit="1" customWidth="1"/>
    <col min="1291" max="1291" width="9.42578125" style="2" bestFit="1" customWidth="1"/>
    <col min="1292" max="1292" width="5.140625" style="2" bestFit="1" customWidth="1"/>
    <col min="1293" max="1293" width="7.28515625" style="2" bestFit="1" customWidth="1"/>
    <col min="1294" max="1294" width="5.140625" style="2" bestFit="1" customWidth="1"/>
    <col min="1295" max="1295" width="7.28515625" style="2" bestFit="1" customWidth="1"/>
    <col min="1296" max="1496" width="11.42578125" style="2"/>
    <col min="1497" max="1497" width="10" style="2" bestFit="1" customWidth="1"/>
    <col min="1498" max="1498" width="11.5703125" style="2" bestFit="1" customWidth="1"/>
    <col min="1499" max="1499" width="5.7109375" style="2" bestFit="1" customWidth="1"/>
    <col min="1500" max="1500" width="9.42578125" style="2" bestFit="1" customWidth="1"/>
    <col min="1501" max="1501" width="11.5703125" style="2" bestFit="1" customWidth="1"/>
    <col min="1502" max="1502" width="9.42578125" style="2" bestFit="1" customWidth="1"/>
    <col min="1503" max="1503" width="5.7109375" style="2" bestFit="1" customWidth="1"/>
    <col min="1504" max="1504" width="7.28515625" style="2" bestFit="1" customWidth="1"/>
    <col min="1505" max="1505" width="5.7109375" style="2" bestFit="1" customWidth="1"/>
    <col min="1506" max="1506" width="5.140625" style="2" bestFit="1" customWidth="1"/>
    <col min="1507" max="1507" width="11.42578125" style="2"/>
    <col min="1508" max="1508" width="5.7109375" style="2" bestFit="1" customWidth="1"/>
    <col min="1509" max="1509" width="9.42578125" style="2" bestFit="1" customWidth="1"/>
    <col min="1510" max="1510" width="11.5703125" style="2" bestFit="1" customWidth="1"/>
    <col min="1511" max="1511" width="9.42578125" style="2" bestFit="1" customWidth="1"/>
    <col min="1512" max="1512" width="6.28515625" style="2" bestFit="1" customWidth="1"/>
    <col min="1513" max="1513" width="7.28515625" style="2" bestFit="1" customWidth="1"/>
    <col min="1514" max="1514" width="5.7109375" style="2" bestFit="1" customWidth="1"/>
    <col min="1515" max="1515" width="5.140625" style="2" bestFit="1" customWidth="1"/>
    <col min="1516" max="1516" width="11.5703125" style="2" bestFit="1" customWidth="1"/>
    <col min="1517" max="1517" width="5.7109375" style="2" bestFit="1" customWidth="1"/>
    <col min="1518" max="1518" width="9.42578125" style="2" bestFit="1" customWidth="1"/>
    <col min="1519" max="1519" width="11.5703125" style="2" bestFit="1" customWidth="1"/>
    <col min="1520" max="1520" width="9.42578125" style="2" bestFit="1" customWidth="1"/>
    <col min="1521" max="1521" width="5.7109375" style="2" bestFit="1" customWidth="1"/>
    <col min="1522" max="1522" width="7.28515625" style="2" bestFit="1" customWidth="1"/>
    <col min="1523" max="1523" width="5.7109375" style="2" bestFit="1" customWidth="1"/>
    <col min="1524" max="1524" width="5.140625" style="2" bestFit="1" customWidth="1"/>
    <col min="1525" max="1525" width="11.5703125" style="2" bestFit="1" customWidth="1"/>
    <col min="1526" max="1526" width="5.7109375" style="2" bestFit="1" customWidth="1"/>
    <col min="1527" max="1527" width="9.42578125" style="2" bestFit="1" customWidth="1"/>
    <col min="1528" max="1528" width="11.5703125" style="2" bestFit="1" customWidth="1"/>
    <col min="1529" max="1529" width="9.42578125" style="2" bestFit="1" customWidth="1"/>
    <col min="1530" max="1530" width="5.7109375" style="2" bestFit="1" customWidth="1"/>
    <col min="1531" max="1531" width="7.28515625" style="2" bestFit="1" customWidth="1"/>
    <col min="1532" max="1532" width="5.7109375" style="2" bestFit="1" customWidth="1"/>
    <col min="1533" max="1533" width="5.140625" style="2" bestFit="1" customWidth="1"/>
    <col min="1534" max="1534" width="11.42578125" style="2"/>
    <col min="1535" max="1535" width="5.7109375" style="2" bestFit="1" customWidth="1"/>
    <col min="1536" max="1536" width="9.42578125" style="2" bestFit="1" customWidth="1"/>
    <col min="1537" max="1537" width="11.5703125" style="2" bestFit="1" customWidth="1"/>
    <col min="1538" max="1538" width="9.42578125" style="2" bestFit="1" customWidth="1"/>
    <col min="1539" max="1539" width="5.140625" style="2" bestFit="1" customWidth="1"/>
    <col min="1540" max="1540" width="7.28515625" style="2" bestFit="1" customWidth="1"/>
    <col min="1541" max="1541" width="5.140625" style="2" bestFit="1" customWidth="1"/>
    <col min="1542" max="1542" width="7.28515625" style="2" bestFit="1" customWidth="1"/>
    <col min="1543" max="1543" width="11.5703125" style="2" bestFit="1" customWidth="1"/>
    <col min="1544" max="1544" width="5.7109375" style="2" bestFit="1" customWidth="1"/>
    <col min="1545" max="1545" width="9.42578125" style="2" bestFit="1" customWidth="1"/>
    <col min="1546" max="1546" width="11.5703125" style="2" bestFit="1" customWidth="1"/>
    <col min="1547" max="1547" width="9.42578125" style="2" bestFit="1" customWidth="1"/>
    <col min="1548" max="1548" width="5.140625" style="2" bestFit="1" customWidth="1"/>
    <col min="1549" max="1549" width="7.28515625" style="2" bestFit="1" customWidth="1"/>
    <col min="1550" max="1550" width="5.140625" style="2" bestFit="1" customWidth="1"/>
    <col min="1551" max="1551" width="7.28515625" style="2" bestFit="1" customWidth="1"/>
    <col min="1552" max="1752" width="11.42578125" style="2"/>
    <col min="1753" max="1753" width="10" style="2" bestFit="1" customWidth="1"/>
    <col min="1754" max="1754" width="11.5703125" style="2" bestFit="1" customWidth="1"/>
    <col min="1755" max="1755" width="5.7109375" style="2" bestFit="1" customWidth="1"/>
    <col min="1756" max="1756" width="9.42578125" style="2" bestFit="1" customWidth="1"/>
    <col min="1757" max="1757" width="11.5703125" style="2" bestFit="1" customWidth="1"/>
    <col min="1758" max="1758" width="9.42578125" style="2" bestFit="1" customWidth="1"/>
    <col min="1759" max="1759" width="5.7109375" style="2" bestFit="1" customWidth="1"/>
    <col min="1760" max="1760" width="7.28515625" style="2" bestFit="1" customWidth="1"/>
    <col min="1761" max="1761" width="5.7109375" style="2" bestFit="1" customWidth="1"/>
    <col min="1762" max="1762" width="5.140625" style="2" bestFit="1" customWidth="1"/>
    <col min="1763" max="1763" width="11.42578125" style="2"/>
    <col min="1764" max="1764" width="5.7109375" style="2" bestFit="1" customWidth="1"/>
    <col min="1765" max="1765" width="9.42578125" style="2" bestFit="1" customWidth="1"/>
    <col min="1766" max="1766" width="11.5703125" style="2" bestFit="1" customWidth="1"/>
    <col min="1767" max="1767" width="9.42578125" style="2" bestFit="1" customWidth="1"/>
    <col min="1768" max="1768" width="6.28515625" style="2" bestFit="1" customWidth="1"/>
    <col min="1769" max="1769" width="7.28515625" style="2" bestFit="1" customWidth="1"/>
    <col min="1770" max="1770" width="5.7109375" style="2" bestFit="1" customWidth="1"/>
    <col min="1771" max="1771" width="5.140625" style="2" bestFit="1" customWidth="1"/>
    <col min="1772" max="1772" width="11.5703125" style="2" bestFit="1" customWidth="1"/>
    <col min="1773" max="1773" width="5.7109375" style="2" bestFit="1" customWidth="1"/>
    <col min="1774" max="1774" width="9.42578125" style="2" bestFit="1" customWidth="1"/>
    <col min="1775" max="1775" width="11.5703125" style="2" bestFit="1" customWidth="1"/>
    <col min="1776" max="1776" width="9.42578125" style="2" bestFit="1" customWidth="1"/>
    <col min="1777" max="1777" width="5.7109375" style="2" bestFit="1" customWidth="1"/>
    <col min="1778" max="1778" width="7.28515625" style="2" bestFit="1" customWidth="1"/>
    <col min="1779" max="1779" width="5.7109375" style="2" bestFit="1" customWidth="1"/>
    <col min="1780" max="1780" width="5.140625" style="2" bestFit="1" customWidth="1"/>
    <col min="1781" max="1781" width="11.5703125" style="2" bestFit="1" customWidth="1"/>
    <col min="1782" max="1782" width="5.7109375" style="2" bestFit="1" customWidth="1"/>
    <col min="1783" max="1783" width="9.42578125" style="2" bestFit="1" customWidth="1"/>
    <col min="1784" max="1784" width="11.5703125" style="2" bestFit="1" customWidth="1"/>
    <col min="1785" max="1785" width="9.42578125" style="2" bestFit="1" customWidth="1"/>
    <col min="1786" max="1786" width="5.7109375" style="2" bestFit="1" customWidth="1"/>
    <col min="1787" max="1787" width="7.28515625" style="2" bestFit="1" customWidth="1"/>
    <col min="1788" max="1788" width="5.7109375" style="2" bestFit="1" customWidth="1"/>
    <col min="1789" max="1789" width="5.140625" style="2" bestFit="1" customWidth="1"/>
    <col min="1790" max="1790" width="11.42578125" style="2"/>
    <col min="1791" max="1791" width="5.7109375" style="2" bestFit="1" customWidth="1"/>
    <col min="1792" max="1792" width="9.42578125" style="2" bestFit="1" customWidth="1"/>
    <col min="1793" max="1793" width="11.5703125" style="2" bestFit="1" customWidth="1"/>
    <col min="1794" max="1794" width="9.42578125" style="2" bestFit="1" customWidth="1"/>
    <col min="1795" max="1795" width="5.140625" style="2" bestFit="1" customWidth="1"/>
    <col min="1796" max="1796" width="7.28515625" style="2" bestFit="1" customWidth="1"/>
    <col min="1797" max="1797" width="5.140625" style="2" bestFit="1" customWidth="1"/>
    <col min="1798" max="1798" width="7.28515625" style="2" bestFit="1" customWidth="1"/>
    <col min="1799" max="1799" width="11.5703125" style="2" bestFit="1" customWidth="1"/>
    <col min="1800" max="1800" width="5.7109375" style="2" bestFit="1" customWidth="1"/>
    <col min="1801" max="1801" width="9.42578125" style="2" bestFit="1" customWidth="1"/>
    <col min="1802" max="1802" width="11.5703125" style="2" bestFit="1" customWidth="1"/>
    <col min="1803" max="1803" width="9.42578125" style="2" bestFit="1" customWidth="1"/>
    <col min="1804" max="1804" width="5.140625" style="2" bestFit="1" customWidth="1"/>
    <col min="1805" max="1805" width="7.28515625" style="2" bestFit="1" customWidth="1"/>
    <col min="1806" max="1806" width="5.140625" style="2" bestFit="1" customWidth="1"/>
    <col min="1807" max="1807" width="7.28515625" style="2" bestFit="1" customWidth="1"/>
    <col min="1808" max="2008" width="11.42578125" style="2"/>
    <col min="2009" max="2009" width="10" style="2" bestFit="1" customWidth="1"/>
    <col min="2010" max="2010" width="11.5703125" style="2" bestFit="1" customWidth="1"/>
    <col min="2011" max="2011" width="5.7109375" style="2" bestFit="1" customWidth="1"/>
    <col min="2012" max="2012" width="9.42578125" style="2" bestFit="1" customWidth="1"/>
    <col min="2013" max="2013" width="11.5703125" style="2" bestFit="1" customWidth="1"/>
    <col min="2014" max="2014" width="9.42578125" style="2" bestFit="1" customWidth="1"/>
    <col min="2015" max="2015" width="5.7109375" style="2" bestFit="1" customWidth="1"/>
    <col min="2016" max="2016" width="7.28515625" style="2" bestFit="1" customWidth="1"/>
    <col min="2017" max="2017" width="5.7109375" style="2" bestFit="1" customWidth="1"/>
    <col min="2018" max="2018" width="5.140625" style="2" bestFit="1" customWidth="1"/>
    <col min="2019" max="2019" width="11.42578125" style="2"/>
    <col min="2020" max="2020" width="5.7109375" style="2" bestFit="1" customWidth="1"/>
    <col min="2021" max="2021" width="9.42578125" style="2" bestFit="1" customWidth="1"/>
    <col min="2022" max="2022" width="11.5703125" style="2" bestFit="1" customWidth="1"/>
    <col min="2023" max="2023" width="9.42578125" style="2" bestFit="1" customWidth="1"/>
    <col min="2024" max="2024" width="6.28515625" style="2" bestFit="1" customWidth="1"/>
    <col min="2025" max="2025" width="7.28515625" style="2" bestFit="1" customWidth="1"/>
    <col min="2026" max="2026" width="5.7109375" style="2" bestFit="1" customWidth="1"/>
    <col min="2027" max="2027" width="5.140625" style="2" bestFit="1" customWidth="1"/>
    <col min="2028" max="2028" width="11.5703125" style="2" bestFit="1" customWidth="1"/>
    <col min="2029" max="2029" width="5.7109375" style="2" bestFit="1" customWidth="1"/>
    <col min="2030" max="2030" width="9.42578125" style="2" bestFit="1" customWidth="1"/>
    <col min="2031" max="2031" width="11.5703125" style="2" bestFit="1" customWidth="1"/>
    <col min="2032" max="2032" width="9.42578125" style="2" bestFit="1" customWidth="1"/>
    <col min="2033" max="2033" width="5.7109375" style="2" bestFit="1" customWidth="1"/>
    <col min="2034" max="2034" width="7.28515625" style="2" bestFit="1" customWidth="1"/>
    <col min="2035" max="2035" width="5.7109375" style="2" bestFit="1" customWidth="1"/>
    <col min="2036" max="2036" width="5.140625" style="2" bestFit="1" customWidth="1"/>
    <col min="2037" max="2037" width="11.5703125" style="2" bestFit="1" customWidth="1"/>
    <col min="2038" max="2038" width="5.7109375" style="2" bestFit="1" customWidth="1"/>
    <col min="2039" max="2039" width="9.42578125" style="2" bestFit="1" customWidth="1"/>
    <col min="2040" max="2040" width="11.5703125" style="2" bestFit="1" customWidth="1"/>
    <col min="2041" max="2041" width="9.42578125" style="2" bestFit="1" customWidth="1"/>
    <col min="2042" max="2042" width="5.7109375" style="2" bestFit="1" customWidth="1"/>
    <col min="2043" max="2043" width="7.28515625" style="2" bestFit="1" customWidth="1"/>
    <col min="2044" max="2044" width="5.7109375" style="2" bestFit="1" customWidth="1"/>
    <col min="2045" max="2045" width="5.140625" style="2" bestFit="1" customWidth="1"/>
    <col min="2046" max="2046" width="11.42578125" style="2"/>
    <col min="2047" max="2047" width="5.7109375" style="2" bestFit="1" customWidth="1"/>
    <col min="2048" max="2048" width="9.42578125" style="2" bestFit="1" customWidth="1"/>
    <col min="2049" max="2049" width="11.5703125" style="2" bestFit="1" customWidth="1"/>
    <col min="2050" max="2050" width="9.42578125" style="2" bestFit="1" customWidth="1"/>
    <col min="2051" max="2051" width="5.140625" style="2" bestFit="1" customWidth="1"/>
    <col min="2052" max="2052" width="7.28515625" style="2" bestFit="1" customWidth="1"/>
    <col min="2053" max="2053" width="5.140625" style="2" bestFit="1" customWidth="1"/>
    <col min="2054" max="2054" width="7.28515625" style="2" bestFit="1" customWidth="1"/>
    <col min="2055" max="2055" width="11.5703125" style="2" bestFit="1" customWidth="1"/>
    <col min="2056" max="2056" width="5.7109375" style="2" bestFit="1" customWidth="1"/>
    <col min="2057" max="2057" width="9.42578125" style="2" bestFit="1" customWidth="1"/>
    <col min="2058" max="2058" width="11.5703125" style="2" bestFit="1" customWidth="1"/>
    <col min="2059" max="2059" width="9.42578125" style="2" bestFit="1" customWidth="1"/>
    <col min="2060" max="2060" width="5.140625" style="2" bestFit="1" customWidth="1"/>
    <col min="2061" max="2061" width="7.28515625" style="2" bestFit="1" customWidth="1"/>
    <col min="2062" max="2062" width="5.140625" style="2" bestFit="1" customWidth="1"/>
    <col min="2063" max="2063" width="7.28515625" style="2" bestFit="1" customWidth="1"/>
    <col min="2064" max="2264" width="11.42578125" style="2"/>
    <col min="2265" max="2265" width="10" style="2" bestFit="1" customWidth="1"/>
    <col min="2266" max="2266" width="11.5703125" style="2" bestFit="1" customWidth="1"/>
    <col min="2267" max="2267" width="5.7109375" style="2" bestFit="1" customWidth="1"/>
    <col min="2268" max="2268" width="9.42578125" style="2" bestFit="1" customWidth="1"/>
    <col min="2269" max="2269" width="11.5703125" style="2" bestFit="1" customWidth="1"/>
    <col min="2270" max="2270" width="9.42578125" style="2" bestFit="1" customWidth="1"/>
    <col min="2271" max="2271" width="5.7109375" style="2" bestFit="1" customWidth="1"/>
    <col min="2272" max="2272" width="7.28515625" style="2" bestFit="1" customWidth="1"/>
    <col min="2273" max="2273" width="5.7109375" style="2" bestFit="1" customWidth="1"/>
    <col min="2274" max="2274" width="5.140625" style="2" bestFit="1" customWidth="1"/>
    <col min="2275" max="2275" width="11.42578125" style="2"/>
    <col min="2276" max="2276" width="5.7109375" style="2" bestFit="1" customWidth="1"/>
    <col min="2277" max="2277" width="9.42578125" style="2" bestFit="1" customWidth="1"/>
    <col min="2278" max="2278" width="11.5703125" style="2" bestFit="1" customWidth="1"/>
    <col min="2279" max="2279" width="9.42578125" style="2" bestFit="1" customWidth="1"/>
    <col min="2280" max="2280" width="6.28515625" style="2" bestFit="1" customWidth="1"/>
    <col min="2281" max="2281" width="7.28515625" style="2" bestFit="1" customWidth="1"/>
    <col min="2282" max="2282" width="5.7109375" style="2" bestFit="1" customWidth="1"/>
    <col min="2283" max="2283" width="5.140625" style="2" bestFit="1" customWidth="1"/>
    <col min="2284" max="2284" width="11.5703125" style="2" bestFit="1" customWidth="1"/>
    <col min="2285" max="2285" width="5.7109375" style="2" bestFit="1" customWidth="1"/>
    <col min="2286" max="2286" width="9.42578125" style="2" bestFit="1" customWidth="1"/>
    <col min="2287" max="2287" width="11.5703125" style="2" bestFit="1" customWidth="1"/>
    <col min="2288" max="2288" width="9.42578125" style="2" bestFit="1" customWidth="1"/>
    <col min="2289" max="2289" width="5.7109375" style="2" bestFit="1" customWidth="1"/>
    <col min="2290" max="2290" width="7.28515625" style="2" bestFit="1" customWidth="1"/>
    <col min="2291" max="2291" width="5.7109375" style="2" bestFit="1" customWidth="1"/>
    <col min="2292" max="2292" width="5.140625" style="2" bestFit="1" customWidth="1"/>
    <col min="2293" max="2293" width="11.5703125" style="2" bestFit="1" customWidth="1"/>
    <col min="2294" max="2294" width="5.7109375" style="2" bestFit="1" customWidth="1"/>
    <col min="2295" max="2295" width="9.42578125" style="2" bestFit="1" customWidth="1"/>
    <col min="2296" max="2296" width="11.5703125" style="2" bestFit="1" customWidth="1"/>
    <col min="2297" max="2297" width="9.42578125" style="2" bestFit="1" customWidth="1"/>
    <col min="2298" max="2298" width="5.7109375" style="2" bestFit="1" customWidth="1"/>
    <col min="2299" max="2299" width="7.28515625" style="2" bestFit="1" customWidth="1"/>
    <col min="2300" max="2300" width="5.7109375" style="2" bestFit="1" customWidth="1"/>
    <col min="2301" max="2301" width="5.140625" style="2" bestFit="1" customWidth="1"/>
    <col min="2302" max="2302" width="11.42578125" style="2"/>
    <col min="2303" max="2303" width="5.7109375" style="2" bestFit="1" customWidth="1"/>
    <col min="2304" max="2304" width="9.42578125" style="2" bestFit="1" customWidth="1"/>
    <col min="2305" max="2305" width="11.5703125" style="2" bestFit="1" customWidth="1"/>
    <col min="2306" max="2306" width="9.42578125" style="2" bestFit="1" customWidth="1"/>
    <col min="2307" max="2307" width="5.140625" style="2" bestFit="1" customWidth="1"/>
    <col min="2308" max="2308" width="7.28515625" style="2" bestFit="1" customWidth="1"/>
    <col min="2309" max="2309" width="5.140625" style="2" bestFit="1" customWidth="1"/>
    <col min="2310" max="2310" width="7.28515625" style="2" bestFit="1" customWidth="1"/>
    <col min="2311" max="2311" width="11.5703125" style="2" bestFit="1" customWidth="1"/>
    <col min="2312" max="2312" width="5.7109375" style="2" bestFit="1" customWidth="1"/>
    <col min="2313" max="2313" width="9.42578125" style="2" bestFit="1" customWidth="1"/>
    <col min="2314" max="2314" width="11.5703125" style="2" bestFit="1" customWidth="1"/>
    <col min="2315" max="2315" width="9.42578125" style="2" bestFit="1" customWidth="1"/>
    <col min="2316" max="2316" width="5.140625" style="2" bestFit="1" customWidth="1"/>
    <col min="2317" max="2317" width="7.28515625" style="2" bestFit="1" customWidth="1"/>
    <col min="2318" max="2318" width="5.140625" style="2" bestFit="1" customWidth="1"/>
    <col min="2319" max="2319" width="7.28515625" style="2" bestFit="1" customWidth="1"/>
    <col min="2320" max="2520" width="11.42578125" style="2"/>
    <col min="2521" max="2521" width="10" style="2" bestFit="1" customWidth="1"/>
    <col min="2522" max="2522" width="11.5703125" style="2" bestFit="1" customWidth="1"/>
    <col min="2523" max="2523" width="5.7109375" style="2" bestFit="1" customWidth="1"/>
    <col min="2524" max="2524" width="9.42578125" style="2" bestFit="1" customWidth="1"/>
    <col min="2525" max="2525" width="11.5703125" style="2" bestFit="1" customWidth="1"/>
    <col min="2526" max="2526" width="9.42578125" style="2" bestFit="1" customWidth="1"/>
    <col min="2527" max="2527" width="5.7109375" style="2" bestFit="1" customWidth="1"/>
    <col min="2528" max="2528" width="7.28515625" style="2" bestFit="1" customWidth="1"/>
    <col min="2529" max="2529" width="5.7109375" style="2" bestFit="1" customWidth="1"/>
    <col min="2530" max="2530" width="5.140625" style="2" bestFit="1" customWidth="1"/>
    <col min="2531" max="2531" width="11.42578125" style="2"/>
    <col min="2532" max="2532" width="5.7109375" style="2" bestFit="1" customWidth="1"/>
    <col min="2533" max="2533" width="9.42578125" style="2" bestFit="1" customWidth="1"/>
    <col min="2534" max="2534" width="11.5703125" style="2" bestFit="1" customWidth="1"/>
    <col min="2535" max="2535" width="9.42578125" style="2" bestFit="1" customWidth="1"/>
    <col min="2536" max="2536" width="6.28515625" style="2" bestFit="1" customWidth="1"/>
    <col min="2537" max="2537" width="7.28515625" style="2" bestFit="1" customWidth="1"/>
    <col min="2538" max="2538" width="5.7109375" style="2" bestFit="1" customWidth="1"/>
    <col min="2539" max="2539" width="5.140625" style="2" bestFit="1" customWidth="1"/>
    <col min="2540" max="2540" width="11.5703125" style="2" bestFit="1" customWidth="1"/>
    <col min="2541" max="2541" width="5.7109375" style="2" bestFit="1" customWidth="1"/>
    <col min="2542" max="2542" width="9.42578125" style="2" bestFit="1" customWidth="1"/>
    <col min="2543" max="2543" width="11.5703125" style="2" bestFit="1" customWidth="1"/>
    <col min="2544" max="2544" width="9.42578125" style="2" bestFit="1" customWidth="1"/>
    <col min="2545" max="2545" width="5.7109375" style="2" bestFit="1" customWidth="1"/>
    <col min="2546" max="2546" width="7.28515625" style="2" bestFit="1" customWidth="1"/>
    <col min="2547" max="2547" width="5.7109375" style="2" bestFit="1" customWidth="1"/>
    <col min="2548" max="2548" width="5.140625" style="2" bestFit="1" customWidth="1"/>
    <col min="2549" max="2549" width="11.5703125" style="2" bestFit="1" customWidth="1"/>
    <col min="2550" max="2550" width="5.7109375" style="2" bestFit="1" customWidth="1"/>
    <col min="2551" max="2551" width="9.42578125" style="2" bestFit="1" customWidth="1"/>
    <col min="2552" max="2552" width="11.5703125" style="2" bestFit="1" customWidth="1"/>
    <col min="2553" max="2553" width="9.42578125" style="2" bestFit="1" customWidth="1"/>
    <col min="2554" max="2554" width="5.7109375" style="2" bestFit="1" customWidth="1"/>
    <col min="2555" max="2555" width="7.28515625" style="2" bestFit="1" customWidth="1"/>
    <col min="2556" max="2556" width="5.7109375" style="2" bestFit="1" customWidth="1"/>
    <col min="2557" max="2557" width="5.140625" style="2" bestFit="1" customWidth="1"/>
    <col min="2558" max="2558" width="11.42578125" style="2"/>
    <col min="2559" max="2559" width="5.7109375" style="2" bestFit="1" customWidth="1"/>
    <col min="2560" max="2560" width="9.42578125" style="2" bestFit="1" customWidth="1"/>
    <col min="2561" max="2561" width="11.5703125" style="2" bestFit="1" customWidth="1"/>
    <col min="2562" max="2562" width="9.42578125" style="2" bestFit="1" customWidth="1"/>
    <col min="2563" max="2563" width="5.140625" style="2" bestFit="1" customWidth="1"/>
    <col min="2564" max="2564" width="7.28515625" style="2" bestFit="1" customWidth="1"/>
    <col min="2565" max="2565" width="5.140625" style="2" bestFit="1" customWidth="1"/>
    <col min="2566" max="2566" width="7.28515625" style="2" bestFit="1" customWidth="1"/>
    <col min="2567" max="2567" width="11.5703125" style="2" bestFit="1" customWidth="1"/>
    <col min="2568" max="2568" width="5.7109375" style="2" bestFit="1" customWidth="1"/>
    <col min="2569" max="2569" width="9.42578125" style="2" bestFit="1" customWidth="1"/>
    <col min="2570" max="2570" width="11.5703125" style="2" bestFit="1" customWidth="1"/>
    <col min="2571" max="2571" width="9.42578125" style="2" bestFit="1" customWidth="1"/>
    <col min="2572" max="2572" width="5.140625" style="2" bestFit="1" customWidth="1"/>
    <col min="2573" max="2573" width="7.28515625" style="2" bestFit="1" customWidth="1"/>
    <col min="2574" max="2574" width="5.140625" style="2" bestFit="1" customWidth="1"/>
    <col min="2575" max="2575" width="7.28515625" style="2" bestFit="1" customWidth="1"/>
    <col min="2576" max="2776" width="11.42578125" style="2"/>
    <col min="2777" max="2777" width="10" style="2" bestFit="1" customWidth="1"/>
    <col min="2778" max="2778" width="11.5703125" style="2" bestFit="1" customWidth="1"/>
    <col min="2779" max="2779" width="5.7109375" style="2" bestFit="1" customWidth="1"/>
    <col min="2780" max="2780" width="9.42578125" style="2" bestFit="1" customWidth="1"/>
    <col min="2781" max="2781" width="11.5703125" style="2" bestFit="1" customWidth="1"/>
    <col min="2782" max="2782" width="9.42578125" style="2" bestFit="1" customWidth="1"/>
    <col min="2783" max="2783" width="5.7109375" style="2" bestFit="1" customWidth="1"/>
    <col min="2784" max="2784" width="7.28515625" style="2" bestFit="1" customWidth="1"/>
    <col min="2785" max="2785" width="5.7109375" style="2" bestFit="1" customWidth="1"/>
    <col min="2786" max="2786" width="5.140625" style="2" bestFit="1" customWidth="1"/>
    <col min="2787" max="2787" width="11.42578125" style="2"/>
    <col min="2788" max="2788" width="5.7109375" style="2" bestFit="1" customWidth="1"/>
    <col min="2789" max="2789" width="9.42578125" style="2" bestFit="1" customWidth="1"/>
    <col min="2790" max="2790" width="11.5703125" style="2" bestFit="1" customWidth="1"/>
    <col min="2791" max="2791" width="9.42578125" style="2" bestFit="1" customWidth="1"/>
    <col min="2792" max="2792" width="6.28515625" style="2" bestFit="1" customWidth="1"/>
    <col min="2793" max="2793" width="7.28515625" style="2" bestFit="1" customWidth="1"/>
    <col min="2794" max="2794" width="5.7109375" style="2" bestFit="1" customWidth="1"/>
    <col min="2795" max="2795" width="5.140625" style="2" bestFit="1" customWidth="1"/>
    <col min="2796" max="2796" width="11.5703125" style="2" bestFit="1" customWidth="1"/>
    <col min="2797" max="2797" width="5.7109375" style="2" bestFit="1" customWidth="1"/>
    <col min="2798" max="2798" width="9.42578125" style="2" bestFit="1" customWidth="1"/>
    <col min="2799" max="2799" width="11.5703125" style="2" bestFit="1" customWidth="1"/>
    <col min="2800" max="2800" width="9.42578125" style="2" bestFit="1" customWidth="1"/>
    <col min="2801" max="2801" width="5.7109375" style="2" bestFit="1" customWidth="1"/>
    <col min="2802" max="2802" width="7.28515625" style="2" bestFit="1" customWidth="1"/>
    <col min="2803" max="2803" width="5.7109375" style="2" bestFit="1" customWidth="1"/>
    <col min="2804" max="2804" width="5.140625" style="2" bestFit="1" customWidth="1"/>
    <col min="2805" max="2805" width="11.5703125" style="2" bestFit="1" customWidth="1"/>
    <col min="2806" max="2806" width="5.7109375" style="2" bestFit="1" customWidth="1"/>
    <col min="2807" max="2807" width="9.42578125" style="2" bestFit="1" customWidth="1"/>
    <col min="2808" max="2808" width="11.5703125" style="2" bestFit="1" customWidth="1"/>
    <col min="2809" max="2809" width="9.42578125" style="2" bestFit="1" customWidth="1"/>
    <col min="2810" max="2810" width="5.7109375" style="2" bestFit="1" customWidth="1"/>
    <col min="2811" max="2811" width="7.28515625" style="2" bestFit="1" customWidth="1"/>
    <col min="2812" max="2812" width="5.7109375" style="2" bestFit="1" customWidth="1"/>
    <col min="2813" max="2813" width="5.140625" style="2" bestFit="1" customWidth="1"/>
    <col min="2814" max="2814" width="11.42578125" style="2"/>
    <col min="2815" max="2815" width="5.7109375" style="2" bestFit="1" customWidth="1"/>
    <col min="2816" max="2816" width="9.42578125" style="2" bestFit="1" customWidth="1"/>
    <col min="2817" max="2817" width="11.5703125" style="2" bestFit="1" customWidth="1"/>
    <col min="2818" max="2818" width="9.42578125" style="2" bestFit="1" customWidth="1"/>
    <col min="2819" max="2819" width="5.140625" style="2" bestFit="1" customWidth="1"/>
    <col min="2820" max="2820" width="7.28515625" style="2" bestFit="1" customWidth="1"/>
    <col min="2821" max="2821" width="5.140625" style="2" bestFit="1" customWidth="1"/>
    <col min="2822" max="2822" width="7.28515625" style="2" bestFit="1" customWidth="1"/>
    <col min="2823" max="2823" width="11.5703125" style="2" bestFit="1" customWidth="1"/>
    <col min="2824" max="2824" width="5.7109375" style="2" bestFit="1" customWidth="1"/>
    <col min="2825" max="2825" width="9.42578125" style="2" bestFit="1" customWidth="1"/>
    <col min="2826" max="2826" width="11.5703125" style="2" bestFit="1" customWidth="1"/>
    <col min="2827" max="2827" width="9.42578125" style="2" bestFit="1" customWidth="1"/>
    <col min="2828" max="2828" width="5.140625" style="2" bestFit="1" customWidth="1"/>
    <col min="2829" max="2829" width="7.28515625" style="2" bestFit="1" customWidth="1"/>
    <col min="2830" max="2830" width="5.140625" style="2" bestFit="1" customWidth="1"/>
    <col min="2831" max="2831" width="7.28515625" style="2" bestFit="1" customWidth="1"/>
    <col min="2832" max="3032" width="11.42578125" style="2"/>
    <col min="3033" max="3033" width="10" style="2" bestFit="1" customWidth="1"/>
    <col min="3034" max="3034" width="11.5703125" style="2" bestFit="1" customWidth="1"/>
    <col min="3035" max="3035" width="5.7109375" style="2" bestFit="1" customWidth="1"/>
    <col min="3036" max="3036" width="9.42578125" style="2" bestFit="1" customWidth="1"/>
    <col min="3037" max="3037" width="11.5703125" style="2" bestFit="1" customWidth="1"/>
    <col min="3038" max="3038" width="9.42578125" style="2" bestFit="1" customWidth="1"/>
    <col min="3039" max="3039" width="5.7109375" style="2" bestFit="1" customWidth="1"/>
    <col min="3040" max="3040" width="7.28515625" style="2" bestFit="1" customWidth="1"/>
    <col min="3041" max="3041" width="5.7109375" style="2" bestFit="1" customWidth="1"/>
    <col min="3042" max="3042" width="5.140625" style="2" bestFit="1" customWidth="1"/>
    <col min="3043" max="3043" width="11.42578125" style="2"/>
    <col min="3044" max="3044" width="5.7109375" style="2" bestFit="1" customWidth="1"/>
    <col min="3045" max="3045" width="9.42578125" style="2" bestFit="1" customWidth="1"/>
    <col min="3046" max="3046" width="11.5703125" style="2" bestFit="1" customWidth="1"/>
    <col min="3047" max="3047" width="9.42578125" style="2" bestFit="1" customWidth="1"/>
    <col min="3048" max="3048" width="6.28515625" style="2" bestFit="1" customWidth="1"/>
    <col min="3049" max="3049" width="7.28515625" style="2" bestFit="1" customWidth="1"/>
    <col min="3050" max="3050" width="5.7109375" style="2" bestFit="1" customWidth="1"/>
    <col min="3051" max="3051" width="5.140625" style="2" bestFit="1" customWidth="1"/>
    <col min="3052" max="3052" width="11.5703125" style="2" bestFit="1" customWidth="1"/>
    <col min="3053" max="3053" width="5.7109375" style="2" bestFit="1" customWidth="1"/>
    <col min="3054" max="3054" width="9.42578125" style="2" bestFit="1" customWidth="1"/>
    <col min="3055" max="3055" width="11.5703125" style="2" bestFit="1" customWidth="1"/>
    <col min="3056" max="3056" width="9.42578125" style="2" bestFit="1" customWidth="1"/>
    <col min="3057" max="3057" width="5.7109375" style="2" bestFit="1" customWidth="1"/>
    <col min="3058" max="3058" width="7.28515625" style="2" bestFit="1" customWidth="1"/>
    <col min="3059" max="3059" width="5.7109375" style="2" bestFit="1" customWidth="1"/>
    <col min="3060" max="3060" width="5.140625" style="2" bestFit="1" customWidth="1"/>
    <col min="3061" max="3061" width="11.5703125" style="2" bestFit="1" customWidth="1"/>
    <col min="3062" max="3062" width="5.7109375" style="2" bestFit="1" customWidth="1"/>
    <col min="3063" max="3063" width="9.42578125" style="2" bestFit="1" customWidth="1"/>
    <col min="3064" max="3064" width="11.5703125" style="2" bestFit="1" customWidth="1"/>
    <col min="3065" max="3065" width="9.42578125" style="2" bestFit="1" customWidth="1"/>
    <col min="3066" max="3066" width="5.7109375" style="2" bestFit="1" customWidth="1"/>
    <col min="3067" max="3067" width="7.28515625" style="2" bestFit="1" customWidth="1"/>
    <col min="3068" max="3068" width="5.7109375" style="2" bestFit="1" customWidth="1"/>
    <col min="3069" max="3069" width="5.140625" style="2" bestFit="1" customWidth="1"/>
    <col min="3070" max="3070" width="11.42578125" style="2"/>
    <col min="3071" max="3071" width="5.7109375" style="2" bestFit="1" customWidth="1"/>
    <col min="3072" max="3072" width="9.42578125" style="2" bestFit="1" customWidth="1"/>
    <col min="3073" max="3073" width="11.5703125" style="2" bestFit="1" customWidth="1"/>
    <col min="3074" max="3074" width="9.42578125" style="2" bestFit="1" customWidth="1"/>
    <col min="3075" max="3075" width="5.140625" style="2" bestFit="1" customWidth="1"/>
    <col min="3076" max="3076" width="7.28515625" style="2" bestFit="1" customWidth="1"/>
    <col min="3077" max="3077" width="5.140625" style="2" bestFit="1" customWidth="1"/>
    <col min="3078" max="3078" width="7.28515625" style="2" bestFit="1" customWidth="1"/>
    <col min="3079" max="3079" width="11.5703125" style="2" bestFit="1" customWidth="1"/>
    <col min="3080" max="3080" width="5.7109375" style="2" bestFit="1" customWidth="1"/>
    <col min="3081" max="3081" width="9.42578125" style="2" bestFit="1" customWidth="1"/>
    <col min="3082" max="3082" width="11.5703125" style="2" bestFit="1" customWidth="1"/>
    <col min="3083" max="3083" width="9.42578125" style="2" bestFit="1" customWidth="1"/>
    <col min="3084" max="3084" width="5.140625" style="2" bestFit="1" customWidth="1"/>
    <col min="3085" max="3085" width="7.28515625" style="2" bestFit="1" customWidth="1"/>
    <col min="3086" max="3086" width="5.140625" style="2" bestFit="1" customWidth="1"/>
    <col min="3087" max="3087" width="7.28515625" style="2" bestFit="1" customWidth="1"/>
    <col min="3088" max="3288" width="11.42578125" style="2"/>
    <col min="3289" max="3289" width="10" style="2" bestFit="1" customWidth="1"/>
    <col min="3290" max="3290" width="11.5703125" style="2" bestFit="1" customWidth="1"/>
    <col min="3291" max="3291" width="5.7109375" style="2" bestFit="1" customWidth="1"/>
    <col min="3292" max="3292" width="9.42578125" style="2" bestFit="1" customWidth="1"/>
    <col min="3293" max="3293" width="11.5703125" style="2" bestFit="1" customWidth="1"/>
    <col min="3294" max="3294" width="9.42578125" style="2" bestFit="1" customWidth="1"/>
    <col min="3295" max="3295" width="5.7109375" style="2" bestFit="1" customWidth="1"/>
    <col min="3296" max="3296" width="7.28515625" style="2" bestFit="1" customWidth="1"/>
    <col min="3297" max="3297" width="5.7109375" style="2" bestFit="1" customWidth="1"/>
    <col min="3298" max="3298" width="5.140625" style="2" bestFit="1" customWidth="1"/>
    <col min="3299" max="3299" width="11.42578125" style="2"/>
    <col min="3300" max="3300" width="5.7109375" style="2" bestFit="1" customWidth="1"/>
    <col min="3301" max="3301" width="9.42578125" style="2" bestFit="1" customWidth="1"/>
    <col min="3302" max="3302" width="11.5703125" style="2" bestFit="1" customWidth="1"/>
    <col min="3303" max="3303" width="9.42578125" style="2" bestFit="1" customWidth="1"/>
    <col min="3304" max="3304" width="6.28515625" style="2" bestFit="1" customWidth="1"/>
    <col min="3305" max="3305" width="7.28515625" style="2" bestFit="1" customWidth="1"/>
    <col min="3306" max="3306" width="5.7109375" style="2" bestFit="1" customWidth="1"/>
    <col min="3307" max="3307" width="5.140625" style="2" bestFit="1" customWidth="1"/>
    <col min="3308" max="3308" width="11.5703125" style="2" bestFit="1" customWidth="1"/>
    <col min="3309" max="3309" width="5.7109375" style="2" bestFit="1" customWidth="1"/>
    <col min="3310" max="3310" width="9.42578125" style="2" bestFit="1" customWidth="1"/>
    <col min="3311" max="3311" width="11.5703125" style="2" bestFit="1" customWidth="1"/>
    <col min="3312" max="3312" width="9.42578125" style="2" bestFit="1" customWidth="1"/>
    <col min="3313" max="3313" width="5.7109375" style="2" bestFit="1" customWidth="1"/>
    <col min="3314" max="3314" width="7.28515625" style="2" bestFit="1" customWidth="1"/>
    <col min="3315" max="3315" width="5.7109375" style="2" bestFit="1" customWidth="1"/>
    <col min="3316" max="3316" width="5.140625" style="2" bestFit="1" customWidth="1"/>
    <col min="3317" max="3317" width="11.5703125" style="2" bestFit="1" customWidth="1"/>
    <col min="3318" max="3318" width="5.7109375" style="2" bestFit="1" customWidth="1"/>
    <col min="3319" max="3319" width="9.42578125" style="2" bestFit="1" customWidth="1"/>
    <col min="3320" max="3320" width="11.5703125" style="2" bestFit="1" customWidth="1"/>
    <col min="3321" max="3321" width="9.42578125" style="2" bestFit="1" customWidth="1"/>
    <col min="3322" max="3322" width="5.7109375" style="2" bestFit="1" customWidth="1"/>
    <col min="3323" max="3323" width="7.28515625" style="2" bestFit="1" customWidth="1"/>
    <col min="3324" max="3324" width="5.7109375" style="2" bestFit="1" customWidth="1"/>
    <col min="3325" max="3325" width="5.140625" style="2" bestFit="1" customWidth="1"/>
    <col min="3326" max="3326" width="11.42578125" style="2"/>
    <col min="3327" max="3327" width="5.7109375" style="2" bestFit="1" customWidth="1"/>
    <col min="3328" max="3328" width="9.42578125" style="2" bestFit="1" customWidth="1"/>
    <col min="3329" max="3329" width="11.5703125" style="2" bestFit="1" customWidth="1"/>
    <col min="3330" max="3330" width="9.42578125" style="2" bestFit="1" customWidth="1"/>
    <col min="3331" max="3331" width="5.140625" style="2" bestFit="1" customWidth="1"/>
    <col min="3332" max="3332" width="7.28515625" style="2" bestFit="1" customWidth="1"/>
    <col min="3333" max="3333" width="5.140625" style="2" bestFit="1" customWidth="1"/>
    <col min="3334" max="3334" width="7.28515625" style="2" bestFit="1" customWidth="1"/>
    <col min="3335" max="3335" width="11.5703125" style="2" bestFit="1" customWidth="1"/>
    <col min="3336" max="3336" width="5.7109375" style="2" bestFit="1" customWidth="1"/>
    <col min="3337" max="3337" width="9.42578125" style="2" bestFit="1" customWidth="1"/>
    <col min="3338" max="3338" width="11.5703125" style="2" bestFit="1" customWidth="1"/>
    <col min="3339" max="3339" width="9.42578125" style="2" bestFit="1" customWidth="1"/>
    <col min="3340" max="3340" width="5.140625" style="2" bestFit="1" customWidth="1"/>
    <col min="3341" max="3341" width="7.28515625" style="2" bestFit="1" customWidth="1"/>
    <col min="3342" max="3342" width="5.140625" style="2" bestFit="1" customWidth="1"/>
    <col min="3343" max="3343" width="7.28515625" style="2" bestFit="1" customWidth="1"/>
    <col min="3344" max="3544" width="11.42578125" style="2"/>
    <col min="3545" max="3545" width="10" style="2" bestFit="1" customWidth="1"/>
    <col min="3546" max="3546" width="11.5703125" style="2" bestFit="1" customWidth="1"/>
    <col min="3547" max="3547" width="5.7109375" style="2" bestFit="1" customWidth="1"/>
    <col min="3548" max="3548" width="9.42578125" style="2" bestFit="1" customWidth="1"/>
    <col min="3549" max="3549" width="11.5703125" style="2" bestFit="1" customWidth="1"/>
    <col min="3550" max="3550" width="9.42578125" style="2" bestFit="1" customWidth="1"/>
    <col min="3551" max="3551" width="5.7109375" style="2" bestFit="1" customWidth="1"/>
    <col min="3552" max="3552" width="7.28515625" style="2" bestFit="1" customWidth="1"/>
    <col min="3553" max="3553" width="5.7109375" style="2" bestFit="1" customWidth="1"/>
    <col min="3554" max="3554" width="5.140625" style="2" bestFit="1" customWidth="1"/>
    <col min="3555" max="3555" width="11.42578125" style="2"/>
    <col min="3556" max="3556" width="5.7109375" style="2" bestFit="1" customWidth="1"/>
    <col min="3557" max="3557" width="9.42578125" style="2" bestFit="1" customWidth="1"/>
    <col min="3558" max="3558" width="11.5703125" style="2" bestFit="1" customWidth="1"/>
    <col min="3559" max="3559" width="9.42578125" style="2" bestFit="1" customWidth="1"/>
    <col min="3560" max="3560" width="6.28515625" style="2" bestFit="1" customWidth="1"/>
    <col min="3561" max="3561" width="7.28515625" style="2" bestFit="1" customWidth="1"/>
    <col min="3562" max="3562" width="5.7109375" style="2" bestFit="1" customWidth="1"/>
    <col min="3563" max="3563" width="5.140625" style="2" bestFit="1" customWidth="1"/>
    <col min="3564" max="3564" width="11.5703125" style="2" bestFit="1" customWidth="1"/>
    <col min="3565" max="3565" width="5.7109375" style="2" bestFit="1" customWidth="1"/>
    <col min="3566" max="3566" width="9.42578125" style="2" bestFit="1" customWidth="1"/>
    <col min="3567" max="3567" width="11.5703125" style="2" bestFit="1" customWidth="1"/>
    <col min="3568" max="3568" width="9.42578125" style="2" bestFit="1" customWidth="1"/>
    <col min="3569" max="3569" width="5.7109375" style="2" bestFit="1" customWidth="1"/>
    <col min="3570" max="3570" width="7.28515625" style="2" bestFit="1" customWidth="1"/>
    <col min="3571" max="3571" width="5.7109375" style="2" bestFit="1" customWidth="1"/>
    <col min="3572" max="3572" width="5.140625" style="2" bestFit="1" customWidth="1"/>
    <col min="3573" max="3573" width="11.5703125" style="2" bestFit="1" customWidth="1"/>
    <col min="3574" max="3574" width="5.7109375" style="2" bestFit="1" customWidth="1"/>
    <col min="3575" max="3575" width="9.42578125" style="2" bestFit="1" customWidth="1"/>
    <col min="3576" max="3576" width="11.5703125" style="2" bestFit="1" customWidth="1"/>
    <col min="3577" max="3577" width="9.42578125" style="2" bestFit="1" customWidth="1"/>
    <col min="3578" max="3578" width="5.7109375" style="2" bestFit="1" customWidth="1"/>
    <col min="3579" max="3579" width="7.28515625" style="2" bestFit="1" customWidth="1"/>
    <col min="3580" max="3580" width="5.7109375" style="2" bestFit="1" customWidth="1"/>
    <col min="3581" max="3581" width="5.140625" style="2" bestFit="1" customWidth="1"/>
    <col min="3582" max="3582" width="11.42578125" style="2"/>
    <col min="3583" max="3583" width="5.7109375" style="2" bestFit="1" customWidth="1"/>
    <col min="3584" max="3584" width="9.42578125" style="2" bestFit="1" customWidth="1"/>
    <col min="3585" max="3585" width="11.5703125" style="2" bestFit="1" customWidth="1"/>
    <col min="3586" max="3586" width="9.42578125" style="2" bestFit="1" customWidth="1"/>
    <col min="3587" max="3587" width="5.140625" style="2" bestFit="1" customWidth="1"/>
    <col min="3588" max="3588" width="7.28515625" style="2" bestFit="1" customWidth="1"/>
    <col min="3589" max="3589" width="5.140625" style="2" bestFit="1" customWidth="1"/>
    <col min="3590" max="3590" width="7.28515625" style="2" bestFit="1" customWidth="1"/>
    <col min="3591" max="3591" width="11.5703125" style="2" bestFit="1" customWidth="1"/>
    <col min="3592" max="3592" width="5.7109375" style="2" bestFit="1" customWidth="1"/>
    <col min="3593" max="3593" width="9.42578125" style="2" bestFit="1" customWidth="1"/>
    <col min="3594" max="3594" width="11.5703125" style="2" bestFit="1" customWidth="1"/>
    <col min="3595" max="3595" width="9.42578125" style="2" bestFit="1" customWidth="1"/>
    <col min="3596" max="3596" width="5.140625" style="2" bestFit="1" customWidth="1"/>
    <col min="3597" max="3597" width="7.28515625" style="2" bestFit="1" customWidth="1"/>
    <col min="3598" max="3598" width="5.140625" style="2" bestFit="1" customWidth="1"/>
    <col min="3599" max="3599" width="7.28515625" style="2" bestFit="1" customWidth="1"/>
    <col min="3600" max="3800" width="11.42578125" style="2"/>
    <col min="3801" max="3801" width="10" style="2" bestFit="1" customWidth="1"/>
    <col min="3802" max="3802" width="11.5703125" style="2" bestFit="1" customWidth="1"/>
    <col min="3803" max="3803" width="5.7109375" style="2" bestFit="1" customWidth="1"/>
    <col min="3804" max="3804" width="9.42578125" style="2" bestFit="1" customWidth="1"/>
    <col min="3805" max="3805" width="11.5703125" style="2" bestFit="1" customWidth="1"/>
    <col min="3806" max="3806" width="9.42578125" style="2" bestFit="1" customWidth="1"/>
    <col min="3807" max="3807" width="5.7109375" style="2" bestFit="1" customWidth="1"/>
    <col min="3808" max="3808" width="7.28515625" style="2" bestFit="1" customWidth="1"/>
    <col min="3809" max="3809" width="5.7109375" style="2" bestFit="1" customWidth="1"/>
    <col min="3810" max="3810" width="5.140625" style="2" bestFit="1" customWidth="1"/>
    <col min="3811" max="3811" width="11.42578125" style="2"/>
    <col min="3812" max="3812" width="5.7109375" style="2" bestFit="1" customWidth="1"/>
    <col min="3813" max="3813" width="9.42578125" style="2" bestFit="1" customWidth="1"/>
    <col min="3814" max="3814" width="11.5703125" style="2" bestFit="1" customWidth="1"/>
    <col min="3815" max="3815" width="9.42578125" style="2" bestFit="1" customWidth="1"/>
    <col min="3816" max="3816" width="6.28515625" style="2" bestFit="1" customWidth="1"/>
    <col min="3817" max="3817" width="7.28515625" style="2" bestFit="1" customWidth="1"/>
    <col min="3818" max="3818" width="5.7109375" style="2" bestFit="1" customWidth="1"/>
    <col min="3819" max="3819" width="5.140625" style="2" bestFit="1" customWidth="1"/>
    <col min="3820" max="3820" width="11.5703125" style="2" bestFit="1" customWidth="1"/>
    <col min="3821" max="3821" width="5.7109375" style="2" bestFit="1" customWidth="1"/>
    <col min="3822" max="3822" width="9.42578125" style="2" bestFit="1" customWidth="1"/>
    <col min="3823" max="3823" width="11.5703125" style="2" bestFit="1" customWidth="1"/>
    <col min="3824" max="3824" width="9.42578125" style="2" bestFit="1" customWidth="1"/>
    <col min="3825" max="3825" width="5.7109375" style="2" bestFit="1" customWidth="1"/>
    <col min="3826" max="3826" width="7.28515625" style="2" bestFit="1" customWidth="1"/>
    <col min="3827" max="3827" width="5.7109375" style="2" bestFit="1" customWidth="1"/>
    <col min="3828" max="3828" width="5.140625" style="2" bestFit="1" customWidth="1"/>
    <col min="3829" max="3829" width="11.5703125" style="2" bestFit="1" customWidth="1"/>
    <col min="3830" max="3830" width="5.7109375" style="2" bestFit="1" customWidth="1"/>
    <col min="3831" max="3831" width="9.42578125" style="2" bestFit="1" customWidth="1"/>
    <col min="3832" max="3832" width="11.5703125" style="2" bestFit="1" customWidth="1"/>
    <col min="3833" max="3833" width="9.42578125" style="2" bestFit="1" customWidth="1"/>
    <col min="3834" max="3834" width="5.7109375" style="2" bestFit="1" customWidth="1"/>
    <col min="3835" max="3835" width="7.28515625" style="2" bestFit="1" customWidth="1"/>
    <col min="3836" max="3836" width="5.7109375" style="2" bestFit="1" customWidth="1"/>
    <col min="3837" max="3837" width="5.140625" style="2" bestFit="1" customWidth="1"/>
    <col min="3838" max="3838" width="11.42578125" style="2"/>
    <col min="3839" max="3839" width="5.7109375" style="2" bestFit="1" customWidth="1"/>
    <col min="3840" max="3840" width="9.42578125" style="2" bestFit="1" customWidth="1"/>
    <col min="3841" max="3841" width="11.5703125" style="2" bestFit="1" customWidth="1"/>
    <col min="3842" max="3842" width="9.42578125" style="2" bestFit="1" customWidth="1"/>
    <col min="3843" max="3843" width="5.140625" style="2" bestFit="1" customWidth="1"/>
    <col min="3844" max="3844" width="7.28515625" style="2" bestFit="1" customWidth="1"/>
    <col min="3845" max="3845" width="5.140625" style="2" bestFit="1" customWidth="1"/>
    <col min="3846" max="3846" width="7.28515625" style="2" bestFit="1" customWidth="1"/>
    <col min="3847" max="3847" width="11.5703125" style="2" bestFit="1" customWidth="1"/>
    <col min="3848" max="3848" width="5.7109375" style="2" bestFit="1" customWidth="1"/>
    <col min="3849" max="3849" width="9.42578125" style="2" bestFit="1" customWidth="1"/>
    <col min="3850" max="3850" width="11.5703125" style="2" bestFit="1" customWidth="1"/>
    <col min="3851" max="3851" width="9.42578125" style="2" bestFit="1" customWidth="1"/>
    <col min="3852" max="3852" width="5.140625" style="2" bestFit="1" customWidth="1"/>
    <col min="3853" max="3853" width="7.28515625" style="2" bestFit="1" customWidth="1"/>
    <col min="3854" max="3854" width="5.140625" style="2" bestFit="1" customWidth="1"/>
    <col min="3855" max="3855" width="7.28515625" style="2" bestFit="1" customWidth="1"/>
    <col min="3856" max="4056" width="11.42578125" style="2"/>
    <col min="4057" max="4057" width="10" style="2" bestFit="1" customWidth="1"/>
    <col min="4058" max="4058" width="11.5703125" style="2" bestFit="1" customWidth="1"/>
    <col min="4059" max="4059" width="5.7109375" style="2" bestFit="1" customWidth="1"/>
    <col min="4060" max="4060" width="9.42578125" style="2" bestFit="1" customWidth="1"/>
    <col min="4061" max="4061" width="11.5703125" style="2" bestFit="1" customWidth="1"/>
    <col min="4062" max="4062" width="9.42578125" style="2" bestFit="1" customWidth="1"/>
    <col min="4063" max="4063" width="5.7109375" style="2" bestFit="1" customWidth="1"/>
    <col min="4064" max="4064" width="7.28515625" style="2" bestFit="1" customWidth="1"/>
    <col min="4065" max="4065" width="5.7109375" style="2" bestFit="1" customWidth="1"/>
    <col min="4066" max="4066" width="5.140625" style="2" bestFit="1" customWidth="1"/>
    <col min="4067" max="4067" width="11.42578125" style="2"/>
    <col min="4068" max="4068" width="5.7109375" style="2" bestFit="1" customWidth="1"/>
    <col min="4069" max="4069" width="9.42578125" style="2" bestFit="1" customWidth="1"/>
    <col min="4070" max="4070" width="11.5703125" style="2" bestFit="1" customWidth="1"/>
    <col min="4071" max="4071" width="9.42578125" style="2" bestFit="1" customWidth="1"/>
    <col min="4072" max="4072" width="6.28515625" style="2" bestFit="1" customWidth="1"/>
    <col min="4073" max="4073" width="7.28515625" style="2" bestFit="1" customWidth="1"/>
    <col min="4074" max="4074" width="5.7109375" style="2" bestFit="1" customWidth="1"/>
    <col min="4075" max="4075" width="5.140625" style="2" bestFit="1" customWidth="1"/>
    <col min="4076" max="4076" width="11.5703125" style="2" bestFit="1" customWidth="1"/>
    <col min="4077" max="4077" width="5.7109375" style="2" bestFit="1" customWidth="1"/>
    <col min="4078" max="4078" width="9.42578125" style="2" bestFit="1" customWidth="1"/>
    <col min="4079" max="4079" width="11.5703125" style="2" bestFit="1" customWidth="1"/>
    <col min="4080" max="4080" width="9.42578125" style="2" bestFit="1" customWidth="1"/>
    <col min="4081" max="4081" width="5.7109375" style="2" bestFit="1" customWidth="1"/>
    <col min="4082" max="4082" width="7.28515625" style="2" bestFit="1" customWidth="1"/>
    <col min="4083" max="4083" width="5.7109375" style="2" bestFit="1" customWidth="1"/>
    <col min="4084" max="4084" width="5.140625" style="2" bestFit="1" customWidth="1"/>
    <col min="4085" max="4085" width="11.5703125" style="2" bestFit="1" customWidth="1"/>
    <col min="4086" max="4086" width="5.7109375" style="2" bestFit="1" customWidth="1"/>
    <col min="4087" max="4087" width="9.42578125" style="2" bestFit="1" customWidth="1"/>
    <col min="4088" max="4088" width="11.5703125" style="2" bestFit="1" customWidth="1"/>
    <col min="4089" max="4089" width="9.42578125" style="2" bestFit="1" customWidth="1"/>
    <col min="4090" max="4090" width="5.7109375" style="2" bestFit="1" customWidth="1"/>
    <col min="4091" max="4091" width="7.28515625" style="2" bestFit="1" customWidth="1"/>
    <col min="4092" max="4092" width="5.7109375" style="2" bestFit="1" customWidth="1"/>
    <col min="4093" max="4093" width="5.140625" style="2" bestFit="1" customWidth="1"/>
    <col min="4094" max="4094" width="11.42578125" style="2"/>
    <col min="4095" max="4095" width="5.7109375" style="2" bestFit="1" customWidth="1"/>
    <col min="4096" max="4096" width="9.42578125" style="2" bestFit="1" customWidth="1"/>
    <col min="4097" max="4097" width="11.5703125" style="2" bestFit="1" customWidth="1"/>
    <col min="4098" max="4098" width="9.42578125" style="2" bestFit="1" customWidth="1"/>
    <col min="4099" max="4099" width="5.140625" style="2" bestFit="1" customWidth="1"/>
    <col min="4100" max="4100" width="7.28515625" style="2" bestFit="1" customWidth="1"/>
    <col min="4101" max="4101" width="5.140625" style="2" bestFit="1" customWidth="1"/>
    <col min="4102" max="4102" width="7.28515625" style="2" bestFit="1" customWidth="1"/>
    <col min="4103" max="4103" width="11.5703125" style="2" bestFit="1" customWidth="1"/>
    <col min="4104" max="4104" width="5.7109375" style="2" bestFit="1" customWidth="1"/>
    <col min="4105" max="4105" width="9.42578125" style="2" bestFit="1" customWidth="1"/>
    <col min="4106" max="4106" width="11.5703125" style="2" bestFit="1" customWidth="1"/>
    <col min="4107" max="4107" width="9.42578125" style="2" bestFit="1" customWidth="1"/>
    <col min="4108" max="4108" width="5.140625" style="2" bestFit="1" customWidth="1"/>
    <col min="4109" max="4109" width="7.28515625" style="2" bestFit="1" customWidth="1"/>
    <col min="4110" max="4110" width="5.140625" style="2" bestFit="1" customWidth="1"/>
    <col min="4111" max="4111" width="7.28515625" style="2" bestFit="1" customWidth="1"/>
    <col min="4112" max="4312" width="11.42578125" style="2"/>
    <col min="4313" max="4313" width="10" style="2" bestFit="1" customWidth="1"/>
    <col min="4314" max="4314" width="11.5703125" style="2" bestFit="1" customWidth="1"/>
    <col min="4315" max="4315" width="5.7109375" style="2" bestFit="1" customWidth="1"/>
    <col min="4316" max="4316" width="9.42578125" style="2" bestFit="1" customWidth="1"/>
    <col min="4317" max="4317" width="11.5703125" style="2" bestFit="1" customWidth="1"/>
    <col min="4318" max="4318" width="9.42578125" style="2" bestFit="1" customWidth="1"/>
    <col min="4319" max="4319" width="5.7109375" style="2" bestFit="1" customWidth="1"/>
    <col min="4320" max="4320" width="7.28515625" style="2" bestFit="1" customWidth="1"/>
    <col min="4321" max="4321" width="5.7109375" style="2" bestFit="1" customWidth="1"/>
    <col min="4322" max="4322" width="5.140625" style="2" bestFit="1" customWidth="1"/>
    <col min="4323" max="4323" width="11.42578125" style="2"/>
    <col min="4324" max="4324" width="5.7109375" style="2" bestFit="1" customWidth="1"/>
    <col min="4325" max="4325" width="9.42578125" style="2" bestFit="1" customWidth="1"/>
    <col min="4326" max="4326" width="11.5703125" style="2" bestFit="1" customWidth="1"/>
    <col min="4327" max="4327" width="9.42578125" style="2" bestFit="1" customWidth="1"/>
    <col min="4328" max="4328" width="6.28515625" style="2" bestFit="1" customWidth="1"/>
    <col min="4329" max="4329" width="7.28515625" style="2" bestFit="1" customWidth="1"/>
    <col min="4330" max="4330" width="5.7109375" style="2" bestFit="1" customWidth="1"/>
    <col min="4331" max="4331" width="5.140625" style="2" bestFit="1" customWidth="1"/>
    <col min="4332" max="4332" width="11.5703125" style="2" bestFit="1" customWidth="1"/>
    <col min="4333" max="4333" width="5.7109375" style="2" bestFit="1" customWidth="1"/>
    <col min="4334" max="4334" width="9.42578125" style="2" bestFit="1" customWidth="1"/>
    <col min="4335" max="4335" width="11.5703125" style="2" bestFit="1" customWidth="1"/>
    <col min="4336" max="4336" width="9.42578125" style="2" bestFit="1" customWidth="1"/>
    <col min="4337" max="4337" width="5.7109375" style="2" bestFit="1" customWidth="1"/>
    <col min="4338" max="4338" width="7.28515625" style="2" bestFit="1" customWidth="1"/>
    <col min="4339" max="4339" width="5.7109375" style="2" bestFit="1" customWidth="1"/>
    <col min="4340" max="4340" width="5.140625" style="2" bestFit="1" customWidth="1"/>
    <col min="4341" max="4341" width="11.5703125" style="2" bestFit="1" customWidth="1"/>
    <col min="4342" max="4342" width="5.7109375" style="2" bestFit="1" customWidth="1"/>
    <col min="4343" max="4343" width="9.42578125" style="2" bestFit="1" customWidth="1"/>
    <col min="4344" max="4344" width="11.5703125" style="2" bestFit="1" customWidth="1"/>
    <col min="4345" max="4345" width="9.42578125" style="2" bestFit="1" customWidth="1"/>
    <col min="4346" max="4346" width="5.7109375" style="2" bestFit="1" customWidth="1"/>
    <col min="4347" max="4347" width="7.28515625" style="2" bestFit="1" customWidth="1"/>
    <col min="4348" max="4348" width="5.7109375" style="2" bestFit="1" customWidth="1"/>
    <col min="4349" max="4349" width="5.140625" style="2" bestFit="1" customWidth="1"/>
    <col min="4350" max="4350" width="11.42578125" style="2"/>
    <col min="4351" max="4351" width="5.7109375" style="2" bestFit="1" customWidth="1"/>
    <col min="4352" max="4352" width="9.42578125" style="2" bestFit="1" customWidth="1"/>
    <col min="4353" max="4353" width="11.5703125" style="2" bestFit="1" customWidth="1"/>
    <col min="4354" max="4354" width="9.42578125" style="2" bestFit="1" customWidth="1"/>
    <col min="4355" max="4355" width="5.140625" style="2" bestFit="1" customWidth="1"/>
    <col min="4356" max="4356" width="7.28515625" style="2" bestFit="1" customWidth="1"/>
    <col min="4357" max="4357" width="5.140625" style="2" bestFit="1" customWidth="1"/>
    <col min="4358" max="4358" width="7.28515625" style="2" bestFit="1" customWidth="1"/>
    <col min="4359" max="4359" width="11.5703125" style="2" bestFit="1" customWidth="1"/>
    <col min="4360" max="4360" width="5.7109375" style="2" bestFit="1" customWidth="1"/>
    <col min="4361" max="4361" width="9.42578125" style="2" bestFit="1" customWidth="1"/>
    <col min="4362" max="4362" width="11.5703125" style="2" bestFit="1" customWidth="1"/>
    <col min="4363" max="4363" width="9.42578125" style="2" bestFit="1" customWidth="1"/>
    <col min="4364" max="4364" width="5.140625" style="2" bestFit="1" customWidth="1"/>
    <col min="4365" max="4365" width="7.28515625" style="2" bestFit="1" customWidth="1"/>
    <col min="4366" max="4366" width="5.140625" style="2" bestFit="1" customWidth="1"/>
    <col min="4367" max="4367" width="7.28515625" style="2" bestFit="1" customWidth="1"/>
    <col min="4368" max="4568" width="11.42578125" style="2"/>
    <col min="4569" max="4569" width="10" style="2" bestFit="1" customWidth="1"/>
    <col min="4570" max="4570" width="11.5703125" style="2" bestFit="1" customWidth="1"/>
    <col min="4571" max="4571" width="5.7109375" style="2" bestFit="1" customWidth="1"/>
    <col min="4572" max="4572" width="9.42578125" style="2" bestFit="1" customWidth="1"/>
    <col min="4573" max="4573" width="11.5703125" style="2" bestFit="1" customWidth="1"/>
    <col min="4574" max="4574" width="9.42578125" style="2" bestFit="1" customWidth="1"/>
    <col min="4575" max="4575" width="5.7109375" style="2" bestFit="1" customWidth="1"/>
    <col min="4576" max="4576" width="7.28515625" style="2" bestFit="1" customWidth="1"/>
    <col min="4577" max="4577" width="5.7109375" style="2" bestFit="1" customWidth="1"/>
    <col min="4578" max="4578" width="5.140625" style="2" bestFit="1" customWidth="1"/>
    <col min="4579" max="4579" width="11.42578125" style="2"/>
    <col min="4580" max="4580" width="5.7109375" style="2" bestFit="1" customWidth="1"/>
    <col min="4581" max="4581" width="9.42578125" style="2" bestFit="1" customWidth="1"/>
    <col min="4582" max="4582" width="11.5703125" style="2" bestFit="1" customWidth="1"/>
    <col min="4583" max="4583" width="9.42578125" style="2" bestFit="1" customWidth="1"/>
    <col min="4584" max="4584" width="6.28515625" style="2" bestFit="1" customWidth="1"/>
    <col min="4585" max="4585" width="7.28515625" style="2" bestFit="1" customWidth="1"/>
    <col min="4586" max="4586" width="5.7109375" style="2" bestFit="1" customWidth="1"/>
    <col min="4587" max="4587" width="5.140625" style="2" bestFit="1" customWidth="1"/>
    <col min="4588" max="4588" width="11.5703125" style="2" bestFit="1" customWidth="1"/>
    <col min="4589" max="4589" width="5.7109375" style="2" bestFit="1" customWidth="1"/>
    <col min="4590" max="4590" width="9.42578125" style="2" bestFit="1" customWidth="1"/>
    <col min="4591" max="4591" width="11.5703125" style="2" bestFit="1" customWidth="1"/>
    <col min="4592" max="4592" width="9.42578125" style="2" bestFit="1" customWidth="1"/>
    <col min="4593" max="4593" width="5.7109375" style="2" bestFit="1" customWidth="1"/>
    <col min="4594" max="4594" width="7.28515625" style="2" bestFit="1" customWidth="1"/>
    <col min="4595" max="4595" width="5.7109375" style="2" bestFit="1" customWidth="1"/>
    <col min="4596" max="4596" width="5.140625" style="2" bestFit="1" customWidth="1"/>
    <col min="4597" max="4597" width="11.5703125" style="2" bestFit="1" customWidth="1"/>
    <col min="4598" max="4598" width="5.7109375" style="2" bestFit="1" customWidth="1"/>
    <col min="4599" max="4599" width="9.42578125" style="2" bestFit="1" customWidth="1"/>
    <col min="4600" max="4600" width="11.5703125" style="2" bestFit="1" customWidth="1"/>
    <col min="4601" max="4601" width="9.42578125" style="2" bestFit="1" customWidth="1"/>
    <col min="4602" max="4602" width="5.7109375" style="2" bestFit="1" customWidth="1"/>
    <col min="4603" max="4603" width="7.28515625" style="2" bestFit="1" customWidth="1"/>
    <col min="4604" max="4604" width="5.7109375" style="2" bestFit="1" customWidth="1"/>
    <col min="4605" max="4605" width="5.140625" style="2" bestFit="1" customWidth="1"/>
    <col min="4606" max="4606" width="11.42578125" style="2"/>
    <col min="4607" max="4607" width="5.7109375" style="2" bestFit="1" customWidth="1"/>
    <col min="4608" max="4608" width="9.42578125" style="2" bestFit="1" customWidth="1"/>
    <col min="4609" max="4609" width="11.5703125" style="2" bestFit="1" customWidth="1"/>
    <col min="4610" max="4610" width="9.42578125" style="2" bestFit="1" customWidth="1"/>
    <col min="4611" max="4611" width="5.140625" style="2" bestFit="1" customWidth="1"/>
    <col min="4612" max="4612" width="7.28515625" style="2" bestFit="1" customWidth="1"/>
    <col min="4613" max="4613" width="5.140625" style="2" bestFit="1" customWidth="1"/>
    <col min="4614" max="4614" width="7.28515625" style="2" bestFit="1" customWidth="1"/>
    <col min="4615" max="4615" width="11.5703125" style="2" bestFit="1" customWidth="1"/>
    <col min="4616" max="4616" width="5.7109375" style="2" bestFit="1" customWidth="1"/>
    <col min="4617" max="4617" width="9.42578125" style="2" bestFit="1" customWidth="1"/>
    <col min="4618" max="4618" width="11.5703125" style="2" bestFit="1" customWidth="1"/>
    <col min="4619" max="4619" width="9.42578125" style="2" bestFit="1" customWidth="1"/>
    <col min="4620" max="4620" width="5.140625" style="2" bestFit="1" customWidth="1"/>
    <col min="4621" max="4621" width="7.28515625" style="2" bestFit="1" customWidth="1"/>
    <col min="4622" max="4622" width="5.140625" style="2" bestFit="1" customWidth="1"/>
    <col min="4623" max="4623" width="7.28515625" style="2" bestFit="1" customWidth="1"/>
    <col min="4624" max="4824" width="11.42578125" style="2"/>
    <col min="4825" max="4825" width="10" style="2" bestFit="1" customWidth="1"/>
    <col min="4826" max="4826" width="11.5703125" style="2" bestFit="1" customWidth="1"/>
    <col min="4827" max="4827" width="5.7109375" style="2" bestFit="1" customWidth="1"/>
    <col min="4828" max="4828" width="9.42578125" style="2" bestFit="1" customWidth="1"/>
    <col min="4829" max="4829" width="11.5703125" style="2" bestFit="1" customWidth="1"/>
    <col min="4830" max="4830" width="9.42578125" style="2" bestFit="1" customWidth="1"/>
    <col min="4831" max="4831" width="5.7109375" style="2" bestFit="1" customWidth="1"/>
    <col min="4832" max="4832" width="7.28515625" style="2" bestFit="1" customWidth="1"/>
    <col min="4833" max="4833" width="5.7109375" style="2" bestFit="1" customWidth="1"/>
    <col min="4834" max="4834" width="5.140625" style="2" bestFit="1" customWidth="1"/>
    <col min="4835" max="4835" width="11.42578125" style="2"/>
    <col min="4836" max="4836" width="5.7109375" style="2" bestFit="1" customWidth="1"/>
    <col min="4837" max="4837" width="9.42578125" style="2" bestFit="1" customWidth="1"/>
    <col min="4838" max="4838" width="11.5703125" style="2" bestFit="1" customWidth="1"/>
    <col min="4839" max="4839" width="9.42578125" style="2" bestFit="1" customWidth="1"/>
    <col min="4840" max="4840" width="6.28515625" style="2" bestFit="1" customWidth="1"/>
    <col min="4841" max="4841" width="7.28515625" style="2" bestFit="1" customWidth="1"/>
    <col min="4842" max="4842" width="5.7109375" style="2" bestFit="1" customWidth="1"/>
    <col min="4843" max="4843" width="5.140625" style="2" bestFit="1" customWidth="1"/>
    <col min="4844" max="4844" width="11.5703125" style="2" bestFit="1" customWidth="1"/>
    <col min="4845" max="4845" width="5.7109375" style="2" bestFit="1" customWidth="1"/>
    <col min="4846" max="4846" width="9.42578125" style="2" bestFit="1" customWidth="1"/>
    <col min="4847" max="4847" width="11.5703125" style="2" bestFit="1" customWidth="1"/>
    <col min="4848" max="4848" width="9.42578125" style="2" bestFit="1" customWidth="1"/>
    <col min="4849" max="4849" width="5.7109375" style="2" bestFit="1" customWidth="1"/>
    <col min="4850" max="4850" width="7.28515625" style="2" bestFit="1" customWidth="1"/>
    <col min="4851" max="4851" width="5.7109375" style="2" bestFit="1" customWidth="1"/>
    <col min="4852" max="4852" width="5.140625" style="2" bestFit="1" customWidth="1"/>
    <col min="4853" max="4853" width="11.5703125" style="2" bestFit="1" customWidth="1"/>
    <col min="4854" max="4854" width="5.7109375" style="2" bestFit="1" customWidth="1"/>
    <col min="4855" max="4855" width="9.42578125" style="2" bestFit="1" customWidth="1"/>
    <col min="4856" max="4856" width="11.5703125" style="2" bestFit="1" customWidth="1"/>
    <col min="4857" max="4857" width="9.42578125" style="2" bestFit="1" customWidth="1"/>
    <col min="4858" max="4858" width="5.7109375" style="2" bestFit="1" customWidth="1"/>
    <col min="4859" max="4859" width="7.28515625" style="2" bestFit="1" customWidth="1"/>
    <col min="4860" max="4860" width="5.7109375" style="2" bestFit="1" customWidth="1"/>
    <col min="4861" max="4861" width="5.140625" style="2" bestFit="1" customWidth="1"/>
    <col min="4862" max="4862" width="11.42578125" style="2"/>
    <col min="4863" max="4863" width="5.7109375" style="2" bestFit="1" customWidth="1"/>
    <col min="4864" max="4864" width="9.42578125" style="2" bestFit="1" customWidth="1"/>
    <col min="4865" max="4865" width="11.5703125" style="2" bestFit="1" customWidth="1"/>
    <col min="4866" max="4866" width="9.42578125" style="2" bestFit="1" customWidth="1"/>
    <col min="4867" max="4867" width="5.140625" style="2" bestFit="1" customWidth="1"/>
    <col min="4868" max="4868" width="7.28515625" style="2" bestFit="1" customWidth="1"/>
    <col min="4869" max="4869" width="5.140625" style="2" bestFit="1" customWidth="1"/>
    <col min="4870" max="4870" width="7.28515625" style="2" bestFit="1" customWidth="1"/>
    <col min="4871" max="4871" width="11.5703125" style="2" bestFit="1" customWidth="1"/>
    <col min="4872" max="4872" width="5.7109375" style="2" bestFit="1" customWidth="1"/>
    <col min="4873" max="4873" width="9.42578125" style="2" bestFit="1" customWidth="1"/>
    <col min="4874" max="4874" width="11.5703125" style="2" bestFit="1" customWidth="1"/>
    <col min="4875" max="4875" width="9.42578125" style="2" bestFit="1" customWidth="1"/>
    <col min="4876" max="4876" width="5.140625" style="2" bestFit="1" customWidth="1"/>
    <col min="4877" max="4877" width="7.28515625" style="2" bestFit="1" customWidth="1"/>
    <col min="4878" max="4878" width="5.140625" style="2" bestFit="1" customWidth="1"/>
    <col min="4879" max="4879" width="7.28515625" style="2" bestFit="1" customWidth="1"/>
    <col min="4880" max="5080" width="11.42578125" style="2"/>
    <col min="5081" max="5081" width="10" style="2" bestFit="1" customWidth="1"/>
    <col min="5082" max="5082" width="11.5703125" style="2" bestFit="1" customWidth="1"/>
    <col min="5083" max="5083" width="5.7109375" style="2" bestFit="1" customWidth="1"/>
    <col min="5084" max="5084" width="9.42578125" style="2" bestFit="1" customWidth="1"/>
    <col min="5085" max="5085" width="11.5703125" style="2" bestFit="1" customWidth="1"/>
    <col min="5086" max="5086" width="9.42578125" style="2" bestFit="1" customWidth="1"/>
    <col min="5087" max="5087" width="5.7109375" style="2" bestFit="1" customWidth="1"/>
    <col min="5088" max="5088" width="7.28515625" style="2" bestFit="1" customWidth="1"/>
    <col min="5089" max="5089" width="5.7109375" style="2" bestFit="1" customWidth="1"/>
    <col min="5090" max="5090" width="5.140625" style="2" bestFit="1" customWidth="1"/>
    <col min="5091" max="5091" width="11.42578125" style="2"/>
    <col min="5092" max="5092" width="5.7109375" style="2" bestFit="1" customWidth="1"/>
    <col min="5093" max="5093" width="9.42578125" style="2" bestFit="1" customWidth="1"/>
    <col min="5094" max="5094" width="11.5703125" style="2" bestFit="1" customWidth="1"/>
    <col min="5095" max="5095" width="9.42578125" style="2" bestFit="1" customWidth="1"/>
    <col min="5096" max="5096" width="6.28515625" style="2" bestFit="1" customWidth="1"/>
    <col min="5097" max="5097" width="7.28515625" style="2" bestFit="1" customWidth="1"/>
    <col min="5098" max="5098" width="5.7109375" style="2" bestFit="1" customWidth="1"/>
    <col min="5099" max="5099" width="5.140625" style="2" bestFit="1" customWidth="1"/>
    <col min="5100" max="5100" width="11.5703125" style="2" bestFit="1" customWidth="1"/>
    <col min="5101" max="5101" width="5.7109375" style="2" bestFit="1" customWidth="1"/>
    <col min="5102" max="5102" width="9.42578125" style="2" bestFit="1" customWidth="1"/>
    <col min="5103" max="5103" width="11.5703125" style="2" bestFit="1" customWidth="1"/>
    <col min="5104" max="5104" width="9.42578125" style="2" bestFit="1" customWidth="1"/>
    <col min="5105" max="5105" width="5.7109375" style="2" bestFit="1" customWidth="1"/>
    <col min="5106" max="5106" width="7.28515625" style="2" bestFit="1" customWidth="1"/>
    <col min="5107" max="5107" width="5.7109375" style="2" bestFit="1" customWidth="1"/>
    <col min="5108" max="5108" width="5.140625" style="2" bestFit="1" customWidth="1"/>
    <col min="5109" max="5109" width="11.5703125" style="2" bestFit="1" customWidth="1"/>
    <col min="5110" max="5110" width="5.7109375" style="2" bestFit="1" customWidth="1"/>
    <col min="5111" max="5111" width="9.42578125" style="2" bestFit="1" customWidth="1"/>
    <col min="5112" max="5112" width="11.5703125" style="2" bestFit="1" customWidth="1"/>
    <col min="5113" max="5113" width="9.42578125" style="2" bestFit="1" customWidth="1"/>
    <col min="5114" max="5114" width="5.7109375" style="2" bestFit="1" customWidth="1"/>
    <col min="5115" max="5115" width="7.28515625" style="2" bestFit="1" customWidth="1"/>
    <col min="5116" max="5116" width="5.7109375" style="2" bestFit="1" customWidth="1"/>
    <col min="5117" max="5117" width="5.140625" style="2" bestFit="1" customWidth="1"/>
    <col min="5118" max="5118" width="11.42578125" style="2"/>
    <col min="5119" max="5119" width="5.7109375" style="2" bestFit="1" customWidth="1"/>
    <col min="5120" max="5120" width="9.42578125" style="2" bestFit="1" customWidth="1"/>
    <col min="5121" max="5121" width="11.5703125" style="2" bestFit="1" customWidth="1"/>
    <col min="5122" max="5122" width="9.42578125" style="2" bestFit="1" customWidth="1"/>
    <col min="5123" max="5123" width="5.140625" style="2" bestFit="1" customWidth="1"/>
    <col min="5124" max="5124" width="7.28515625" style="2" bestFit="1" customWidth="1"/>
    <col min="5125" max="5125" width="5.140625" style="2" bestFit="1" customWidth="1"/>
    <col min="5126" max="5126" width="7.28515625" style="2" bestFit="1" customWidth="1"/>
    <col min="5127" max="5127" width="11.5703125" style="2" bestFit="1" customWidth="1"/>
    <col min="5128" max="5128" width="5.7109375" style="2" bestFit="1" customWidth="1"/>
    <col min="5129" max="5129" width="9.42578125" style="2" bestFit="1" customWidth="1"/>
    <col min="5130" max="5130" width="11.5703125" style="2" bestFit="1" customWidth="1"/>
    <col min="5131" max="5131" width="9.42578125" style="2" bestFit="1" customWidth="1"/>
    <col min="5132" max="5132" width="5.140625" style="2" bestFit="1" customWidth="1"/>
    <col min="5133" max="5133" width="7.28515625" style="2" bestFit="1" customWidth="1"/>
    <col min="5134" max="5134" width="5.140625" style="2" bestFit="1" customWidth="1"/>
    <col min="5135" max="5135" width="7.28515625" style="2" bestFit="1" customWidth="1"/>
    <col min="5136" max="5336" width="11.42578125" style="2"/>
    <col min="5337" max="5337" width="10" style="2" bestFit="1" customWidth="1"/>
    <col min="5338" max="5338" width="11.5703125" style="2" bestFit="1" customWidth="1"/>
    <col min="5339" max="5339" width="5.7109375" style="2" bestFit="1" customWidth="1"/>
    <col min="5340" max="5340" width="9.42578125" style="2" bestFit="1" customWidth="1"/>
    <col min="5341" max="5341" width="11.5703125" style="2" bestFit="1" customWidth="1"/>
    <col min="5342" max="5342" width="9.42578125" style="2" bestFit="1" customWidth="1"/>
    <col min="5343" max="5343" width="5.7109375" style="2" bestFit="1" customWidth="1"/>
    <col min="5344" max="5344" width="7.28515625" style="2" bestFit="1" customWidth="1"/>
    <col min="5345" max="5345" width="5.7109375" style="2" bestFit="1" customWidth="1"/>
    <col min="5346" max="5346" width="5.140625" style="2" bestFit="1" customWidth="1"/>
    <col min="5347" max="5347" width="11.42578125" style="2"/>
    <col min="5348" max="5348" width="5.7109375" style="2" bestFit="1" customWidth="1"/>
    <col min="5349" max="5349" width="9.42578125" style="2" bestFit="1" customWidth="1"/>
    <col min="5350" max="5350" width="11.5703125" style="2" bestFit="1" customWidth="1"/>
    <col min="5351" max="5351" width="9.42578125" style="2" bestFit="1" customWidth="1"/>
    <col min="5352" max="5352" width="6.28515625" style="2" bestFit="1" customWidth="1"/>
    <col min="5353" max="5353" width="7.28515625" style="2" bestFit="1" customWidth="1"/>
    <col min="5354" max="5354" width="5.7109375" style="2" bestFit="1" customWidth="1"/>
    <col min="5355" max="5355" width="5.140625" style="2" bestFit="1" customWidth="1"/>
    <col min="5356" max="5356" width="11.5703125" style="2" bestFit="1" customWidth="1"/>
    <col min="5357" max="5357" width="5.7109375" style="2" bestFit="1" customWidth="1"/>
    <col min="5358" max="5358" width="9.42578125" style="2" bestFit="1" customWidth="1"/>
    <col min="5359" max="5359" width="11.5703125" style="2" bestFit="1" customWidth="1"/>
    <col min="5360" max="5360" width="9.42578125" style="2" bestFit="1" customWidth="1"/>
    <col min="5361" max="5361" width="5.7109375" style="2" bestFit="1" customWidth="1"/>
    <col min="5362" max="5362" width="7.28515625" style="2" bestFit="1" customWidth="1"/>
    <col min="5363" max="5363" width="5.7109375" style="2" bestFit="1" customWidth="1"/>
    <col min="5364" max="5364" width="5.140625" style="2" bestFit="1" customWidth="1"/>
    <col min="5365" max="5365" width="11.5703125" style="2" bestFit="1" customWidth="1"/>
    <col min="5366" max="5366" width="5.7109375" style="2" bestFit="1" customWidth="1"/>
    <col min="5367" max="5367" width="9.42578125" style="2" bestFit="1" customWidth="1"/>
    <col min="5368" max="5368" width="11.5703125" style="2" bestFit="1" customWidth="1"/>
    <col min="5369" max="5369" width="9.42578125" style="2" bestFit="1" customWidth="1"/>
    <col min="5370" max="5370" width="5.7109375" style="2" bestFit="1" customWidth="1"/>
    <col min="5371" max="5371" width="7.28515625" style="2" bestFit="1" customWidth="1"/>
    <col min="5372" max="5372" width="5.7109375" style="2" bestFit="1" customWidth="1"/>
    <col min="5373" max="5373" width="5.140625" style="2" bestFit="1" customWidth="1"/>
    <col min="5374" max="5374" width="11.42578125" style="2"/>
    <col min="5375" max="5375" width="5.7109375" style="2" bestFit="1" customWidth="1"/>
    <col min="5376" max="5376" width="9.42578125" style="2" bestFit="1" customWidth="1"/>
    <col min="5377" max="5377" width="11.5703125" style="2" bestFit="1" customWidth="1"/>
    <col min="5378" max="5378" width="9.42578125" style="2" bestFit="1" customWidth="1"/>
    <col min="5379" max="5379" width="5.140625" style="2" bestFit="1" customWidth="1"/>
    <col min="5380" max="5380" width="7.28515625" style="2" bestFit="1" customWidth="1"/>
    <col min="5381" max="5381" width="5.140625" style="2" bestFit="1" customWidth="1"/>
    <col min="5382" max="5382" width="7.28515625" style="2" bestFit="1" customWidth="1"/>
    <col min="5383" max="5383" width="11.5703125" style="2" bestFit="1" customWidth="1"/>
    <col min="5384" max="5384" width="5.7109375" style="2" bestFit="1" customWidth="1"/>
    <col min="5385" max="5385" width="9.42578125" style="2" bestFit="1" customWidth="1"/>
    <col min="5386" max="5386" width="11.5703125" style="2" bestFit="1" customWidth="1"/>
    <col min="5387" max="5387" width="9.42578125" style="2" bestFit="1" customWidth="1"/>
    <col min="5388" max="5388" width="5.140625" style="2" bestFit="1" customWidth="1"/>
    <col min="5389" max="5389" width="7.28515625" style="2" bestFit="1" customWidth="1"/>
    <col min="5390" max="5390" width="5.140625" style="2" bestFit="1" customWidth="1"/>
    <col min="5391" max="5391" width="7.28515625" style="2" bestFit="1" customWidth="1"/>
    <col min="5392" max="5592" width="11.42578125" style="2"/>
    <col min="5593" max="5593" width="10" style="2" bestFit="1" customWidth="1"/>
    <col min="5594" max="5594" width="11.5703125" style="2" bestFit="1" customWidth="1"/>
    <col min="5595" max="5595" width="5.7109375" style="2" bestFit="1" customWidth="1"/>
    <col min="5596" max="5596" width="9.42578125" style="2" bestFit="1" customWidth="1"/>
    <col min="5597" max="5597" width="11.5703125" style="2" bestFit="1" customWidth="1"/>
    <col min="5598" max="5598" width="9.42578125" style="2" bestFit="1" customWidth="1"/>
    <col min="5599" max="5599" width="5.7109375" style="2" bestFit="1" customWidth="1"/>
    <col min="5600" max="5600" width="7.28515625" style="2" bestFit="1" customWidth="1"/>
    <col min="5601" max="5601" width="5.7109375" style="2" bestFit="1" customWidth="1"/>
    <col min="5602" max="5602" width="5.140625" style="2" bestFit="1" customWidth="1"/>
    <col min="5603" max="5603" width="11.42578125" style="2"/>
    <col min="5604" max="5604" width="5.7109375" style="2" bestFit="1" customWidth="1"/>
    <col min="5605" max="5605" width="9.42578125" style="2" bestFit="1" customWidth="1"/>
    <col min="5606" max="5606" width="11.5703125" style="2" bestFit="1" customWidth="1"/>
    <col min="5607" max="5607" width="9.42578125" style="2" bestFit="1" customWidth="1"/>
    <col min="5608" max="5608" width="6.28515625" style="2" bestFit="1" customWidth="1"/>
    <col min="5609" max="5609" width="7.28515625" style="2" bestFit="1" customWidth="1"/>
    <col min="5610" max="5610" width="5.7109375" style="2" bestFit="1" customWidth="1"/>
    <col min="5611" max="5611" width="5.140625" style="2" bestFit="1" customWidth="1"/>
    <col min="5612" max="5612" width="11.5703125" style="2" bestFit="1" customWidth="1"/>
    <col min="5613" max="5613" width="5.7109375" style="2" bestFit="1" customWidth="1"/>
    <col min="5614" max="5614" width="9.42578125" style="2" bestFit="1" customWidth="1"/>
    <col min="5615" max="5615" width="11.5703125" style="2" bestFit="1" customWidth="1"/>
    <col min="5616" max="5616" width="9.42578125" style="2" bestFit="1" customWidth="1"/>
    <col min="5617" max="5617" width="5.7109375" style="2" bestFit="1" customWidth="1"/>
    <col min="5618" max="5618" width="7.28515625" style="2" bestFit="1" customWidth="1"/>
    <col min="5619" max="5619" width="5.7109375" style="2" bestFit="1" customWidth="1"/>
    <col min="5620" max="5620" width="5.140625" style="2" bestFit="1" customWidth="1"/>
    <col min="5621" max="5621" width="11.5703125" style="2" bestFit="1" customWidth="1"/>
    <col min="5622" max="5622" width="5.7109375" style="2" bestFit="1" customWidth="1"/>
    <col min="5623" max="5623" width="9.42578125" style="2" bestFit="1" customWidth="1"/>
    <col min="5624" max="5624" width="11.5703125" style="2" bestFit="1" customWidth="1"/>
    <col min="5625" max="5625" width="9.42578125" style="2" bestFit="1" customWidth="1"/>
    <col min="5626" max="5626" width="5.7109375" style="2" bestFit="1" customWidth="1"/>
    <col min="5627" max="5627" width="7.28515625" style="2" bestFit="1" customWidth="1"/>
    <col min="5628" max="5628" width="5.7109375" style="2" bestFit="1" customWidth="1"/>
    <col min="5629" max="5629" width="5.140625" style="2" bestFit="1" customWidth="1"/>
    <col min="5630" max="5630" width="11.42578125" style="2"/>
    <col min="5631" max="5631" width="5.7109375" style="2" bestFit="1" customWidth="1"/>
    <col min="5632" max="5632" width="9.42578125" style="2" bestFit="1" customWidth="1"/>
    <col min="5633" max="5633" width="11.5703125" style="2" bestFit="1" customWidth="1"/>
    <col min="5634" max="5634" width="9.42578125" style="2" bestFit="1" customWidth="1"/>
    <col min="5635" max="5635" width="5.140625" style="2" bestFit="1" customWidth="1"/>
    <col min="5636" max="5636" width="7.28515625" style="2" bestFit="1" customWidth="1"/>
    <col min="5637" max="5637" width="5.140625" style="2" bestFit="1" customWidth="1"/>
    <col min="5638" max="5638" width="7.28515625" style="2" bestFit="1" customWidth="1"/>
    <col min="5639" max="5639" width="11.5703125" style="2" bestFit="1" customWidth="1"/>
    <col min="5640" max="5640" width="5.7109375" style="2" bestFit="1" customWidth="1"/>
    <col min="5641" max="5641" width="9.42578125" style="2" bestFit="1" customWidth="1"/>
    <col min="5642" max="5642" width="11.5703125" style="2" bestFit="1" customWidth="1"/>
    <col min="5643" max="5643" width="9.42578125" style="2" bestFit="1" customWidth="1"/>
    <col min="5644" max="5644" width="5.140625" style="2" bestFit="1" customWidth="1"/>
    <col min="5645" max="5645" width="7.28515625" style="2" bestFit="1" customWidth="1"/>
    <col min="5646" max="5646" width="5.140625" style="2" bestFit="1" customWidth="1"/>
    <col min="5647" max="5647" width="7.28515625" style="2" bestFit="1" customWidth="1"/>
    <col min="5648" max="5848" width="11.42578125" style="2"/>
    <col min="5849" max="5849" width="10" style="2" bestFit="1" customWidth="1"/>
    <col min="5850" max="5850" width="11.5703125" style="2" bestFit="1" customWidth="1"/>
    <col min="5851" max="5851" width="5.7109375" style="2" bestFit="1" customWidth="1"/>
    <col min="5852" max="5852" width="9.42578125" style="2" bestFit="1" customWidth="1"/>
    <col min="5853" max="5853" width="11.5703125" style="2" bestFit="1" customWidth="1"/>
    <col min="5854" max="5854" width="9.42578125" style="2" bestFit="1" customWidth="1"/>
    <col min="5855" max="5855" width="5.7109375" style="2" bestFit="1" customWidth="1"/>
    <col min="5856" max="5856" width="7.28515625" style="2" bestFit="1" customWidth="1"/>
    <col min="5857" max="5857" width="5.7109375" style="2" bestFit="1" customWidth="1"/>
    <col min="5858" max="5858" width="5.140625" style="2" bestFit="1" customWidth="1"/>
    <col min="5859" max="5859" width="11.42578125" style="2"/>
    <col min="5860" max="5860" width="5.7109375" style="2" bestFit="1" customWidth="1"/>
    <col min="5861" max="5861" width="9.42578125" style="2" bestFit="1" customWidth="1"/>
    <col min="5862" max="5862" width="11.5703125" style="2" bestFit="1" customWidth="1"/>
    <col min="5863" max="5863" width="9.42578125" style="2" bestFit="1" customWidth="1"/>
    <col min="5864" max="5864" width="6.28515625" style="2" bestFit="1" customWidth="1"/>
    <col min="5865" max="5865" width="7.28515625" style="2" bestFit="1" customWidth="1"/>
    <col min="5866" max="5866" width="5.7109375" style="2" bestFit="1" customWidth="1"/>
    <col min="5867" max="5867" width="5.140625" style="2" bestFit="1" customWidth="1"/>
    <col min="5868" max="5868" width="11.5703125" style="2" bestFit="1" customWidth="1"/>
    <col min="5869" max="5869" width="5.7109375" style="2" bestFit="1" customWidth="1"/>
    <col min="5870" max="5870" width="9.42578125" style="2" bestFit="1" customWidth="1"/>
    <col min="5871" max="5871" width="11.5703125" style="2" bestFit="1" customWidth="1"/>
    <col min="5872" max="5872" width="9.42578125" style="2" bestFit="1" customWidth="1"/>
    <col min="5873" max="5873" width="5.7109375" style="2" bestFit="1" customWidth="1"/>
    <col min="5874" max="5874" width="7.28515625" style="2" bestFit="1" customWidth="1"/>
    <col min="5875" max="5875" width="5.7109375" style="2" bestFit="1" customWidth="1"/>
    <col min="5876" max="5876" width="5.140625" style="2" bestFit="1" customWidth="1"/>
    <col min="5877" max="5877" width="11.5703125" style="2" bestFit="1" customWidth="1"/>
    <col min="5878" max="5878" width="5.7109375" style="2" bestFit="1" customWidth="1"/>
    <col min="5879" max="5879" width="9.42578125" style="2" bestFit="1" customWidth="1"/>
    <col min="5880" max="5880" width="11.5703125" style="2" bestFit="1" customWidth="1"/>
    <col min="5881" max="5881" width="9.42578125" style="2" bestFit="1" customWidth="1"/>
    <col min="5882" max="5882" width="5.7109375" style="2" bestFit="1" customWidth="1"/>
    <col min="5883" max="5883" width="7.28515625" style="2" bestFit="1" customWidth="1"/>
    <col min="5884" max="5884" width="5.7109375" style="2" bestFit="1" customWidth="1"/>
    <col min="5885" max="5885" width="5.140625" style="2" bestFit="1" customWidth="1"/>
    <col min="5886" max="5886" width="11.42578125" style="2"/>
    <col min="5887" max="5887" width="5.7109375" style="2" bestFit="1" customWidth="1"/>
    <col min="5888" max="5888" width="9.42578125" style="2" bestFit="1" customWidth="1"/>
    <col min="5889" max="5889" width="11.5703125" style="2" bestFit="1" customWidth="1"/>
    <col min="5890" max="5890" width="9.42578125" style="2" bestFit="1" customWidth="1"/>
    <col min="5891" max="5891" width="5.140625" style="2" bestFit="1" customWidth="1"/>
    <col min="5892" max="5892" width="7.28515625" style="2" bestFit="1" customWidth="1"/>
    <col min="5893" max="5893" width="5.140625" style="2" bestFit="1" customWidth="1"/>
    <col min="5894" max="5894" width="7.28515625" style="2" bestFit="1" customWidth="1"/>
    <col min="5895" max="5895" width="11.5703125" style="2" bestFit="1" customWidth="1"/>
    <col min="5896" max="5896" width="5.7109375" style="2" bestFit="1" customWidth="1"/>
    <col min="5897" max="5897" width="9.42578125" style="2" bestFit="1" customWidth="1"/>
    <col min="5898" max="5898" width="11.5703125" style="2" bestFit="1" customWidth="1"/>
    <col min="5899" max="5899" width="9.42578125" style="2" bestFit="1" customWidth="1"/>
    <col min="5900" max="5900" width="5.140625" style="2" bestFit="1" customWidth="1"/>
    <col min="5901" max="5901" width="7.28515625" style="2" bestFit="1" customWidth="1"/>
    <col min="5902" max="5902" width="5.140625" style="2" bestFit="1" customWidth="1"/>
    <col min="5903" max="5903" width="7.28515625" style="2" bestFit="1" customWidth="1"/>
    <col min="5904" max="6104" width="11.42578125" style="2"/>
    <col min="6105" max="6105" width="10" style="2" bestFit="1" customWidth="1"/>
    <col min="6106" max="6106" width="11.5703125" style="2" bestFit="1" customWidth="1"/>
    <col min="6107" max="6107" width="5.7109375" style="2" bestFit="1" customWidth="1"/>
    <col min="6108" max="6108" width="9.42578125" style="2" bestFit="1" customWidth="1"/>
    <col min="6109" max="6109" width="11.5703125" style="2" bestFit="1" customWidth="1"/>
    <col min="6110" max="6110" width="9.42578125" style="2" bestFit="1" customWidth="1"/>
    <col min="6111" max="6111" width="5.7109375" style="2" bestFit="1" customWidth="1"/>
    <col min="6112" max="6112" width="7.28515625" style="2" bestFit="1" customWidth="1"/>
    <col min="6113" max="6113" width="5.7109375" style="2" bestFit="1" customWidth="1"/>
    <col min="6114" max="6114" width="5.140625" style="2" bestFit="1" customWidth="1"/>
    <col min="6115" max="6115" width="11.42578125" style="2"/>
    <col min="6116" max="6116" width="5.7109375" style="2" bestFit="1" customWidth="1"/>
    <col min="6117" max="6117" width="9.42578125" style="2" bestFit="1" customWidth="1"/>
    <col min="6118" max="6118" width="11.5703125" style="2" bestFit="1" customWidth="1"/>
    <col min="6119" max="6119" width="9.42578125" style="2" bestFit="1" customWidth="1"/>
    <col min="6120" max="6120" width="6.28515625" style="2" bestFit="1" customWidth="1"/>
    <col min="6121" max="6121" width="7.28515625" style="2" bestFit="1" customWidth="1"/>
    <col min="6122" max="6122" width="5.7109375" style="2" bestFit="1" customWidth="1"/>
    <col min="6123" max="6123" width="5.140625" style="2" bestFit="1" customWidth="1"/>
    <col min="6124" max="6124" width="11.5703125" style="2" bestFit="1" customWidth="1"/>
    <col min="6125" max="6125" width="5.7109375" style="2" bestFit="1" customWidth="1"/>
    <col min="6126" max="6126" width="9.42578125" style="2" bestFit="1" customWidth="1"/>
    <col min="6127" max="6127" width="11.5703125" style="2" bestFit="1" customWidth="1"/>
    <col min="6128" max="6128" width="9.42578125" style="2" bestFit="1" customWidth="1"/>
    <col min="6129" max="6129" width="5.7109375" style="2" bestFit="1" customWidth="1"/>
    <col min="6130" max="6130" width="7.28515625" style="2" bestFit="1" customWidth="1"/>
    <col min="6131" max="6131" width="5.7109375" style="2" bestFit="1" customWidth="1"/>
    <col min="6132" max="6132" width="5.140625" style="2" bestFit="1" customWidth="1"/>
    <col min="6133" max="6133" width="11.5703125" style="2" bestFit="1" customWidth="1"/>
    <col min="6134" max="6134" width="5.7109375" style="2" bestFit="1" customWidth="1"/>
    <col min="6135" max="6135" width="9.42578125" style="2" bestFit="1" customWidth="1"/>
    <col min="6136" max="6136" width="11.5703125" style="2" bestFit="1" customWidth="1"/>
    <col min="6137" max="6137" width="9.42578125" style="2" bestFit="1" customWidth="1"/>
    <col min="6138" max="6138" width="5.7109375" style="2" bestFit="1" customWidth="1"/>
    <col min="6139" max="6139" width="7.28515625" style="2" bestFit="1" customWidth="1"/>
    <col min="6140" max="6140" width="5.7109375" style="2" bestFit="1" customWidth="1"/>
    <col min="6141" max="6141" width="5.140625" style="2" bestFit="1" customWidth="1"/>
    <col min="6142" max="6142" width="11.42578125" style="2"/>
    <col min="6143" max="6143" width="5.7109375" style="2" bestFit="1" customWidth="1"/>
    <col min="6144" max="6144" width="9.42578125" style="2" bestFit="1" customWidth="1"/>
    <col min="6145" max="6145" width="11.5703125" style="2" bestFit="1" customWidth="1"/>
    <col min="6146" max="6146" width="9.42578125" style="2" bestFit="1" customWidth="1"/>
    <col min="6147" max="6147" width="5.140625" style="2" bestFit="1" customWidth="1"/>
    <col min="6148" max="6148" width="7.28515625" style="2" bestFit="1" customWidth="1"/>
    <col min="6149" max="6149" width="5.140625" style="2" bestFit="1" customWidth="1"/>
    <col min="6150" max="6150" width="7.28515625" style="2" bestFit="1" customWidth="1"/>
    <col min="6151" max="6151" width="11.5703125" style="2" bestFit="1" customWidth="1"/>
    <col min="6152" max="6152" width="5.7109375" style="2" bestFit="1" customWidth="1"/>
    <col min="6153" max="6153" width="9.42578125" style="2" bestFit="1" customWidth="1"/>
    <col min="6154" max="6154" width="11.5703125" style="2" bestFit="1" customWidth="1"/>
    <col min="6155" max="6155" width="9.42578125" style="2" bestFit="1" customWidth="1"/>
    <col min="6156" max="6156" width="5.140625" style="2" bestFit="1" customWidth="1"/>
    <col min="6157" max="6157" width="7.28515625" style="2" bestFit="1" customWidth="1"/>
    <col min="6158" max="6158" width="5.140625" style="2" bestFit="1" customWidth="1"/>
    <col min="6159" max="6159" width="7.28515625" style="2" bestFit="1" customWidth="1"/>
    <col min="6160" max="6360" width="11.42578125" style="2"/>
    <col min="6361" max="6361" width="10" style="2" bestFit="1" customWidth="1"/>
    <col min="6362" max="6362" width="11.5703125" style="2" bestFit="1" customWidth="1"/>
    <col min="6363" max="6363" width="5.7109375" style="2" bestFit="1" customWidth="1"/>
    <col min="6364" max="6364" width="9.42578125" style="2" bestFit="1" customWidth="1"/>
    <col min="6365" max="6365" width="11.5703125" style="2" bestFit="1" customWidth="1"/>
    <col min="6366" max="6366" width="9.42578125" style="2" bestFit="1" customWidth="1"/>
    <col min="6367" max="6367" width="5.7109375" style="2" bestFit="1" customWidth="1"/>
    <col min="6368" max="6368" width="7.28515625" style="2" bestFit="1" customWidth="1"/>
    <col min="6369" max="6369" width="5.7109375" style="2" bestFit="1" customWidth="1"/>
    <col min="6370" max="6370" width="5.140625" style="2" bestFit="1" customWidth="1"/>
    <col min="6371" max="6371" width="11.42578125" style="2"/>
    <col min="6372" max="6372" width="5.7109375" style="2" bestFit="1" customWidth="1"/>
    <col min="6373" max="6373" width="9.42578125" style="2" bestFit="1" customWidth="1"/>
    <col min="6374" max="6374" width="11.5703125" style="2" bestFit="1" customWidth="1"/>
    <col min="6375" max="6375" width="9.42578125" style="2" bestFit="1" customWidth="1"/>
    <col min="6376" max="6376" width="6.28515625" style="2" bestFit="1" customWidth="1"/>
    <col min="6377" max="6377" width="7.28515625" style="2" bestFit="1" customWidth="1"/>
    <col min="6378" max="6378" width="5.7109375" style="2" bestFit="1" customWidth="1"/>
    <col min="6379" max="6379" width="5.140625" style="2" bestFit="1" customWidth="1"/>
    <col min="6380" max="6380" width="11.5703125" style="2" bestFit="1" customWidth="1"/>
    <col min="6381" max="6381" width="5.7109375" style="2" bestFit="1" customWidth="1"/>
    <col min="6382" max="6382" width="9.42578125" style="2" bestFit="1" customWidth="1"/>
    <col min="6383" max="6383" width="11.5703125" style="2" bestFit="1" customWidth="1"/>
    <col min="6384" max="6384" width="9.42578125" style="2" bestFit="1" customWidth="1"/>
    <col min="6385" max="6385" width="5.7109375" style="2" bestFit="1" customWidth="1"/>
    <col min="6386" max="6386" width="7.28515625" style="2" bestFit="1" customWidth="1"/>
    <col min="6387" max="6387" width="5.7109375" style="2" bestFit="1" customWidth="1"/>
    <col min="6388" max="6388" width="5.140625" style="2" bestFit="1" customWidth="1"/>
    <col min="6389" max="6389" width="11.5703125" style="2" bestFit="1" customWidth="1"/>
    <col min="6390" max="6390" width="5.7109375" style="2" bestFit="1" customWidth="1"/>
    <col min="6391" max="6391" width="9.42578125" style="2" bestFit="1" customWidth="1"/>
    <col min="6392" max="6392" width="11.5703125" style="2" bestFit="1" customWidth="1"/>
    <col min="6393" max="6393" width="9.42578125" style="2" bestFit="1" customWidth="1"/>
    <col min="6394" max="6394" width="5.7109375" style="2" bestFit="1" customWidth="1"/>
    <col min="6395" max="6395" width="7.28515625" style="2" bestFit="1" customWidth="1"/>
    <col min="6396" max="6396" width="5.7109375" style="2" bestFit="1" customWidth="1"/>
    <col min="6397" max="6397" width="5.140625" style="2" bestFit="1" customWidth="1"/>
    <col min="6398" max="6398" width="11.42578125" style="2"/>
    <col min="6399" max="6399" width="5.7109375" style="2" bestFit="1" customWidth="1"/>
    <col min="6400" max="6400" width="9.42578125" style="2" bestFit="1" customWidth="1"/>
    <col min="6401" max="6401" width="11.5703125" style="2" bestFit="1" customWidth="1"/>
    <col min="6402" max="6402" width="9.42578125" style="2" bestFit="1" customWidth="1"/>
    <col min="6403" max="6403" width="5.140625" style="2" bestFit="1" customWidth="1"/>
    <col min="6404" max="6404" width="7.28515625" style="2" bestFit="1" customWidth="1"/>
    <col min="6405" max="6405" width="5.140625" style="2" bestFit="1" customWidth="1"/>
    <col min="6406" max="6406" width="7.28515625" style="2" bestFit="1" customWidth="1"/>
    <col min="6407" max="6407" width="11.5703125" style="2" bestFit="1" customWidth="1"/>
    <col min="6408" max="6408" width="5.7109375" style="2" bestFit="1" customWidth="1"/>
    <col min="6409" max="6409" width="9.42578125" style="2" bestFit="1" customWidth="1"/>
    <col min="6410" max="6410" width="11.5703125" style="2" bestFit="1" customWidth="1"/>
    <col min="6411" max="6411" width="9.42578125" style="2" bestFit="1" customWidth="1"/>
    <col min="6412" max="6412" width="5.140625" style="2" bestFit="1" customWidth="1"/>
    <col min="6413" max="6413" width="7.28515625" style="2" bestFit="1" customWidth="1"/>
    <col min="6414" max="6414" width="5.140625" style="2" bestFit="1" customWidth="1"/>
    <col min="6415" max="6415" width="7.28515625" style="2" bestFit="1" customWidth="1"/>
    <col min="6416" max="6616" width="11.42578125" style="2"/>
    <col min="6617" max="6617" width="10" style="2" bestFit="1" customWidth="1"/>
    <col min="6618" max="6618" width="11.5703125" style="2" bestFit="1" customWidth="1"/>
    <col min="6619" max="6619" width="5.7109375" style="2" bestFit="1" customWidth="1"/>
    <col min="6620" max="6620" width="9.42578125" style="2" bestFit="1" customWidth="1"/>
    <col min="6621" max="6621" width="11.5703125" style="2" bestFit="1" customWidth="1"/>
    <col min="6622" max="6622" width="9.42578125" style="2" bestFit="1" customWidth="1"/>
    <col min="6623" max="6623" width="5.7109375" style="2" bestFit="1" customWidth="1"/>
    <col min="6624" max="6624" width="7.28515625" style="2" bestFit="1" customWidth="1"/>
    <col min="6625" max="6625" width="5.7109375" style="2" bestFit="1" customWidth="1"/>
    <col min="6626" max="6626" width="5.140625" style="2" bestFit="1" customWidth="1"/>
    <col min="6627" max="6627" width="11.42578125" style="2"/>
    <col min="6628" max="6628" width="5.7109375" style="2" bestFit="1" customWidth="1"/>
    <col min="6629" max="6629" width="9.42578125" style="2" bestFit="1" customWidth="1"/>
    <col min="6630" max="6630" width="11.5703125" style="2" bestFit="1" customWidth="1"/>
    <col min="6631" max="6631" width="9.42578125" style="2" bestFit="1" customWidth="1"/>
    <col min="6632" max="6632" width="6.28515625" style="2" bestFit="1" customWidth="1"/>
    <col min="6633" max="6633" width="7.28515625" style="2" bestFit="1" customWidth="1"/>
    <col min="6634" max="6634" width="5.7109375" style="2" bestFit="1" customWidth="1"/>
    <col min="6635" max="6635" width="5.140625" style="2" bestFit="1" customWidth="1"/>
    <col min="6636" max="6636" width="11.5703125" style="2" bestFit="1" customWidth="1"/>
    <col min="6637" max="6637" width="5.7109375" style="2" bestFit="1" customWidth="1"/>
    <col min="6638" max="6638" width="9.42578125" style="2" bestFit="1" customWidth="1"/>
    <col min="6639" max="6639" width="11.5703125" style="2" bestFit="1" customWidth="1"/>
    <col min="6640" max="6640" width="9.42578125" style="2" bestFit="1" customWidth="1"/>
    <col min="6641" max="6641" width="5.7109375" style="2" bestFit="1" customWidth="1"/>
    <col min="6642" max="6642" width="7.28515625" style="2" bestFit="1" customWidth="1"/>
    <col min="6643" max="6643" width="5.7109375" style="2" bestFit="1" customWidth="1"/>
    <col min="6644" max="6644" width="5.140625" style="2" bestFit="1" customWidth="1"/>
    <col min="6645" max="6645" width="11.5703125" style="2" bestFit="1" customWidth="1"/>
    <col min="6646" max="6646" width="5.7109375" style="2" bestFit="1" customWidth="1"/>
    <col min="6647" max="6647" width="9.42578125" style="2" bestFit="1" customWidth="1"/>
    <col min="6648" max="6648" width="11.5703125" style="2" bestFit="1" customWidth="1"/>
    <col min="6649" max="6649" width="9.42578125" style="2" bestFit="1" customWidth="1"/>
    <col min="6650" max="6650" width="5.7109375" style="2" bestFit="1" customWidth="1"/>
    <col min="6651" max="6651" width="7.28515625" style="2" bestFit="1" customWidth="1"/>
    <col min="6652" max="6652" width="5.7109375" style="2" bestFit="1" customWidth="1"/>
    <col min="6653" max="6653" width="5.140625" style="2" bestFit="1" customWidth="1"/>
    <col min="6654" max="6654" width="11.42578125" style="2"/>
    <col min="6655" max="6655" width="5.7109375" style="2" bestFit="1" customWidth="1"/>
    <col min="6656" max="6656" width="9.42578125" style="2" bestFit="1" customWidth="1"/>
    <col min="6657" max="6657" width="11.5703125" style="2" bestFit="1" customWidth="1"/>
    <col min="6658" max="6658" width="9.42578125" style="2" bestFit="1" customWidth="1"/>
    <col min="6659" max="6659" width="5.140625" style="2" bestFit="1" customWidth="1"/>
    <col min="6660" max="6660" width="7.28515625" style="2" bestFit="1" customWidth="1"/>
    <col min="6661" max="6661" width="5.140625" style="2" bestFit="1" customWidth="1"/>
    <col min="6662" max="6662" width="7.28515625" style="2" bestFit="1" customWidth="1"/>
    <col min="6663" max="6663" width="11.5703125" style="2" bestFit="1" customWidth="1"/>
    <col min="6664" max="6664" width="5.7109375" style="2" bestFit="1" customWidth="1"/>
    <col min="6665" max="6665" width="9.42578125" style="2" bestFit="1" customWidth="1"/>
    <col min="6666" max="6666" width="11.5703125" style="2" bestFit="1" customWidth="1"/>
    <col min="6667" max="6667" width="9.42578125" style="2" bestFit="1" customWidth="1"/>
    <col min="6668" max="6668" width="5.140625" style="2" bestFit="1" customWidth="1"/>
    <col min="6669" max="6669" width="7.28515625" style="2" bestFit="1" customWidth="1"/>
    <col min="6670" max="6670" width="5.140625" style="2" bestFit="1" customWidth="1"/>
    <col min="6671" max="6671" width="7.28515625" style="2" bestFit="1" customWidth="1"/>
    <col min="6672" max="6872" width="11.42578125" style="2"/>
    <col min="6873" max="6873" width="10" style="2" bestFit="1" customWidth="1"/>
    <col min="6874" max="6874" width="11.5703125" style="2" bestFit="1" customWidth="1"/>
    <col min="6875" max="6875" width="5.7109375" style="2" bestFit="1" customWidth="1"/>
    <col min="6876" max="6876" width="9.42578125" style="2" bestFit="1" customWidth="1"/>
    <col min="6877" max="6877" width="11.5703125" style="2" bestFit="1" customWidth="1"/>
    <col min="6878" max="6878" width="9.42578125" style="2" bestFit="1" customWidth="1"/>
    <col min="6879" max="6879" width="5.7109375" style="2" bestFit="1" customWidth="1"/>
    <col min="6880" max="6880" width="7.28515625" style="2" bestFit="1" customWidth="1"/>
    <col min="6881" max="6881" width="5.7109375" style="2" bestFit="1" customWidth="1"/>
    <col min="6882" max="6882" width="5.140625" style="2" bestFit="1" customWidth="1"/>
    <col min="6883" max="6883" width="11.42578125" style="2"/>
    <col min="6884" max="6884" width="5.7109375" style="2" bestFit="1" customWidth="1"/>
    <col min="6885" max="6885" width="9.42578125" style="2" bestFit="1" customWidth="1"/>
    <col min="6886" max="6886" width="11.5703125" style="2" bestFit="1" customWidth="1"/>
    <col min="6887" max="6887" width="9.42578125" style="2" bestFit="1" customWidth="1"/>
    <col min="6888" max="6888" width="6.28515625" style="2" bestFit="1" customWidth="1"/>
    <col min="6889" max="6889" width="7.28515625" style="2" bestFit="1" customWidth="1"/>
    <col min="6890" max="6890" width="5.7109375" style="2" bestFit="1" customWidth="1"/>
    <col min="6891" max="6891" width="5.140625" style="2" bestFit="1" customWidth="1"/>
    <col min="6892" max="6892" width="11.5703125" style="2" bestFit="1" customWidth="1"/>
    <col min="6893" max="6893" width="5.7109375" style="2" bestFit="1" customWidth="1"/>
    <col min="6894" max="6894" width="9.42578125" style="2" bestFit="1" customWidth="1"/>
    <col min="6895" max="6895" width="11.5703125" style="2" bestFit="1" customWidth="1"/>
    <col min="6896" max="6896" width="9.42578125" style="2" bestFit="1" customWidth="1"/>
    <col min="6897" max="6897" width="5.7109375" style="2" bestFit="1" customWidth="1"/>
    <col min="6898" max="6898" width="7.28515625" style="2" bestFit="1" customWidth="1"/>
    <col min="6899" max="6899" width="5.7109375" style="2" bestFit="1" customWidth="1"/>
    <col min="6900" max="6900" width="5.140625" style="2" bestFit="1" customWidth="1"/>
    <col min="6901" max="6901" width="11.5703125" style="2" bestFit="1" customWidth="1"/>
    <col min="6902" max="6902" width="5.7109375" style="2" bestFit="1" customWidth="1"/>
    <col min="6903" max="6903" width="9.42578125" style="2" bestFit="1" customWidth="1"/>
    <col min="6904" max="6904" width="11.5703125" style="2" bestFit="1" customWidth="1"/>
    <col min="6905" max="6905" width="9.42578125" style="2" bestFit="1" customWidth="1"/>
    <col min="6906" max="6906" width="5.7109375" style="2" bestFit="1" customWidth="1"/>
    <col min="6907" max="6907" width="7.28515625" style="2" bestFit="1" customWidth="1"/>
    <col min="6908" max="6908" width="5.7109375" style="2" bestFit="1" customWidth="1"/>
    <col min="6909" max="6909" width="5.140625" style="2" bestFit="1" customWidth="1"/>
    <col min="6910" max="6910" width="11.42578125" style="2"/>
    <col min="6911" max="6911" width="5.7109375" style="2" bestFit="1" customWidth="1"/>
    <col min="6912" max="6912" width="9.42578125" style="2" bestFit="1" customWidth="1"/>
    <col min="6913" max="6913" width="11.5703125" style="2" bestFit="1" customWidth="1"/>
    <col min="6914" max="6914" width="9.42578125" style="2" bestFit="1" customWidth="1"/>
    <col min="6915" max="6915" width="5.140625" style="2" bestFit="1" customWidth="1"/>
    <col min="6916" max="6916" width="7.28515625" style="2" bestFit="1" customWidth="1"/>
    <col min="6917" max="6917" width="5.140625" style="2" bestFit="1" customWidth="1"/>
    <col min="6918" max="6918" width="7.28515625" style="2" bestFit="1" customWidth="1"/>
    <col min="6919" max="6919" width="11.5703125" style="2" bestFit="1" customWidth="1"/>
    <col min="6920" max="6920" width="5.7109375" style="2" bestFit="1" customWidth="1"/>
    <col min="6921" max="6921" width="9.42578125" style="2" bestFit="1" customWidth="1"/>
    <col min="6922" max="6922" width="11.5703125" style="2" bestFit="1" customWidth="1"/>
    <col min="6923" max="6923" width="9.42578125" style="2" bestFit="1" customWidth="1"/>
    <col min="6924" max="6924" width="5.140625" style="2" bestFit="1" customWidth="1"/>
    <col min="6925" max="6925" width="7.28515625" style="2" bestFit="1" customWidth="1"/>
    <col min="6926" max="6926" width="5.140625" style="2" bestFit="1" customWidth="1"/>
    <col min="6927" max="6927" width="7.28515625" style="2" bestFit="1" customWidth="1"/>
    <col min="6928" max="7128" width="11.42578125" style="2"/>
    <col min="7129" max="7129" width="10" style="2" bestFit="1" customWidth="1"/>
    <col min="7130" max="7130" width="11.5703125" style="2" bestFit="1" customWidth="1"/>
    <col min="7131" max="7131" width="5.7109375" style="2" bestFit="1" customWidth="1"/>
    <col min="7132" max="7132" width="9.42578125" style="2" bestFit="1" customWidth="1"/>
    <col min="7133" max="7133" width="11.5703125" style="2" bestFit="1" customWidth="1"/>
    <col min="7134" max="7134" width="9.42578125" style="2" bestFit="1" customWidth="1"/>
    <col min="7135" max="7135" width="5.7109375" style="2" bestFit="1" customWidth="1"/>
    <col min="7136" max="7136" width="7.28515625" style="2" bestFit="1" customWidth="1"/>
    <col min="7137" max="7137" width="5.7109375" style="2" bestFit="1" customWidth="1"/>
    <col min="7138" max="7138" width="5.140625" style="2" bestFit="1" customWidth="1"/>
    <col min="7139" max="7139" width="11.42578125" style="2"/>
    <col min="7140" max="7140" width="5.7109375" style="2" bestFit="1" customWidth="1"/>
    <col min="7141" max="7141" width="9.42578125" style="2" bestFit="1" customWidth="1"/>
    <col min="7142" max="7142" width="11.5703125" style="2" bestFit="1" customWidth="1"/>
    <col min="7143" max="7143" width="9.42578125" style="2" bestFit="1" customWidth="1"/>
    <col min="7144" max="7144" width="6.28515625" style="2" bestFit="1" customWidth="1"/>
    <col min="7145" max="7145" width="7.28515625" style="2" bestFit="1" customWidth="1"/>
    <col min="7146" max="7146" width="5.7109375" style="2" bestFit="1" customWidth="1"/>
    <col min="7147" max="7147" width="5.140625" style="2" bestFit="1" customWidth="1"/>
    <col min="7148" max="7148" width="11.5703125" style="2" bestFit="1" customWidth="1"/>
    <col min="7149" max="7149" width="5.7109375" style="2" bestFit="1" customWidth="1"/>
    <col min="7150" max="7150" width="9.42578125" style="2" bestFit="1" customWidth="1"/>
    <col min="7151" max="7151" width="11.5703125" style="2" bestFit="1" customWidth="1"/>
    <col min="7152" max="7152" width="9.42578125" style="2" bestFit="1" customWidth="1"/>
    <col min="7153" max="7153" width="5.7109375" style="2" bestFit="1" customWidth="1"/>
    <col min="7154" max="7154" width="7.28515625" style="2" bestFit="1" customWidth="1"/>
    <col min="7155" max="7155" width="5.7109375" style="2" bestFit="1" customWidth="1"/>
    <col min="7156" max="7156" width="5.140625" style="2" bestFit="1" customWidth="1"/>
    <col min="7157" max="7157" width="11.5703125" style="2" bestFit="1" customWidth="1"/>
    <col min="7158" max="7158" width="5.7109375" style="2" bestFit="1" customWidth="1"/>
    <col min="7159" max="7159" width="9.42578125" style="2" bestFit="1" customWidth="1"/>
    <col min="7160" max="7160" width="11.5703125" style="2" bestFit="1" customWidth="1"/>
    <col min="7161" max="7161" width="9.42578125" style="2" bestFit="1" customWidth="1"/>
    <col min="7162" max="7162" width="5.7109375" style="2" bestFit="1" customWidth="1"/>
    <col min="7163" max="7163" width="7.28515625" style="2" bestFit="1" customWidth="1"/>
    <col min="7164" max="7164" width="5.7109375" style="2" bestFit="1" customWidth="1"/>
    <col min="7165" max="7165" width="5.140625" style="2" bestFit="1" customWidth="1"/>
    <col min="7166" max="7166" width="11.42578125" style="2"/>
    <col min="7167" max="7167" width="5.7109375" style="2" bestFit="1" customWidth="1"/>
    <col min="7168" max="7168" width="9.42578125" style="2" bestFit="1" customWidth="1"/>
    <col min="7169" max="7169" width="11.5703125" style="2" bestFit="1" customWidth="1"/>
    <col min="7170" max="7170" width="9.42578125" style="2" bestFit="1" customWidth="1"/>
    <col min="7171" max="7171" width="5.140625" style="2" bestFit="1" customWidth="1"/>
    <col min="7172" max="7172" width="7.28515625" style="2" bestFit="1" customWidth="1"/>
    <col min="7173" max="7173" width="5.140625" style="2" bestFit="1" customWidth="1"/>
    <col min="7174" max="7174" width="7.28515625" style="2" bestFit="1" customWidth="1"/>
    <col min="7175" max="7175" width="11.5703125" style="2" bestFit="1" customWidth="1"/>
    <col min="7176" max="7176" width="5.7109375" style="2" bestFit="1" customWidth="1"/>
    <col min="7177" max="7177" width="9.42578125" style="2" bestFit="1" customWidth="1"/>
    <col min="7178" max="7178" width="11.5703125" style="2" bestFit="1" customWidth="1"/>
    <col min="7179" max="7179" width="9.42578125" style="2" bestFit="1" customWidth="1"/>
    <col min="7180" max="7180" width="5.140625" style="2" bestFit="1" customWidth="1"/>
    <col min="7181" max="7181" width="7.28515625" style="2" bestFit="1" customWidth="1"/>
    <col min="7182" max="7182" width="5.140625" style="2" bestFit="1" customWidth="1"/>
    <col min="7183" max="7183" width="7.28515625" style="2" bestFit="1" customWidth="1"/>
    <col min="7184" max="7384" width="11.42578125" style="2"/>
    <col min="7385" max="7385" width="10" style="2" bestFit="1" customWidth="1"/>
    <col min="7386" max="7386" width="11.5703125" style="2" bestFit="1" customWidth="1"/>
    <col min="7387" max="7387" width="5.7109375" style="2" bestFit="1" customWidth="1"/>
    <col min="7388" max="7388" width="9.42578125" style="2" bestFit="1" customWidth="1"/>
    <col min="7389" max="7389" width="11.5703125" style="2" bestFit="1" customWidth="1"/>
    <col min="7390" max="7390" width="9.42578125" style="2" bestFit="1" customWidth="1"/>
    <col min="7391" max="7391" width="5.7109375" style="2" bestFit="1" customWidth="1"/>
    <col min="7392" max="7392" width="7.28515625" style="2" bestFit="1" customWidth="1"/>
    <col min="7393" max="7393" width="5.7109375" style="2" bestFit="1" customWidth="1"/>
    <col min="7394" max="7394" width="5.140625" style="2" bestFit="1" customWidth="1"/>
    <col min="7395" max="7395" width="11.42578125" style="2"/>
    <col min="7396" max="7396" width="5.7109375" style="2" bestFit="1" customWidth="1"/>
    <col min="7397" max="7397" width="9.42578125" style="2" bestFit="1" customWidth="1"/>
    <col min="7398" max="7398" width="11.5703125" style="2" bestFit="1" customWidth="1"/>
    <col min="7399" max="7399" width="9.42578125" style="2" bestFit="1" customWidth="1"/>
    <col min="7400" max="7400" width="6.28515625" style="2" bestFit="1" customWidth="1"/>
    <col min="7401" max="7401" width="7.28515625" style="2" bestFit="1" customWidth="1"/>
    <col min="7402" max="7402" width="5.7109375" style="2" bestFit="1" customWidth="1"/>
    <col min="7403" max="7403" width="5.140625" style="2" bestFit="1" customWidth="1"/>
    <col min="7404" max="7404" width="11.5703125" style="2" bestFit="1" customWidth="1"/>
    <col min="7405" max="7405" width="5.7109375" style="2" bestFit="1" customWidth="1"/>
    <col min="7406" max="7406" width="9.42578125" style="2" bestFit="1" customWidth="1"/>
    <col min="7407" max="7407" width="11.5703125" style="2" bestFit="1" customWidth="1"/>
    <col min="7408" max="7408" width="9.42578125" style="2" bestFit="1" customWidth="1"/>
    <col min="7409" max="7409" width="5.7109375" style="2" bestFit="1" customWidth="1"/>
    <col min="7410" max="7410" width="7.28515625" style="2" bestFit="1" customWidth="1"/>
    <col min="7411" max="7411" width="5.7109375" style="2" bestFit="1" customWidth="1"/>
    <col min="7412" max="7412" width="5.140625" style="2" bestFit="1" customWidth="1"/>
    <col min="7413" max="7413" width="11.5703125" style="2" bestFit="1" customWidth="1"/>
    <col min="7414" max="7414" width="5.7109375" style="2" bestFit="1" customWidth="1"/>
    <col min="7415" max="7415" width="9.42578125" style="2" bestFit="1" customWidth="1"/>
    <col min="7416" max="7416" width="11.5703125" style="2" bestFit="1" customWidth="1"/>
    <col min="7417" max="7417" width="9.42578125" style="2" bestFit="1" customWidth="1"/>
    <col min="7418" max="7418" width="5.7109375" style="2" bestFit="1" customWidth="1"/>
    <col min="7419" max="7419" width="7.28515625" style="2" bestFit="1" customWidth="1"/>
    <col min="7420" max="7420" width="5.7109375" style="2" bestFit="1" customWidth="1"/>
    <col min="7421" max="7421" width="5.140625" style="2" bestFit="1" customWidth="1"/>
    <col min="7422" max="7422" width="11.42578125" style="2"/>
    <col min="7423" max="7423" width="5.7109375" style="2" bestFit="1" customWidth="1"/>
    <col min="7424" max="7424" width="9.42578125" style="2" bestFit="1" customWidth="1"/>
    <col min="7425" max="7425" width="11.5703125" style="2" bestFit="1" customWidth="1"/>
    <col min="7426" max="7426" width="9.42578125" style="2" bestFit="1" customWidth="1"/>
    <col min="7427" max="7427" width="5.140625" style="2" bestFit="1" customWidth="1"/>
    <col min="7428" max="7428" width="7.28515625" style="2" bestFit="1" customWidth="1"/>
    <col min="7429" max="7429" width="5.140625" style="2" bestFit="1" customWidth="1"/>
    <col min="7430" max="7430" width="7.28515625" style="2" bestFit="1" customWidth="1"/>
    <col min="7431" max="7431" width="11.5703125" style="2" bestFit="1" customWidth="1"/>
    <col min="7432" max="7432" width="5.7109375" style="2" bestFit="1" customWidth="1"/>
    <col min="7433" max="7433" width="9.42578125" style="2" bestFit="1" customWidth="1"/>
    <col min="7434" max="7434" width="11.5703125" style="2" bestFit="1" customWidth="1"/>
    <col min="7435" max="7435" width="9.42578125" style="2" bestFit="1" customWidth="1"/>
    <col min="7436" max="7436" width="5.140625" style="2" bestFit="1" customWidth="1"/>
    <col min="7437" max="7437" width="7.28515625" style="2" bestFit="1" customWidth="1"/>
    <col min="7438" max="7438" width="5.140625" style="2" bestFit="1" customWidth="1"/>
    <col min="7439" max="7439" width="7.28515625" style="2" bestFit="1" customWidth="1"/>
    <col min="7440" max="7640" width="11.42578125" style="2"/>
    <col min="7641" max="7641" width="10" style="2" bestFit="1" customWidth="1"/>
    <col min="7642" max="7642" width="11.5703125" style="2" bestFit="1" customWidth="1"/>
    <col min="7643" max="7643" width="5.7109375" style="2" bestFit="1" customWidth="1"/>
    <col min="7644" max="7644" width="9.42578125" style="2" bestFit="1" customWidth="1"/>
    <col min="7645" max="7645" width="11.5703125" style="2" bestFit="1" customWidth="1"/>
    <col min="7646" max="7646" width="9.42578125" style="2" bestFit="1" customWidth="1"/>
    <col min="7647" max="7647" width="5.7109375" style="2" bestFit="1" customWidth="1"/>
    <col min="7648" max="7648" width="7.28515625" style="2" bestFit="1" customWidth="1"/>
    <col min="7649" max="7649" width="5.7109375" style="2" bestFit="1" customWidth="1"/>
    <col min="7650" max="7650" width="5.140625" style="2" bestFit="1" customWidth="1"/>
    <col min="7651" max="7651" width="11.42578125" style="2"/>
    <col min="7652" max="7652" width="5.7109375" style="2" bestFit="1" customWidth="1"/>
    <col min="7653" max="7653" width="9.42578125" style="2" bestFit="1" customWidth="1"/>
    <col min="7654" max="7654" width="11.5703125" style="2" bestFit="1" customWidth="1"/>
    <col min="7655" max="7655" width="9.42578125" style="2" bestFit="1" customWidth="1"/>
    <col min="7656" max="7656" width="6.28515625" style="2" bestFit="1" customWidth="1"/>
    <col min="7657" max="7657" width="7.28515625" style="2" bestFit="1" customWidth="1"/>
    <col min="7658" max="7658" width="5.7109375" style="2" bestFit="1" customWidth="1"/>
    <col min="7659" max="7659" width="5.140625" style="2" bestFit="1" customWidth="1"/>
    <col min="7660" max="7660" width="11.5703125" style="2" bestFit="1" customWidth="1"/>
    <col min="7661" max="7661" width="5.7109375" style="2" bestFit="1" customWidth="1"/>
    <col min="7662" max="7662" width="9.42578125" style="2" bestFit="1" customWidth="1"/>
    <col min="7663" max="7663" width="11.5703125" style="2" bestFit="1" customWidth="1"/>
    <col min="7664" max="7664" width="9.42578125" style="2" bestFit="1" customWidth="1"/>
    <col min="7665" max="7665" width="5.7109375" style="2" bestFit="1" customWidth="1"/>
    <col min="7666" max="7666" width="7.28515625" style="2" bestFit="1" customWidth="1"/>
    <col min="7667" max="7667" width="5.7109375" style="2" bestFit="1" customWidth="1"/>
    <col min="7668" max="7668" width="5.140625" style="2" bestFit="1" customWidth="1"/>
    <col min="7669" max="7669" width="11.5703125" style="2" bestFit="1" customWidth="1"/>
    <col min="7670" max="7670" width="5.7109375" style="2" bestFit="1" customWidth="1"/>
    <col min="7671" max="7671" width="9.42578125" style="2" bestFit="1" customWidth="1"/>
    <col min="7672" max="7672" width="11.5703125" style="2" bestFit="1" customWidth="1"/>
    <col min="7673" max="7673" width="9.42578125" style="2" bestFit="1" customWidth="1"/>
    <col min="7674" max="7674" width="5.7109375" style="2" bestFit="1" customWidth="1"/>
    <col min="7675" max="7675" width="7.28515625" style="2" bestFit="1" customWidth="1"/>
    <col min="7676" max="7676" width="5.7109375" style="2" bestFit="1" customWidth="1"/>
    <col min="7677" max="7677" width="5.140625" style="2" bestFit="1" customWidth="1"/>
    <col min="7678" max="7678" width="11.42578125" style="2"/>
    <col min="7679" max="7679" width="5.7109375" style="2" bestFit="1" customWidth="1"/>
    <col min="7680" max="7680" width="9.42578125" style="2" bestFit="1" customWidth="1"/>
    <col min="7681" max="7681" width="11.5703125" style="2" bestFit="1" customWidth="1"/>
    <col min="7682" max="7682" width="9.42578125" style="2" bestFit="1" customWidth="1"/>
    <col min="7683" max="7683" width="5.140625" style="2" bestFit="1" customWidth="1"/>
    <col min="7684" max="7684" width="7.28515625" style="2" bestFit="1" customWidth="1"/>
    <col min="7685" max="7685" width="5.140625" style="2" bestFit="1" customWidth="1"/>
    <col min="7686" max="7686" width="7.28515625" style="2" bestFit="1" customWidth="1"/>
    <col min="7687" max="7687" width="11.5703125" style="2" bestFit="1" customWidth="1"/>
    <col min="7688" max="7688" width="5.7109375" style="2" bestFit="1" customWidth="1"/>
    <col min="7689" max="7689" width="9.42578125" style="2" bestFit="1" customWidth="1"/>
    <col min="7690" max="7690" width="11.5703125" style="2" bestFit="1" customWidth="1"/>
    <col min="7691" max="7691" width="9.42578125" style="2" bestFit="1" customWidth="1"/>
    <col min="7692" max="7692" width="5.140625" style="2" bestFit="1" customWidth="1"/>
    <col min="7693" max="7693" width="7.28515625" style="2" bestFit="1" customWidth="1"/>
    <col min="7694" max="7694" width="5.140625" style="2" bestFit="1" customWidth="1"/>
    <col min="7695" max="7695" width="7.28515625" style="2" bestFit="1" customWidth="1"/>
    <col min="7696" max="7896" width="11.42578125" style="2"/>
    <col min="7897" max="7897" width="10" style="2" bestFit="1" customWidth="1"/>
    <col min="7898" max="7898" width="11.5703125" style="2" bestFit="1" customWidth="1"/>
    <col min="7899" max="7899" width="5.7109375" style="2" bestFit="1" customWidth="1"/>
    <col min="7900" max="7900" width="9.42578125" style="2" bestFit="1" customWidth="1"/>
    <col min="7901" max="7901" width="11.5703125" style="2" bestFit="1" customWidth="1"/>
    <col min="7902" max="7902" width="9.42578125" style="2" bestFit="1" customWidth="1"/>
    <col min="7903" max="7903" width="5.7109375" style="2" bestFit="1" customWidth="1"/>
    <col min="7904" max="7904" width="7.28515625" style="2" bestFit="1" customWidth="1"/>
    <col min="7905" max="7905" width="5.7109375" style="2" bestFit="1" customWidth="1"/>
    <col min="7906" max="7906" width="5.140625" style="2" bestFit="1" customWidth="1"/>
    <col min="7907" max="7907" width="11.42578125" style="2"/>
    <col min="7908" max="7908" width="5.7109375" style="2" bestFit="1" customWidth="1"/>
    <col min="7909" max="7909" width="9.42578125" style="2" bestFit="1" customWidth="1"/>
    <col min="7910" max="7910" width="11.5703125" style="2" bestFit="1" customWidth="1"/>
    <col min="7911" max="7911" width="9.42578125" style="2" bestFit="1" customWidth="1"/>
    <col min="7912" max="7912" width="6.28515625" style="2" bestFit="1" customWidth="1"/>
    <col min="7913" max="7913" width="7.28515625" style="2" bestFit="1" customWidth="1"/>
    <col min="7914" max="7914" width="5.7109375" style="2" bestFit="1" customWidth="1"/>
    <col min="7915" max="7915" width="5.140625" style="2" bestFit="1" customWidth="1"/>
    <col min="7916" max="7916" width="11.5703125" style="2" bestFit="1" customWidth="1"/>
    <col min="7917" max="7917" width="5.7109375" style="2" bestFit="1" customWidth="1"/>
    <col min="7918" max="7918" width="9.42578125" style="2" bestFit="1" customWidth="1"/>
    <col min="7919" max="7919" width="11.5703125" style="2" bestFit="1" customWidth="1"/>
    <col min="7920" max="7920" width="9.42578125" style="2" bestFit="1" customWidth="1"/>
    <col min="7921" max="7921" width="5.7109375" style="2" bestFit="1" customWidth="1"/>
    <col min="7922" max="7922" width="7.28515625" style="2" bestFit="1" customWidth="1"/>
    <col min="7923" max="7923" width="5.7109375" style="2" bestFit="1" customWidth="1"/>
    <col min="7924" max="7924" width="5.140625" style="2" bestFit="1" customWidth="1"/>
    <col min="7925" max="7925" width="11.5703125" style="2" bestFit="1" customWidth="1"/>
    <col min="7926" max="7926" width="5.7109375" style="2" bestFit="1" customWidth="1"/>
    <col min="7927" max="7927" width="9.42578125" style="2" bestFit="1" customWidth="1"/>
    <col min="7928" max="7928" width="11.5703125" style="2" bestFit="1" customWidth="1"/>
    <col min="7929" max="7929" width="9.42578125" style="2" bestFit="1" customWidth="1"/>
    <col min="7930" max="7930" width="5.7109375" style="2" bestFit="1" customWidth="1"/>
    <col min="7931" max="7931" width="7.28515625" style="2" bestFit="1" customWidth="1"/>
    <col min="7932" max="7932" width="5.7109375" style="2" bestFit="1" customWidth="1"/>
    <col min="7933" max="7933" width="5.140625" style="2" bestFit="1" customWidth="1"/>
    <col min="7934" max="7934" width="11.42578125" style="2"/>
    <col min="7935" max="7935" width="5.7109375" style="2" bestFit="1" customWidth="1"/>
    <col min="7936" max="7936" width="9.42578125" style="2" bestFit="1" customWidth="1"/>
    <col min="7937" max="7937" width="11.5703125" style="2" bestFit="1" customWidth="1"/>
    <col min="7938" max="7938" width="9.42578125" style="2" bestFit="1" customWidth="1"/>
    <col min="7939" max="7939" width="5.140625" style="2" bestFit="1" customWidth="1"/>
    <col min="7940" max="7940" width="7.28515625" style="2" bestFit="1" customWidth="1"/>
    <col min="7941" max="7941" width="5.140625" style="2" bestFit="1" customWidth="1"/>
    <col min="7942" max="7942" width="7.28515625" style="2" bestFit="1" customWidth="1"/>
    <col min="7943" max="7943" width="11.5703125" style="2" bestFit="1" customWidth="1"/>
    <col min="7944" max="7944" width="5.7109375" style="2" bestFit="1" customWidth="1"/>
    <col min="7945" max="7945" width="9.42578125" style="2" bestFit="1" customWidth="1"/>
    <col min="7946" max="7946" width="11.5703125" style="2" bestFit="1" customWidth="1"/>
    <col min="7947" max="7947" width="9.42578125" style="2" bestFit="1" customWidth="1"/>
    <col min="7948" max="7948" width="5.140625" style="2" bestFit="1" customWidth="1"/>
    <col min="7949" max="7949" width="7.28515625" style="2" bestFit="1" customWidth="1"/>
    <col min="7950" max="7950" width="5.140625" style="2" bestFit="1" customWidth="1"/>
    <col min="7951" max="7951" width="7.28515625" style="2" bestFit="1" customWidth="1"/>
    <col min="7952" max="8152" width="11.42578125" style="2"/>
    <col min="8153" max="8153" width="10" style="2" bestFit="1" customWidth="1"/>
    <col min="8154" max="8154" width="11.5703125" style="2" bestFit="1" customWidth="1"/>
    <col min="8155" max="8155" width="5.7109375" style="2" bestFit="1" customWidth="1"/>
    <col min="8156" max="8156" width="9.42578125" style="2" bestFit="1" customWidth="1"/>
    <col min="8157" max="8157" width="11.5703125" style="2" bestFit="1" customWidth="1"/>
    <col min="8158" max="8158" width="9.42578125" style="2" bestFit="1" customWidth="1"/>
    <col min="8159" max="8159" width="5.7109375" style="2" bestFit="1" customWidth="1"/>
    <col min="8160" max="8160" width="7.28515625" style="2" bestFit="1" customWidth="1"/>
    <col min="8161" max="8161" width="5.7109375" style="2" bestFit="1" customWidth="1"/>
    <col min="8162" max="8162" width="5.140625" style="2" bestFit="1" customWidth="1"/>
    <col min="8163" max="8163" width="11.42578125" style="2"/>
    <col min="8164" max="8164" width="5.7109375" style="2" bestFit="1" customWidth="1"/>
    <col min="8165" max="8165" width="9.42578125" style="2" bestFit="1" customWidth="1"/>
    <col min="8166" max="8166" width="11.5703125" style="2" bestFit="1" customWidth="1"/>
    <col min="8167" max="8167" width="9.42578125" style="2" bestFit="1" customWidth="1"/>
    <col min="8168" max="8168" width="6.28515625" style="2" bestFit="1" customWidth="1"/>
    <col min="8169" max="8169" width="7.28515625" style="2" bestFit="1" customWidth="1"/>
    <col min="8170" max="8170" width="5.7109375" style="2" bestFit="1" customWidth="1"/>
    <col min="8171" max="8171" width="5.140625" style="2" bestFit="1" customWidth="1"/>
    <col min="8172" max="8172" width="11.5703125" style="2" bestFit="1" customWidth="1"/>
    <col min="8173" max="8173" width="5.7109375" style="2" bestFit="1" customWidth="1"/>
    <col min="8174" max="8174" width="9.42578125" style="2" bestFit="1" customWidth="1"/>
    <col min="8175" max="8175" width="11.5703125" style="2" bestFit="1" customWidth="1"/>
    <col min="8176" max="8176" width="9.42578125" style="2" bestFit="1" customWidth="1"/>
    <col min="8177" max="8177" width="5.7109375" style="2" bestFit="1" customWidth="1"/>
    <col min="8178" max="8178" width="7.28515625" style="2" bestFit="1" customWidth="1"/>
    <col min="8179" max="8179" width="5.7109375" style="2" bestFit="1" customWidth="1"/>
    <col min="8180" max="8180" width="5.140625" style="2" bestFit="1" customWidth="1"/>
    <col min="8181" max="8181" width="11.5703125" style="2" bestFit="1" customWidth="1"/>
    <col min="8182" max="8182" width="5.7109375" style="2" bestFit="1" customWidth="1"/>
    <col min="8183" max="8183" width="9.42578125" style="2" bestFit="1" customWidth="1"/>
    <col min="8184" max="8184" width="11.5703125" style="2" bestFit="1" customWidth="1"/>
    <col min="8185" max="8185" width="9.42578125" style="2" bestFit="1" customWidth="1"/>
    <col min="8186" max="8186" width="5.7109375" style="2" bestFit="1" customWidth="1"/>
    <col min="8187" max="8187" width="7.28515625" style="2" bestFit="1" customWidth="1"/>
    <col min="8188" max="8188" width="5.7109375" style="2" bestFit="1" customWidth="1"/>
    <col min="8189" max="8189" width="5.140625" style="2" bestFit="1" customWidth="1"/>
    <col min="8190" max="8190" width="11.42578125" style="2"/>
    <col min="8191" max="8191" width="5.7109375" style="2" bestFit="1" customWidth="1"/>
    <col min="8192" max="8192" width="9.42578125" style="2" bestFit="1" customWidth="1"/>
    <col min="8193" max="8193" width="11.5703125" style="2" bestFit="1" customWidth="1"/>
    <col min="8194" max="8194" width="9.42578125" style="2" bestFit="1" customWidth="1"/>
    <col min="8195" max="8195" width="5.140625" style="2" bestFit="1" customWidth="1"/>
    <col min="8196" max="8196" width="7.28515625" style="2" bestFit="1" customWidth="1"/>
    <col min="8197" max="8197" width="5.140625" style="2" bestFit="1" customWidth="1"/>
    <col min="8198" max="8198" width="7.28515625" style="2" bestFit="1" customWidth="1"/>
    <col min="8199" max="8199" width="11.5703125" style="2" bestFit="1" customWidth="1"/>
    <col min="8200" max="8200" width="5.7109375" style="2" bestFit="1" customWidth="1"/>
    <col min="8201" max="8201" width="9.42578125" style="2" bestFit="1" customWidth="1"/>
    <col min="8202" max="8202" width="11.5703125" style="2" bestFit="1" customWidth="1"/>
    <col min="8203" max="8203" width="9.42578125" style="2" bestFit="1" customWidth="1"/>
    <col min="8204" max="8204" width="5.140625" style="2" bestFit="1" customWidth="1"/>
    <col min="8205" max="8205" width="7.28515625" style="2" bestFit="1" customWidth="1"/>
    <col min="8206" max="8206" width="5.140625" style="2" bestFit="1" customWidth="1"/>
    <col min="8207" max="8207" width="7.28515625" style="2" bestFit="1" customWidth="1"/>
    <col min="8208" max="8408" width="11.42578125" style="2"/>
    <col min="8409" max="8409" width="10" style="2" bestFit="1" customWidth="1"/>
    <col min="8410" max="8410" width="11.5703125" style="2" bestFit="1" customWidth="1"/>
    <col min="8411" max="8411" width="5.7109375" style="2" bestFit="1" customWidth="1"/>
    <col min="8412" max="8412" width="9.42578125" style="2" bestFit="1" customWidth="1"/>
    <col min="8413" max="8413" width="11.5703125" style="2" bestFit="1" customWidth="1"/>
    <col min="8414" max="8414" width="9.42578125" style="2" bestFit="1" customWidth="1"/>
    <col min="8415" max="8415" width="5.7109375" style="2" bestFit="1" customWidth="1"/>
    <col min="8416" max="8416" width="7.28515625" style="2" bestFit="1" customWidth="1"/>
    <col min="8417" max="8417" width="5.7109375" style="2" bestFit="1" customWidth="1"/>
    <col min="8418" max="8418" width="5.140625" style="2" bestFit="1" customWidth="1"/>
    <col min="8419" max="8419" width="11.42578125" style="2"/>
    <col min="8420" max="8420" width="5.7109375" style="2" bestFit="1" customWidth="1"/>
    <col min="8421" max="8421" width="9.42578125" style="2" bestFit="1" customWidth="1"/>
    <col min="8422" max="8422" width="11.5703125" style="2" bestFit="1" customWidth="1"/>
    <col min="8423" max="8423" width="9.42578125" style="2" bestFit="1" customWidth="1"/>
    <col min="8424" max="8424" width="6.28515625" style="2" bestFit="1" customWidth="1"/>
    <col min="8425" max="8425" width="7.28515625" style="2" bestFit="1" customWidth="1"/>
    <col min="8426" max="8426" width="5.7109375" style="2" bestFit="1" customWidth="1"/>
    <col min="8427" max="8427" width="5.140625" style="2" bestFit="1" customWidth="1"/>
    <col min="8428" max="8428" width="11.5703125" style="2" bestFit="1" customWidth="1"/>
    <col min="8429" max="8429" width="5.7109375" style="2" bestFit="1" customWidth="1"/>
    <col min="8430" max="8430" width="9.42578125" style="2" bestFit="1" customWidth="1"/>
    <col min="8431" max="8431" width="11.5703125" style="2" bestFit="1" customWidth="1"/>
    <col min="8432" max="8432" width="9.42578125" style="2" bestFit="1" customWidth="1"/>
    <col min="8433" max="8433" width="5.7109375" style="2" bestFit="1" customWidth="1"/>
    <col min="8434" max="8434" width="7.28515625" style="2" bestFit="1" customWidth="1"/>
    <col min="8435" max="8435" width="5.7109375" style="2" bestFit="1" customWidth="1"/>
    <col min="8436" max="8436" width="5.140625" style="2" bestFit="1" customWidth="1"/>
    <col min="8437" max="8437" width="11.5703125" style="2" bestFit="1" customWidth="1"/>
    <col min="8438" max="8438" width="5.7109375" style="2" bestFit="1" customWidth="1"/>
    <col min="8439" max="8439" width="9.42578125" style="2" bestFit="1" customWidth="1"/>
    <col min="8440" max="8440" width="11.5703125" style="2" bestFit="1" customWidth="1"/>
    <col min="8441" max="8441" width="9.42578125" style="2" bestFit="1" customWidth="1"/>
    <col min="8442" max="8442" width="5.7109375" style="2" bestFit="1" customWidth="1"/>
    <col min="8443" max="8443" width="7.28515625" style="2" bestFit="1" customWidth="1"/>
    <col min="8444" max="8444" width="5.7109375" style="2" bestFit="1" customWidth="1"/>
    <col min="8445" max="8445" width="5.140625" style="2" bestFit="1" customWidth="1"/>
    <col min="8446" max="8446" width="11.42578125" style="2"/>
    <col min="8447" max="8447" width="5.7109375" style="2" bestFit="1" customWidth="1"/>
    <col min="8448" max="8448" width="9.42578125" style="2" bestFit="1" customWidth="1"/>
    <col min="8449" max="8449" width="11.5703125" style="2" bestFit="1" customWidth="1"/>
    <col min="8450" max="8450" width="9.42578125" style="2" bestFit="1" customWidth="1"/>
    <col min="8451" max="8451" width="5.140625" style="2" bestFit="1" customWidth="1"/>
    <col min="8452" max="8452" width="7.28515625" style="2" bestFit="1" customWidth="1"/>
    <col min="8453" max="8453" width="5.140625" style="2" bestFit="1" customWidth="1"/>
    <col min="8454" max="8454" width="7.28515625" style="2" bestFit="1" customWidth="1"/>
    <col min="8455" max="8455" width="11.5703125" style="2" bestFit="1" customWidth="1"/>
    <col min="8456" max="8456" width="5.7109375" style="2" bestFit="1" customWidth="1"/>
    <col min="8457" max="8457" width="9.42578125" style="2" bestFit="1" customWidth="1"/>
    <col min="8458" max="8458" width="11.5703125" style="2" bestFit="1" customWidth="1"/>
    <col min="8459" max="8459" width="9.42578125" style="2" bestFit="1" customWidth="1"/>
    <col min="8460" max="8460" width="5.140625" style="2" bestFit="1" customWidth="1"/>
    <col min="8461" max="8461" width="7.28515625" style="2" bestFit="1" customWidth="1"/>
    <col min="8462" max="8462" width="5.140625" style="2" bestFit="1" customWidth="1"/>
    <col min="8463" max="8463" width="7.28515625" style="2" bestFit="1" customWidth="1"/>
    <col min="8464" max="8664" width="11.42578125" style="2"/>
    <col min="8665" max="8665" width="10" style="2" bestFit="1" customWidth="1"/>
    <col min="8666" max="8666" width="11.5703125" style="2" bestFit="1" customWidth="1"/>
    <col min="8667" max="8667" width="5.7109375" style="2" bestFit="1" customWidth="1"/>
    <col min="8668" max="8668" width="9.42578125" style="2" bestFit="1" customWidth="1"/>
    <col min="8669" max="8669" width="11.5703125" style="2" bestFit="1" customWidth="1"/>
    <col min="8670" max="8670" width="9.42578125" style="2" bestFit="1" customWidth="1"/>
    <col min="8671" max="8671" width="5.7109375" style="2" bestFit="1" customWidth="1"/>
    <col min="8672" max="8672" width="7.28515625" style="2" bestFit="1" customWidth="1"/>
    <col min="8673" max="8673" width="5.7109375" style="2" bestFit="1" customWidth="1"/>
    <col min="8674" max="8674" width="5.140625" style="2" bestFit="1" customWidth="1"/>
    <col min="8675" max="8675" width="11.42578125" style="2"/>
    <col min="8676" max="8676" width="5.7109375" style="2" bestFit="1" customWidth="1"/>
    <col min="8677" max="8677" width="9.42578125" style="2" bestFit="1" customWidth="1"/>
    <col min="8678" max="8678" width="11.5703125" style="2" bestFit="1" customWidth="1"/>
    <col min="8679" max="8679" width="9.42578125" style="2" bestFit="1" customWidth="1"/>
    <col min="8680" max="8680" width="6.28515625" style="2" bestFit="1" customWidth="1"/>
    <col min="8681" max="8681" width="7.28515625" style="2" bestFit="1" customWidth="1"/>
    <col min="8682" max="8682" width="5.7109375" style="2" bestFit="1" customWidth="1"/>
    <col min="8683" max="8683" width="5.140625" style="2" bestFit="1" customWidth="1"/>
    <col min="8684" max="8684" width="11.5703125" style="2" bestFit="1" customWidth="1"/>
    <col min="8685" max="8685" width="5.7109375" style="2" bestFit="1" customWidth="1"/>
    <col min="8686" max="8686" width="9.42578125" style="2" bestFit="1" customWidth="1"/>
    <col min="8687" max="8687" width="11.5703125" style="2" bestFit="1" customWidth="1"/>
    <col min="8688" max="8688" width="9.42578125" style="2" bestFit="1" customWidth="1"/>
    <col min="8689" max="8689" width="5.7109375" style="2" bestFit="1" customWidth="1"/>
    <col min="8690" max="8690" width="7.28515625" style="2" bestFit="1" customWidth="1"/>
    <col min="8691" max="8691" width="5.7109375" style="2" bestFit="1" customWidth="1"/>
    <col min="8692" max="8692" width="5.140625" style="2" bestFit="1" customWidth="1"/>
    <col min="8693" max="8693" width="11.5703125" style="2" bestFit="1" customWidth="1"/>
    <col min="8694" max="8694" width="5.7109375" style="2" bestFit="1" customWidth="1"/>
    <col min="8695" max="8695" width="9.42578125" style="2" bestFit="1" customWidth="1"/>
    <col min="8696" max="8696" width="11.5703125" style="2" bestFit="1" customWidth="1"/>
    <col min="8697" max="8697" width="9.42578125" style="2" bestFit="1" customWidth="1"/>
    <col min="8698" max="8698" width="5.7109375" style="2" bestFit="1" customWidth="1"/>
    <col min="8699" max="8699" width="7.28515625" style="2" bestFit="1" customWidth="1"/>
    <col min="8700" max="8700" width="5.7109375" style="2" bestFit="1" customWidth="1"/>
    <col min="8701" max="8701" width="5.140625" style="2" bestFit="1" customWidth="1"/>
    <col min="8702" max="8702" width="11.42578125" style="2"/>
    <col min="8703" max="8703" width="5.7109375" style="2" bestFit="1" customWidth="1"/>
    <col min="8704" max="8704" width="9.42578125" style="2" bestFit="1" customWidth="1"/>
    <col min="8705" max="8705" width="11.5703125" style="2" bestFit="1" customWidth="1"/>
    <col min="8706" max="8706" width="9.42578125" style="2" bestFit="1" customWidth="1"/>
    <col min="8707" max="8707" width="5.140625" style="2" bestFit="1" customWidth="1"/>
    <col min="8708" max="8708" width="7.28515625" style="2" bestFit="1" customWidth="1"/>
    <col min="8709" max="8709" width="5.140625" style="2" bestFit="1" customWidth="1"/>
    <col min="8710" max="8710" width="7.28515625" style="2" bestFit="1" customWidth="1"/>
    <col min="8711" max="8711" width="11.5703125" style="2" bestFit="1" customWidth="1"/>
    <col min="8712" max="8712" width="5.7109375" style="2" bestFit="1" customWidth="1"/>
    <col min="8713" max="8713" width="9.42578125" style="2" bestFit="1" customWidth="1"/>
    <col min="8714" max="8714" width="11.5703125" style="2" bestFit="1" customWidth="1"/>
    <col min="8715" max="8715" width="9.42578125" style="2" bestFit="1" customWidth="1"/>
    <col min="8716" max="8716" width="5.140625" style="2" bestFit="1" customWidth="1"/>
    <col min="8717" max="8717" width="7.28515625" style="2" bestFit="1" customWidth="1"/>
    <col min="8718" max="8718" width="5.140625" style="2" bestFit="1" customWidth="1"/>
    <col min="8719" max="8719" width="7.28515625" style="2" bestFit="1" customWidth="1"/>
    <col min="8720" max="8920" width="11.42578125" style="2"/>
    <col min="8921" max="8921" width="10" style="2" bestFit="1" customWidth="1"/>
    <col min="8922" max="8922" width="11.5703125" style="2" bestFit="1" customWidth="1"/>
    <col min="8923" max="8923" width="5.7109375" style="2" bestFit="1" customWidth="1"/>
    <col min="8924" max="8924" width="9.42578125" style="2" bestFit="1" customWidth="1"/>
    <col min="8925" max="8925" width="11.5703125" style="2" bestFit="1" customWidth="1"/>
    <col min="8926" max="8926" width="9.42578125" style="2" bestFit="1" customWidth="1"/>
    <col min="8927" max="8927" width="5.7109375" style="2" bestFit="1" customWidth="1"/>
    <col min="8928" max="8928" width="7.28515625" style="2" bestFit="1" customWidth="1"/>
    <col min="8929" max="8929" width="5.7109375" style="2" bestFit="1" customWidth="1"/>
    <col min="8930" max="8930" width="5.140625" style="2" bestFit="1" customWidth="1"/>
    <col min="8931" max="8931" width="11.42578125" style="2"/>
    <col min="8932" max="8932" width="5.7109375" style="2" bestFit="1" customWidth="1"/>
    <col min="8933" max="8933" width="9.42578125" style="2" bestFit="1" customWidth="1"/>
    <col min="8934" max="8934" width="11.5703125" style="2" bestFit="1" customWidth="1"/>
    <col min="8935" max="8935" width="9.42578125" style="2" bestFit="1" customWidth="1"/>
    <col min="8936" max="8936" width="6.28515625" style="2" bestFit="1" customWidth="1"/>
    <col min="8937" max="8937" width="7.28515625" style="2" bestFit="1" customWidth="1"/>
    <col min="8938" max="8938" width="5.7109375" style="2" bestFit="1" customWidth="1"/>
    <col min="8939" max="8939" width="5.140625" style="2" bestFit="1" customWidth="1"/>
    <col min="8940" max="8940" width="11.5703125" style="2" bestFit="1" customWidth="1"/>
    <col min="8941" max="8941" width="5.7109375" style="2" bestFit="1" customWidth="1"/>
    <col min="8942" max="8942" width="9.42578125" style="2" bestFit="1" customWidth="1"/>
    <col min="8943" max="8943" width="11.5703125" style="2" bestFit="1" customWidth="1"/>
    <col min="8944" max="8944" width="9.42578125" style="2" bestFit="1" customWidth="1"/>
    <col min="8945" max="8945" width="5.7109375" style="2" bestFit="1" customWidth="1"/>
    <col min="8946" max="8946" width="7.28515625" style="2" bestFit="1" customWidth="1"/>
    <col min="8947" max="8947" width="5.7109375" style="2" bestFit="1" customWidth="1"/>
    <col min="8948" max="8948" width="5.140625" style="2" bestFit="1" customWidth="1"/>
    <col min="8949" max="8949" width="11.5703125" style="2" bestFit="1" customWidth="1"/>
    <col min="8950" max="8950" width="5.7109375" style="2" bestFit="1" customWidth="1"/>
    <col min="8951" max="8951" width="9.42578125" style="2" bestFit="1" customWidth="1"/>
    <col min="8952" max="8952" width="11.5703125" style="2" bestFit="1" customWidth="1"/>
    <col min="8953" max="8953" width="9.42578125" style="2" bestFit="1" customWidth="1"/>
    <col min="8954" max="8954" width="5.7109375" style="2" bestFit="1" customWidth="1"/>
    <col min="8955" max="8955" width="7.28515625" style="2" bestFit="1" customWidth="1"/>
    <col min="8956" max="8956" width="5.7109375" style="2" bestFit="1" customWidth="1"/>
    <col min="8957" max="8957" width="5.140625" style="2" bestFit="1" customWidth="1"/>
    <col min="8958" max="8958" width="11.42578125" style="2"/>
    <col min="8959" max="8959" width="5.7109375" style="2" bestFit="1" customWidth="1"/>
    <col min="8960" max="8960" width="9.42578125" style="2" bestFit="1" customWidth="1"/>
    <col min="8961" max="8961" width="11.5703125" style="2" bestFit="1" customWidth="1"/>
    <col min="8962" max="8962" width="9.42578125" style="2" bestFit="1" customWidth="1"/>
    <col min="8963" max="8963" width="5.140625" style="2" bestFit="1" customWidth="1"/>
    <col min="8964" max="8964" width="7.28515625" style="2" bestFit="1" customWidth="1"/>
    <col min="8965" max="8965" width="5.140625" style="2" bestFit="1" customWidth="1"/>
    <col min="8966" max="8966" width="7.28515625" style="2" bestFit="1" customWidth="1"/>
    <col min="8967" max="8967" width="11.5703125" style="2" bestFit="1" customWidth="1"/>
    <col min="8968" max="8968" width="5.7109375" style="2" bestFit="1" customWidth="1"/>
    <col min="8969" max="8969" width="9.42578125" style="2" bestFit="1" customWidth="1"/>
    <col min="8970" max="8970" width="11.5703125" style="2" bestFit="1" customWidth="1"/>
    <col min="8971" max="8971" width="9.42578125" style="2" bestFit="1" customWidth="1"/>
    <col min="8972" max="8972" width="5.140625" style="2" bestFit="1" customWidth="1"/>
    <col min="8973" max="8973" width="7.28515625" style="2" bestFit="1" customWidth="1"/>
    <col min="8974" max="8974" width="5.140625" style="2" bestFit="1" customWidth="1"/>
    <col min="8975" max="8975" width="7.28515625" style="2" bestFit="1" customWidth="1"/>
    <col min="8976" max="9176" width="11.42578125" style="2"/>
    <col min="9177" max="9177" width="10" style="2" bestFit="1" customWidth="1"/>
    <col min="9178" max="9178" width="11.5703125" style="2" bestFit="1" customWidth="1"/>
    <col min="9179" max="9179" width="5.7109375" style="2" bestFit="1" customWidth="1"/>
    <col min="9180" max="9180" width="9.42578125" style="2" bestFit="1" customWidth="1"/>
    <col min="9181" max="9181" width="11.5703125" style="2" bestFit="1" customWidth="1"/>
    <col min="9182" max="9182" width="9.42578125" style="2" bestFit="1" customWidth="1"/>
    <col min="9183" max="9183" width="5.7109375" style="2" bestFit="1" customWidth="1"/>
    <col min="9184" max="9184" width="7.28515625" style="2" bestFit="1" customWidth="1"/>
    <col min="9185" max="9185" width="5.7109375" style="2" bestFit="1" customWidth="1"/>
    <col min="9186" max="9186" width="5.140625" style="2" bestFit="1" customWidth="1"/>
    <col min="9187" max="9187" width="11.42578125" style="2"/>
    <col min="9188" max="9188" width="5.7109375" style="2" bestFit="1" customWidth="1"/>
    <col min="9189" max="9189" width="9.42578125" style="2" bestFit="1" customWidth="1"/>
    <col min="9190" max="9190" width="11.5703125" style="2" bestFit="1" customWidth="1"/>
    <col min="9191" max="9191" width="9.42578125" style="2" bestFit="1" customWidth="1"/>
    <col min="9192" max="9192" width="6.28515625" style="2" bestFit="1" customWidth="1"/>
    <col min="9193" max="9193" width="7.28515625" style="2" bestFit="1" customWidth="1"/>
    <col min="9194" max="9194" width="5.7109375" style="2" bestFit="1" customWidth="1"/>
    <col min="9195" max="9195" width="5.140625" style="2" bestFit="1" customWidth="1"/>
    <col min="9196" max="9196" width="11.5703125" style="2" bestFit="1" customWidth="1"/>
    <col min="9197" max="9197" width="5.7109375" style="2" bestFit="1" customWidth="1"/>
    <col min="9198" max="9198" width="9.42578125" style="2" bestFit="1" customWidth="1"/>
    <col min="9199" max="9199" width="11.5703125" style="2" bestFit="1" customWidth="1"/>
    <col min="9200" max="9200" width="9.42578125" style="2" bestFit="1" customWidth="1"/>
    <col min="9201" max="9201" width="5.7109375" style="2" bestFit="1" customWidth="1"/>
    <col min="9202" max="9202" width="7.28515625" style="2" bestFit="1" customWidth="1"/>
    <col min="9203" max="9203" width="5.7109375" style="2" bestFit="1" customWidth="1"/>
    <col min="9204" max="9204" width="5.140625" style="2" bestFit="1" customWidth="1"/>
    <col min="9205" max="9205" width="11.5703125" style="2" bestFit="1" customWidth="1"/>
    <col min="9206" max="9206" width="5.7109375" style="2" bestFit="1" customWidth="1"/>
    <col min="9207" max="9207" width="9.42578125" style="2" bestFit="1" customWidth="1"/>
    <col min="9208" max="9208" width="11.5703125" style="2" bestFit="1" customWidth="1"/>
    <col min="9209" max="9209" width="9.42578125" style="2" bestFit="1" customWidth="1"/>
    <col min="9210" max="9210" width="5.7109375" style="2" bestFit="1" customWidth="1"/>
    <col min="9211" max="9211" width="7.28515625" style="2" bestFit="1" customWidth="1"/>
    <col min="9212" max="9212" width="5.7109375" style="2" bestFit="1" customWidth="1"/>
    <col min="9213" max="9213" width="5.140625" style="2" bestFit="1" customWidth="1"/>
    <col min="9214" max="9214" width="11.42578125" style="2"/>
    <col min="9215" max="9215" width="5.7109375" style="2" bestFit="1" customWidth="1"/>
    <col min="9216" max="9216" width="9.42578125" style="2" bestFit="1" customWidth="1"/>
    <col min="9217" max="9217" width="11.5703125" style="2" bestFit="1" customWidth="1"/>
    <col min="9218" max="9218" width="9.42578125" style="2" bestFit="1" customWidth="1"/>
    <col min="9219" max="9219" width="5.140625" style="2" bestFit="1" customWidth="1"/>
    <col min="9220" max="9220" width="7.28515625" style="2" bestFit="1" customWidth="1"/>
    <col min="9221" max="9221" width="5.140625" style="2" bestFit="1" customWidth="1"/>
    <col min="9222" max="9222" width="7.28515625" style="2" bestFit="1" customWidth="1"/>
    <col min="9223" max="9223" width="11.5703125" style="2" bestFit="1" customWidth="1"/>
    <col min="9224" max="9224" width="5.7109375" style="2" bestFit="1" customWidth="1"/>
    <col min="9225" max="9225" width="9.42578125" style="2" bestFit="1" customWidth="1"/>
    <col min="9226" max="9226" width="11.5703125" style="2" bestFit="1" customWidth="1"/>
    <col min="9227" max="9227" width="9.42578125" style="2" bestFit="1" customWidth="1"/>
    <col min="9228" max="9228" width="5.140625" style="2" bestFit="1" customWidth="1"/>
    <col min="9229" max="9229" width="7.28515625" style="2" bestFit="1" customWidth="1"/>
    <col min="9230" max="9230" width="5.140625" style="2" bestFit="1" customWidth="1"/>
    <col min="9231" max="9231" width="7.28515625" style="2" bestFit="1" customWidth="1"/>
    <col min="9232" max="9432" width="11.42578125" style="2"/>
    <col min="9433" max="9433" width="10" style="2" bestFit="1" customWidth="1"/>
    <col min="9434" max="9434" width="11.5703125" style="2" bestFit="1" customWidth="1"/>
    <col min="9435" max="9435" width="5.7109375" style="2" bestFit="1" customWidth="1"/>
    <col min="9436" max="9436" width="9.42578125" style="2" bestFit="1" customWidth="1"/>
    <col min="9437" max="9437" width="11.5703125" style="2" bestFit="1" customWidth="1"/>
    <col min="9438" max="9438" width="9.42578125" style="2" bestFit="1" customWidth="1"/>
    <col min="9439" max="9439" width="5.7109375" style="2" bestFit="1" customWidth="1"/>
    <col min="9440" max="9440" width="7.28515625" style="2" bestFit="1" customWidth="1"/>
    <col min="9441" max="9441" width="5.7109375" style="2" bestFit="1" customWidth="1"/>
    <col min="9442" max="9442" width="5.140625" style="2" bestFit="1" customWidth="1"/>
    <col min="9443" max="9443" width="11.42578125" style="2"/>
    <col min="9444" max="9444" width="5.7109375" style="2" bestFit="1" customWidth="1"/>
    <col min="9445" max="9445" width="9.42578125" style="2" bestFit="1" customWidth="1"/>
    <col min="9446" max="9446" width="11.5703125" style="2" bestFit="1" customWidth="1"/>
    <col min="9447" max="9447" width="9.42578125" style="2" bestFit="1" customWidth="1"/>
    <col min="9448" max="9448" width="6.28515625" style="2" bestFit="1" customWidth="1"/>
    <col min="9449" max="9449" width="7.28515625" style="2" bestFit="1" customWidth="1"/>
    <col min="9450" max="9450" width="5.7109375" style="2" bestFit="1" customWidth="1"/>
    <col min="9451" max="9451" width="5.140625" style="2" bestFit="1" customWidth="1"/>
    <col min="9452" max="9452" width="11.5703125" style="2" bestFit="1" customWidth="1"/>
    <col min="9453" max="9453" width="5.7109375" style="2" bestFit="1" customWidth="1"/>
    <col min="9454" max="9454" width="9.42578125" style="2" bestFit="1" customWidth="1"/>
    <col min="9455" max="9455" width="11.5703125" style="2" bestFit="1" customWidth="1"/>
    <col min="9456" max="9456" width="9.42578125" style="2" bestFit="1" customWidth="1"/>
    <col min="9457" max="9457" width="5.7109375" style="2" bestFit="1" customWidth="1"/>
    <col min="9458" max="9458" width="7.28515625" style="2" bestFit="1" customWidth="1"/>
    <col min="9459" max="9459" width="5.7109375" style="2" bestFit="1" customWidth="1"/>
    <col min="9460" max="9460" width="5.140625" style="2" bestFit="1" customWidth="1"/>
    <col min="9461" max="9461" width="11.5703125" style="2" bestFit="1" customWidth="1"/>
    <col min="9462" max="9462" width="5.7109375" style="2" bestFit="1" customWidth="1"/>
    <col min="9463" max="9463" width="9.42578125" style="2" bestFit="1" customWidth="1"/>
    <col min="9464" max="9464" width="11.5703125" style="2" bestFit="1" customWidth="1"/>
    <col min="9465" max="9465" width="9.42578125" style="2" bestFit="1" customWidth="1"/>
    <col min="9466" max="9466" width="5.7109375" style="2" bestFit="1" customWidth="1"/>
    <col min="9467" max="9467" width="7.28515625" style="2" bestFit="1" customWidth="1"/>
    <col min="9468" max="9468" width="5.7109375" style="2" bestFit="1" customWidth="1"/>
    <col min="9469" max="9469" width="5.140625" style="2" bestFit="1" customWidth="1"/>
    <col min="9470" max="9470" width="11.42578125" style="2"/>
    <col min="9471" max="9471" width="5.7109375" style="2" bestFit="1" customWidth="1"/>
    <col min="9472" max="9472" width="9.42578125" style="2" bestFit="1" customWidth="1"/>
    <col min="9473" max="9473" width="11.5703125" style="2" bestFit="1" customWidth="1"/>
    <col min="9474" max="9474" width="9.42578125" style="2" bestFit="1" customWidth="1"/>
    <col min="9475" max="9475" width="5.140625" style="2" bestFit="1" customWidth="1"/>
    <col min="9476" max="9476" width="7.28515625" style="2" bestFit="1" customWidth="1"/>
    <col min="9477" max="9477" width="5.140625" style="2" bestFit="1" customWidth="1"/>
    <col min="9478" max="9478" width="7.28515625" style="2" bestFit="1" customWidth="1"/>
    <col min="9479" max="9479" width="11.5703125" style="2" bestFit="1" customWidth="1"/>
    <col min="9480" max="9480" width="5.7109375" style="2" bestFit="1" customWidth="1"/>
    <col min="9481" max="9481" width="9.42578125" style="2" bestFit="1" customWidth="1"/>
    <col min="9482" max="9482" width="11.5703125" style="2" bestFit="1" customWidth="1"/>
    <col min="9483" max="9483" width="9.42578125" style="2" bestFit="1" customWidth="1"/>
    <col min="9484" max="9484" width="5.140625" style="2" bestFit="1" customWidth="1"/>
    <col min="9485" max="9485" width="7.28515625" style="2" bestFit="1" customWidth="1"/>
    <col min="9486" max="9486" width="5.140625" style="2" bestFit="1" customWidth="1"/>
    <col min="9487" max="9487" width="7.28515625" style="2" bestFit="1" customWidth="1"/>
    <col min="9488" max="9688" width="11.42578125" style="2"/>
    <col min="9689" max="9689" width="10" style="2" bestFit="1" customWidth="1"/>
    <col min="9690" max="9690" width="11.5703125" style="2" bestFit="1" customWidth="1"/>
    <col min="9691" max="9691" width="5.7109375" style="2" bestFit="1" customWidth="1"/>
    <col min="9692" max="9692" width="9.42578125" style="2" bestFit="1" customWidth="1"/>
    <col min="9693" max="9693" width="11.5703125" style="2" bestFit="1" customWidth="1"/>
    <col min="9694" max="9694" width="9.42578125" style="2" bestFit="1" customWidth="1"/>
    <col min="9695" max="9695" width="5.7109375" style="2" bestFit="1" customWidth="1"/>
    <col min="9696" max="9696" width="7.28515625" style="2" bestFit="1" customWidth="1"/>
    <col min="9697" max="9697" width="5.7109375" style="2" bestFit="1" customWidth="1"/>
    <col min="9698" max="9698" width="5.140625" style="2" bestFit="1" customWidth="1"/>
    <col min="9699" max="9699" width="11.42578125" style="2"/>
    <col min="9700" max="9700" width="5.7109375" style="2" bestFit="1" customWidth="1"/>
    <col min="9701" max="9701" width="9.42578125" style="2" bestFit="1" customWidth="1"/>
    <col min="9702" max="9702" width="11.5703125" style="2" bestFit="1" customWidth="1"/>
    <col min="9703" max="9703" width="9.42578125" style="2" bestFit="1" customWidth="1"/>
    <col min="9704" max="9704" width="6.28515625" style="2" bestFit="1" customWidth="1"/>
    <col min="9705" max="9705" width="7.28515625" style="2" bestFit="1" customWidth="1"/>
    <col min="9706" max="9706" width="5.7109375" style="2" bestFit="1" customWidth="1"/>
    <col min="9707" max="9707" width="5.140625" style="2" bestFit="1" customWidth="1"/>
    <col min="9708" max="9708" width="11.5703125" style="2" bestFit="1" customWidth="1"/>
    <col min="9709" max="9709" width="5.7109375" style="2" bestFit="1" customWidth="1"/>
    <col min="9710" max="9710" width="9.42578125" style="2" bestFit="1" customWidth="1"/>
    <col min="9711" max="9711" width="11.5703125" style="2" bestFit="1" customWidth="1"/>
    <col min="9712" max="9712" width="9.42578125" style="2" bestFit="1" customWidth="1"/>
    <col min="9713" max="9713" width="5.7109375" style="2" bestFit="1" customWidth="1"/>
    <col min="9714" max="9714" width="7.28515625" style="2" bestFit="1" customWidth="1"/>
    <col min="9715" max="9715" width="5.7109375" style="2" bestFit="1" customWidth="1"/>
    <col min="9716" max="9716" width="5.140625" style="2" bestFit="1" customWidth="1"/>
    <col min="9717" max="9717" width="11.5703125" style="2" bestFit="1" customWidth="1"/>
    <col min="9718" max="9718" width="5.7109375" style="2" bestFit="1" customWidth="1"/>
    <col min="9719" max="9719" width="9.42578125" style="2" bestFit="1" customWidth="1"/>
    <col min="9720" max="9720" width="11.5703125" style="2" bestFit="1" customWidth="1"/>
    <col min="9721" max="9721" width="9.42578125" style="2" bestFit="1" customWidth="1"/>
    <col min="9722" max="9722" width="5.7109375" style="2" bestFit="1" customWidth="1"/>
    <col min="9723" max="9723" width="7.28515625" style="2" bestFit="1" customWidth="1"/>
    <col min="9724" max="9724" width="5.7109375" style="2" bestFit="1" customWidth="1"/>
    <col min="9725" max="9725" width="5.140625" style="2" bestFit="1" customWidth="1"/>
    <col min="9726" max="9726" width="11.42578125" style="2"/>
    <col min="9727" max="9727" width="5.7109375" style="2" bestFit="1" customWidth="1"/>
    <col min="9728" max="9728" width="9.42578125" style="2" bestFit="1" customWidth="1"/>
    <col min="9729" max="9729" width="11.5703125" style="2" bestFit="1" customWidth="1"/>
    <col min="9730" max="9730" width="9.42578125" style="2" bestFit="1" customWidth="1"/>
    <col min="9731" max="9731" width="5.140625" style="2" bestFit="1" customWidth="1"/>
    <col min="9732" max="9732" width="7.28515625" style="2" bestFit="1" customWidth="1"/>
    <col min="9733" max="9733" width="5.140625" style="2" bestFit="1" customWidth="1"/>
    <col min="9734" max="9734" width="7.28515625" style="2" bestFit="1" customWidth="1"/>
    <col min="9735" max="9735" width="11.5703125" style="2" bestFit="1" customWidth="1"/>
    <col min="9736" max="9736" width="5.7109375" style="2" bestFit="1" customWidth="1"/>
    <col min="9737" max="9737" width="9.42578125" style="2" bestFit="1" customWidth="1"/>
    <col min="9738" max="9738" width="11.5703125" style="2" bestFit="1" customWidth="1"/>
    <col min="9739" max="9739" width="9.42578125" style="2" bestFit="1" customWidth="1"/>
    <col min="9740" max="9740" width="5.140625" style="2" bestFit="1" customWidth="1"/>
    <col min="9741" max="9741" width="7.28515625" style="2" bestFit="1" customWidth="1"/>
    <col min="9742" max="9742" width="5.140625" style="2" bestFit="1" customWidth="1"/>
    <col min="9743" max="9743" width="7.28515625" style="2" bestFit="1" customWidth="1"/>
    <col min="9744" max="9944" width="11.42578125" style="2"/>
    <col min="9945" max="9945" width="10" style="2" bestFit="1" customWidth="1"/>
    <col min="9946" max="9946" width="11.5703125" style="2" bestFit="1" customWidth="1"/>
    <col min="9947" max="9947" width="5.7109375" style="2" bestFit="1" customWidth="1"/>
    <col min="9948" max="9948" width="9.42578125" style="2" bestFit="1" customWidth="1"/>
    <col min="9949" max="9949" width="11.5703125" style="2" bestFit="1" customWidth="1"/>
    <col min="9950" max="9950" width="9.42578125" style="2" bestFit="1" customWidth="1"/>
    <col min="9951" max="9951" width="5.7109375" style="2" bestFit="1" customWidth="1"/>
    <col min="9952" max="9952" width="7.28515625" style="2" bestFit="1" customWidth="1"/>
    <col min="9953" max="9953" width="5.7109375" style="2" bestFit="1" customWidth="1"/>
    <col min="9954" max="9954" width="5.140625" style="2" bestFit="1" customWidth="1"/>
    <col min="9955" max="9955" width="11.42578125" style="2"/>
    <col min="9956" max="9956" width="5.7109375" style="2" bestFit="1" customWidth="1"/>
    <col min="9957" max="9957" width="9.42578125" style="2" bestFit="1" customWidth="1"/>
    <col min="9958" max="9958" width="11.5703125" style="2" bestFit="1" customWidth="1"/>
    <col min="9959" max="9959" width="9.42578125" style="2" bestFit="1" customWidth="1"/>
    <col min="9960" max="9960" width="6.28515625" style="2" bestFit="1" customWidth="1"/>
    <col min="9961" max="9961" width="7.28515625" style="2" bestFit="1" customWidth="1"/>
    <col min="9962" max="9962" width="5.7109375" style="2" bestFit="1" customWidth="1"/>
    <col min="9963" max="9963" width="5.140625" style="2" bestFit="1" customWidth="1"/>
    <col min="9964" max="9964" width="11.5703125" style="2" bestFit="1" customWidth="1"/>
    <col min="9965" max="9965" width="5.7109375" style="2" bestFit="1" customWidth="1"/>
    <col min="9966" max="9966" width="9.42578125" style="2" bestFit="1" customWidth="1"/>
    <col min="9967" max="9967" width="11.5703125" style="2" bestFit="1" customWidth="1"/>
    <col min="9968" max="9968" width="9.42578125" style="2" bestFit="1" customWidth="1"/>
    <col min="9969" max="9969" width="5.7109375" style="2" bestFit="1" customWidth="1"/>
    <col min="9970" max="9970" width="7.28515625" style="2" bestFit="1" customWidth="1"/>
    <col min="9971" max="9971" width="5.7109375" style="2" bestFit="1" customWidth="1"/>
    <col min="9972" max="9972" width="5.140625" style="2" bestFit="1" customWidth="1"/>
    <col min="9973" max="9973" width="11.5703125" style="2" bestFit="1" customWidth="1"/>
    <col min="9974" max="9974" width="5.7109375" style="2" bestFit="1" customWidth="1"/>
    <col min="9975" max="9975" width="9.42578125" style="2" bestFit="1" customWidth="1"/>
    <col min="9976" max="9976" width="11.5703125" style="2" bestFit="1" customWidth="1"/>
    <col min="9977" max="9977" width="9.42578125" style="2" bestFit="1" customWidth="1"/>
    <col min="9978" max="9978" width="5.7109375" style="2" bestFit="1" customWidth="1"/>
    <col min="9979" max="9979" width="7.28515625" style="2" bestFit="1" customWidth="1"/>
    <col min="9980" max="9980" width="5.7109375" style="2" bestFit="1" customWidth="1"/>
    <col min="9981" max="9981" width="5.140625" style="2" bestFit="1" customWidth="1"/>
    <col min="9982" max="9982" width="11.42578125" style="2"/>
    <col min="9983" max="9983" width="5.7109375" style="2" bestFit="1" customWidth="1"/>
    <col min="9984" max="9984" width="9.42578125" style="2" bestFit="1" customWidth="1"/>
    <col min="9985" max="9985" width="11.5703125" style="2" bestFit="1" customWidth="1"/>
    <col min="9986" max="9986" width="9.42578125" style="2" bestFit="1" customWidth="1"/>
    <col min="9987" max="9987" width="5.140625" style="2" bestFit="1" customWidth="1"/>
    <col min="9988" max="9988" width="7.28515625" style="2" bestFit="1" customWidth="1"/>
    <col min="9989" max="9989" width="5.140625" style="2" bestFit="1" customWidth="1"/>
    <col min="9990" max="9990" width="7.28515625" style="2" bestFit="1" customWidth="1"/>
    <col min="9991" max="9991" width="11.5703125" style="2" bestFit="1" customWidth="1"/>
    <col min="9992" max="9992" width="5.7109375" style="2" bestFit="1" customWidth="1"/>
    <col min="9993" max="9993" width="9.42578125" style="2" bestFit="1" customWidth="1"/>
    <col min="9994" max="9994" width="11.5703125" style="2" bestFit="1" customWidth="1"/>
    <col min="9995" max="9995" width="9.42578125" style="2" bestFit="1" customWidth="1"/>
    <col min="9996" max="9996" width="5.140625" style="2" bestFit="1" customWidth="1"/>
    <col min="9997" max="9997" width="7.28515625" style="2" bestFit="1" customWidth="1"/>
    <col min="9998" max="9998" width="5.140625" style="2" bestFit="1" customWidth="1"/>
    <col min="9999" max="9999" width="7.28515625" style="2" bestFit="1" customWidth="1"/>
    <col min="10000" max="10200" width="11.42578125" style="2"/>
    <col min="10201" max="10201" width="10" style="2" bestFit="1" customWidth="1"/>
    <col min="10202" max="10202" width="11.5703125" style="2" bestFit="1" customWidth="1"/>
    <col min="10203" max="10203" width="5.7109375" style="2" bestFit="1" customWidth="1"/>
    <col min="10204" max="10204" width="9.42578125" style="2" bestFit="1" customWidth="1"/>
    <col min="10205" max="10205" width="11.5703125" style="2" bestFit="1" customWidth="1"/>
    <col min="10206" max="10206" width="9.42578125" style="2" bestFit="1" customWidth="1"/>
    <col min="10207" max="10207" width="5.7109375" style="2" bestFit="1" customWidth="1"/>
    <col min="10208" max="10208" width="7.28515625" style="2" bestFit="1" customWidth="1"/>
    <col min="10209" max="10209" width="5.7109375" style="2" bestFit="1" customWidth="1"/>
    <col min="10210" max="10210" width="5.140625" style="2" bestFit="1" customWidth="1"/>
    <col min="10211" max="10211" width="11.42578125" style="2"/>
    <col min="10212" max="10212" width="5.7109375" style="2" bestFit="1" customWidth="1"/>
    <col min="10213" max="10213" width="9.42578125" style="2" bestFit="1" customWidth="1"/>
    <col min="10214" max="10214" width="11.5703125" style="2" bestFit="1" customWidth="1"/>
    <col min="10215" max="10215" width="9.42578125" style="2" bestFit="1" customWidth="1"/>
    <col min="10216" max="10216" width="6.28515625" style="2" bestFit="1" customWidth="1"/>
    <col min="10217" max="10217" width="7.28515625" style="2" bestFit="1" customWidth="1"/>
    <col min="10218" max="10218" width="5.7109375" style="2" bestFit="1" customWidth="1"/>
    <col min="10219" max="10219" width="5.140625" style="2" bestFit="1" customWidth="1"/>
    <col min="10220" max="10220" width="11.5703125" style="2" bestFit="1" customWidth="1"/>
    <col min="10221" max="10221" width="5.7109375" style="2" bestFit="1" customWidth="1"/>
    <col min="10222" max="10222" width="9.42578125" style="2" bestFit="1" customWidth="1"/>
    <col min="10223" max="10223" width="11.5703125" style="2" bestFit="1" customWidth="1"/>
    <col min="10224" max="10224" width="9.42578125" style="2" bestFit="1" customWidth="1"/>
    <col min="10225" max="10225" width="5.7109375" style="2" bestFit="1" customWidth="1"/>
    <col min="10226" max="10226" width="7.28515625" style="2" bestFit="1" customWidth="1"/>
    <col min="10227" max="10227" width="5.7109375" style="2" bestFit="1" customWidth="1"/>
    <col min="10228" max="10228" width="5.140625" style="2" bestFit="1" customWidth="1"/>
    <col min="10229" max="10229" width="11.5703125" style="2" bestFit="1" customWidth="1"/>
    <col min="10230" max="10230" width="5.7109375" style="2" bestFit="1" customWidth="1"/>
    <col min="10231" max="10231" width="9.42578125" style="2" bestFit="1" customWidth="1"/>
    <col min="10232" max="10232" width="11.5703125" style="2" bestFit="1" customWidth="1"/>
    <col min="10233" max="10233" width="9.42578125" style="2" bestFit="1" customWidth="1"/>
    <col min="10234" max="10234" width="5.7109375" style="2" bestFit="1" customWidth="1"/>
    <col min="10235" max="10235" width="7.28515625" style="2" bestFit="1" customWidth="1"/>
    <col min="10236" max="10236" width="5.7109375" style="2" bestFit="1" customWidth="1"/>
    <col min="10237" max="10237" width="5.140625" style="2" bestFit="1" customWidth="1"/>
    <col min="10238" max="10238" width="11.42578125" style="2"/>
    <col min="10239" max="10239" width="5.7109375" style="2" bestFit="1" customWidth="1"/>
    <col min="10240" max="10240" width="9.42578125" style="2" bestFit="1" customWidth="1"/>
    <col min="10241" max="10241" width="11.5703125" style="2" bestFit="1" customWidth="1"/>
    <col min="10242" max="10242" width="9.42578125" style="2" bestFit="1" customWidth="1"/>
    <col min="10243" max="10243" width="5.140625" style="2" bestFit="1" customWidth="1"/>
    <col min="10244" max="10244" width="7.28515625" style="2" bestFit="1" customWidth="1"/>
    <col min="10245" max="10245" width="5.140625" style="2" bestFit="1" customWidth="1"/>
    <col min="10246" max="10246" width="7.28515625" style="2" bestFit="1" customWidth="1"/>
    <col min="10247" max="10247" width="11.5703125" style="2" bestFit="1" customWidth="1"/>
    <col min="10248" max="10248" width="5.7109375" style="2" bestFit="1" customWidth="1"/>
    <col min="10249" max="10249" width="9.42578125" style="2" bestFit="1" customWidth="1"/>
    <col min="10250" max="10250" width="11.5703125" style="2" bestFit="1" customWidth="1"/>
    <col min="10251" max="10251" width="9.42578125" style="2" bestFit="1" customWidth="1"/>
    <col min="10252" max="10252" width="5.140625" style="2" bestFit="1" customWidth="1"/>
    <col min="10253" max="10253" width="7.28515625" style="2" bestFit="1" customWidth="1"/>
    <col min="10254" max="10254" width="5.140625" style="2" bestFit="1" customWidth="1"/>
    <col min="10255" max="10255" width="7.28515625" style="2" bestFit="1" customWidth="1"/>
    <col min="10256" max="10456" width="11.42578125" style="2"/>
    <col min="10457" max="10457" width="10" style="2" bestFit="1" customWidth="1"/>
    <col min="10458" max="10458" width="11.5703125" style="2" bestFit="1" customWidth="1"/>
    <col min="10459" max="10459" width="5.7109375" style="2" bestFit="1" customWidth="1"/>
    <col min="10460" max="10460" width="9.42578125" style="2" bestFit="1" customWidth="1"/>
    <col min="10461" max="10461" width="11.5703125" style="2" bestFit="1" customWidth="1"/>
    <col min="10462" max="10462" width="9.42578125" style="2" bestFit="1" customWidth="1"/>
    <col min="10463" max="10463" width="5.7109375" style="2" bestFit="1" customWidth="1"/>
    <col min="10464" max="10464" width="7.28515625" style="2" bestFit="1" customWidth="1"/>
    <col min="10465" max="10465" width="5.7109375" style="2" bestFit="1" customWidth="1"/>
    <col min="10466" max="10466" width="5.140625" style="2" bestFit="1" customWidth="1"/>
    <col min="10467" max="10467" width="11.42578125" style="2"/>
    <col min="10468" max="10468" width="5.7109375" style="2" bestFit="1" customWidth="1"/>
    <col min="10469" max="10469" width="9.42578125" style="2" bestFit="1" customWidth="1"/>
    <col min="10470" max="10470" width="11.5703125" style="2" bestFit="1" customWidth="1"/>
    <col min="10471" max="10471" width="9.42578125" style="2" bestFit="1" customWidth="1"/>
    <col min="10472" max="10472" width="6.28515625" style="2" bestFit="1" customWidth="1"/>
    <col min="10473" max="10473" width="7.28515625" style="2" bestFit="1" customWidth="1"/>
    <col min="10474" max="10474" width="5.7109375" style="2" bestFit="1" customWidth="1"/>
    <col min="10475" max="10475" width="5.140625" style="2" bestFit="1" customWidth="1"/>
    <col min="10476" max="10476" width="11.5703125" style="2" bestFit="1" customWidth="1"/>
    <col min="10477" max="10477" width="5.7109375" style="2" bestFit="1" customWidth="1"/>
    <col min="10478" max="10478" width="9.42578125" style="2" bestFit="1" customWidth="1"/>
    <col min="10479" max="10479" width="11.5703125" style="2" bestFit="1" customWidth="1"/>
    <col min="10480" max="10480" width="9.42578125" style="2" bestFit="1" customWidth="1"/>
    <col min="10481" max="10481" width="5.7109375" style="2" bestFit="1" customWidth="1"/>
    <col min="10482" max="10482" width="7.28515625" style="2" bestFit="1" customWidth="1"/>
    <col min="10483" max="10483" width="5.7109375" style="2" bestFit="1" customWidth="1"/>
    <col min="10484" max="10484" width="5.140625" style="2" bestFit="1" customWidth="1"/>
    <col min="10485" max="10485" width="11.5703125" style="2" bestFit="1" customWidth="1"/>
    <col min="10486" max="10486" width="5.7109375" style="2" bestFit="1" customWidth="1"/>
    <col min="10487" max="10487" width="9.42578125" style="2" bestFit="1" customWidth="1"/>
    <col min="10488" max="10488" width="11.5703125" style="2" bestFit="1" customWidth="1"/>
    <col min="10489" max="10489" width="9.42578125" style="2" bestFit="1" customWidth="1"/>
    <col min="10490" max="10490" width="5.7109375" style="2" bestFit="1" customWidth="1"/>
    <col min="10491" max="10491" width="7.28515625" style="2" bestFit="1" customWidth="1"/>
    <col min="10492" max="10492" width="5.7109375" style="2" bestFit="1" customWidth="1"/>
    <col min="10493" max="10493" width="5.140625" style="2" bestFit="1" customWidth="1"/>
    <col min="10494" max="10494" width="11.42578125" style="2"/>
    <col min="10495" max="10495" width="5.7109375" style="2" bestFit="1" customWidth="1"/>
    <col min="10496" max="10496" width="9.42578125" style="2" bestFit="1" customWidth="1"/>
    <col min="10497" max="10497" width="11.5703125" style="2" bestFit="1" customWidth="1"/>
    <col min="10498" max="10498" width="9.42578125" style="2" bestFit="1" customWidth="1"/>
    <col min="10499" max="10499" width="5.140625" style="2" bestFit="1" customWidth="1"/>
    <col min="10500" max="10500" width="7.28515625" style="2" bestFit="1" customWidth="1"/>
    <col min="10501" max="10501" width="5.140625" style="2" bestFit="1" customWidth="1"/>
    <col min="10502" max="10502" width="7.28515625" style="2" bestFit="1" customWidth="1"/>
    <col min="10503" max="10503" width="11.5703125" style="2" bestFit="1" customWidth="1"/>
    <col min="10504" max="10504" width="5.7109375" style="2" bestFit="1" customWidth="1"/>
    <col min="10505" max="10505" width="9.42578125" style="2" bestFit="1" customWidth="1"/>
    <col min="10506" max="10506" width="11.5703125" style="2" bestFit="1" customWidth="1"/>
    <col min="10507" max="10507" width="9.42578125" style="2" bestFit="1" customWidth="1"/>
    <col min="10508" max="10508" width="5.140625" style="2" bestFit="1" customWidth="1"/>
    <col min="10509" max="10509" width="7.28515625" style="2" bestFit="1" customWidth="1"/>
    <col min="10510" max="10510" width="5.140625" style="2" bestFit="1" customWidth="1"/>
    <col min="10511" max="10511" width="7.28515625" style="2" bestFit="1" customWidth="1"/>
    <col min="10512" max="10712" width="11.42578125" style="2"/>
    <col min="10713" max="10713" width="10" style="2" bestFit="1" customWidth="1"/>
    <col min="10714" max="10714" width="11.5703125" style="2" bestFit="1" customWidth="1"/>
    <col min="10715" max="10715" width="5.7109375" style="2" bestFit="1" customWidth="1"/>
    <col min="10716" max="10716" width="9.42578125" style="2" bestFit="1" customWidth="1"/>
    <col min="10717" max="10717" width="11.5703125" style="2" bestFit="1" customWidth="1"/>
    <col min="10718" max="10718" width="9.42578125" style="2" bestFit="1" customWidth="1"/>
    <col min="10719" max="10719" width="5.7109375" style="2" bestFit="1" customWidth="1"/>
    <col min="10720" max="10720" width="7.28515625" style="2" bestFit="1" customWidth="1"/>
    <col min="10721" max="10721" width="5.7109375" style="2" bestFit="1" customWidth="1"/>
    <col min="10722" max="10722" width="5.140625" style="2" bestFit="1" customWidth="1"/>
    <col min="10723" max="10723" width="11.42578125" style="2"/>
    <col min="10724" max="10724" width="5.7109375" style="2" bestFit="1" customWidth="1"/>
    <col min="10725" max="10725" width="9.42578125" style="2" bestFit="1" customWidth="1"/>
    <col min="10726" max="10726" width="11.5703125" style="2" bestFit="1" customWidth="1"/>
    <col min="10727" max="10727" width="9.42578125" style="2" bestFit="1" customWidth="1"/>
    <col min="10728" max="10728" width="6.28515625" style="2" bestFit="1" customWidth="1"/>
    <col min="10729" max="10729" width="7.28515625" style="2" bestFit="1" customWidth="1"/>
    <col min="10730" max="10730" width="5.7109375" style="2" bestFit="1" customWidth="1"/>
    <col min="10731" max="10731" width="5.140625" style="2" bestFit="1" customWidth="1"/>
    <col min="10732" max="10732" width="11.5703125" style="2" bestFit="1" customWidth="1"/>
    <col min="10733" max="10733" width="5.7109375" style="2" bestFit="1" customWidth="1"/>
    <col min="10734" max="10734" width="9.42578125" style="2" bestFit="1" customWidth="1"/>
    <col min="10735" max="10735" width="11.5703125" style="2" bestFit="1" customWidth="1"/>
    <col min="10736" max="10736" width="9.42578125" style="2" bestFit="1" customWidth="1"/>
    <col min="10737" max="10737" width="5.7109375" style="2" bestFit="1" customWidth="1"/>
    <col min="10738" max="10738" width="7.28515625" style="2" bestFit="1" customWidth="1"/>
    <col min="10739" max="10739" width="5.7109375" style="2" bestFit="1" customWidth="1"/>
    <col min="10740" max="10740" width="5.140625" style="2" bestFit="1" customWidth="1"/>
    <col min="10741" max="10741" width="11.5703125" style="2" bestFit="1" customWidth="1"/>
    <col min="10742" max="10742" width="5.7109375" style="2" bestFit="1" customWidth="1"/>
    <col min="10743" max="10743" width="9.42578125" style="2" bestFit="1" customWidth="1"/>
    <col min="10744" max="10744" width="11.5703125" style="2" bestFit="1" customWidth="1"/>
    <col min="10745" max="10745" width="9.42578125" style="2" bestFit="1" customWidth="1"/>
    <col min="10746" max="10746" width="5.7109375" style="2" bestFit="1" customWidth="1"/>
    <col min="10747" max="10747" width="7.28515625" style="2" bestFit="1" customWidth="1"/>
    <col min="10748" max="10748" width="5.7109375" style="2" bestFit="1" customWidth="1"/>
    <col min="10749" max="10749" width="5.140625" style="2" bestFit="1" customWidth="1"/>
    <col min="10750" max="10750" width="11.42578125" style="2"/>
    <col min="10751" max="10751" width="5.7109375" style="2" bestFit="1" customWidth="1"/>
    <col min="10752" max="10752" width="9.42578125" style="2" bestFit="1" customWidth="1"/>
    <col min="10753" max="10753" width="11.5703125" style="2" bestFit="1" customWidth="1"/>
    <col min="10754" max="10754" width="9.42578125" style="2" bestFit="1" customWidth="1"/>
    <col min="10755" max="10755" width="5.140625" style="2" bestFit="1" customWidth="1"/>
    <col min="10756" max="10756" width="7.28515625" style="2" bestFit="1" customWidth="1"/>
    <col min="10757" max="10757" width="5.140625" style="2" bestFit="1" customWidth="1"/>
    <col min="10758" max="10758" width="7.28515625" style="2" bestFit="1" customWidth="1"/>
    <col min="10759" max="10759" width="11.5703125" style="2" bestFit="1" customWidth="1"/>
    <col min="10760" max="10760" width="5.7109375" style="2" bestFit="1" customWidth="1"/>
    <col min="10761" max="10761" width="9.42578125" style="2" bestFit="1" customWidth="1"/>
    <col min="10762" max="10762" width="11.5703125" style="2" bestFit="1" customWidth="1"/>
    <col min="10763" max="10763" width="9.42578125" style="2" bestFit="1" customWidth="1"/>
    <col min="10764" max="10764" width="5.140625" style="2" bestFit="1" customWidth="1"/>
    <col min="10765" max="10765" width="7.28515625" style="2" bestFit="1" customWidth="1"/>
    <col min="10766" max="10766" width="5.140625" style="2" bestFit="1" customWidth="1"/>
    <col min="10767" max="10767" width="7.28515625" style="2" bestFit="1" customWidth="1"/>
    <col min="10768" max="10968" width="11.42578125" style="2"/>
    <col min="10969" max="10969" width="10" style="2" bestFit="1" customWidth="1"/>
    <col min="10970" max="10970" width="11.5703125" style="2" bestFit="1" customWidth="1"/>
    <col min="10971" max="10971" width="5.7109375" style="2" bestFit="1" customWidth="1"/>
    <col min="10972" max="10972" width="9.42578125" style="2" bestFit="1" customWidth="1"/>
    <col min="10973" max="10973" width="11.5703125" style="2" bestFit="1" customWidth="1"/>
    <col min="10974" max="10974" width="9.42578125" style="2" bestFit="1" customWidth="1"/>
    <col min="10975" max="10975" width="5.7109375" style="2" bestFit="1" customWidth="1"/>
    <col min="10976" max="10976" width="7.28515625" style="2" bestFit="1" customWidth="1"/>
    <col min="10977" max="10977" width="5.7109375" style="2" bestFit="1" customWidth="1"/>
    <col min="10978" max="10978" width="5.140625" style="2" bestFit="1" customWidth="1"/>
    <col min="10979" max="10979" width="11.42578125" style="2"/>
    <col min="10980" max="10980" width="5.7109375" style="2" bestFit="1" customWidth="1"/>
    <col min="10981" max="10981" width="9.42578125" style="2" bestFit="1" customWidth="1"/>
    <col min="10982" max="10982" width="11.5703125" style="2" bestFit="1" customWidth="1"/>
    <col min="10983" max="10983" width="9.42578125" style="2" bestFit="1" customWidth="1"/>
    <col min="10984" max="10984" width="6.28515625" style="2" bestFit="1" customWidth="1"/>
    <col min="10985" max="10985" width="7.28515625" style="2" bestFit="1" customWidth="1"/>
    <col min="10986" max="10986" width="5.7109375" style="2" bestFit="1" customWidth="1"/>
    <col min="10987" max="10987" width="5.140625" style="2" bestFit="1" customWidth="1"/>
    <col min="10988" max="10988" width="11.5703125" style="2" bestFit="1" customWidth="1"/>
    <col min="10989" max="10989" width="5.7109375" style="2" bestFit="1" customWidth="1"/>
    <col min="10990" max="10990" width="9.42578125" style="2" bestFit="1" customWidth="1"/>
    <col min="10991" max="10991" width="11.5703125" style="2" bestFit="1" customWidth="1"/>
    <col min="10992" max="10992" width="9.42578125" style="2" bestFit="1" customWidth="1"/>
    <col min="10993" max="10993" width="5.7109375" style="2" bestFit="1" customWidth="1"/>
    <col min="10994" max="10994" width="7.28515625" style="2" bestFit="1" customWidth="1"/>
    <col min="10995" max="10995" width="5.7109375" style="2" bestFit="1" customWidth="1"/>
    <col min="10996" max="10996" width="5.140625" style="2" bestFit="1" customWidth="1"/>
    <col min="10997" max="10997" width="11.5703125" style="2" bestFit="1" customWidth="1"/>
    <col min="10998" max="10998" width="5.7109375" style="2" bestFit="1" customWidth="1"/>
    <col min="10999" max="10999" width="9.42578125" style="2" bestFit="1" customWidth="1"/>
    <col min="11000" max="11000" width="11.5703125" style="2" bestFit="1" customWidth="1"/>
    <col min="11001" max="11001" width="9.42578125" style="2" bestFit="1" customWidth="1"/>
    <col min="11002" max="11002" width="5.7109375" style="2" bestFit="1" customWidth="1"/>
    <col min="11003" max="11003" width="7.28515625" style="2" bestFit="1" customWidth="1"/>
    <col min="11004" max="11004" width="5.7109375" style="2" bestFit="1" customWidth="1"/>
    <col min="11005" max="11005" width="5.140625" style="2" bestFit="1" customWidth="1"/>
    <col min="11006" max="11006" width="11.42578125" style="2"/>
    <col min="11007" max="11007" width="5.7109375" style="2" bestFit="1" customWidth="1"/>
    <col min="11008" max="11008" width="9.42578125" style="2" bestFit="1" customWidth="1"/>
    <col min="11009" max="11009" width="11.5703125" style="2" bestFit="1" customWidth="1"/>
    <col min="11010" max="11010" width="9.42578125" style="2" bestFit="1" customWidth="1"/>
    <col min="11011" max="11011" width="5.140625" style="2" bestFit="1" customWidth="1"/>
    <col min="11012" max="11012" width="7.28515625" style="2" bestFit="1" customWidth="1"/>
    <col min="11013" max="11013" width="5.140625" style="2" bestFit="1" customWidth="1"/>
    <col min="11014" max="11014" width="7.28515625" style="2" bestFit="1" customWidth="1"/>
    <col min="11015" max="11015" width="11.5703125" style="2" bestFit="1" customWidth="1"/>
    <col min="11016" max="11016" width="5.7109375" style="2" bestFit="1" customWidth="1"/>
    <col min="11017" max="11017" width="9.42578125" style="2" bestFit="1" customWidth="1"/>
    <col min="11018" max="11018" width="11.5703125" style="2" bestFit="1" customWidth="1"/>
    <col min="11019" max="11019" width="9.42578125" style="2" bestFit="1" customWidth="1"/>
    <col min="11020" max="11020" width="5.140625" style="2" bestFit="1" customWidth="1"/>
    <col min="11021" max="11021" width="7.28515625" style="2" bestFit="1" customWidth="1"/>
    <col min="11022" max="11022" width="5.140625" style="2" bestFit="1" customWidth="1"/>
    <col min="11023" max="11023" width="7.28515625" style="2" bestFit="1" customWidth="1"/>
    <col min="11024" max="11224" width="11.42578125" style="2"/>
    <col min="11225" max="11225" width="10" style="2" bestFit="1" customWidth="1"/>
    <col min="11226" max="11226" width="11.5703125" style="2" bestFit="1" customWidth="1"/>
    <col min="11227" max="11227" width="5.7109375" style="2" bestFit="1" customWidth="1"/>
    <col min="11228" max="11228" width="9.42578125" style="2" bestFit="1" customWidth="1"/>
    <col min="11229" max="11229" width="11.5703125" style="2" bestFit="1" customWidth="1"/>
    <col min="11230" max="11230" width="9.42578125" style="2" bestFit="1" customWidth="1"/>
    <col min="11231" max="11231" width="5.7109375" style="2" bestFit="1" customWidth="1"/>
    <col min="11232" max="11232" width="7.28515625" style="2" bestFit="1" customWidth="1"/>
    <col min="11233" max="11233" width="5.7109375" style="2" bestFit="1" customWidth="1"/>
    <col min="11234" max="11234" width="5.140625" style="2" bestFit="1" customWidth="1"/>
    <col min="11235" max="11235" width="11.42578125" style="2"/>
    <col min="11236" max="11236" width="5.7109375" style="2" bestFit="1" customWidth="1"/>
    <col min="11237" max="11237" width="9.42578125" style="2" bestFit="1" customWidth="1"/>
    <col min="11238" max="11238" width="11.5703125" style="2" bestFit="1" customWidth="1"/>
    <col min="11239" max="11239" width="9.42578125" style="2" bestFit="1" customWidth="1"/>
    <col min="11240" max="11240" width="6.28515625" style="2" bestFit="1" customWidth="1"/>
    <col min="11241" max="11241" width="7.28515625" style="2" bestFit="1" customWidth="1"/>
    <col min="11242" max="11242" width="5.7109375" style="2" bestFit="1" customWidth="1"/>
    <col min="11243" max="11243" width="5.140625" style="2" bestFit="1" customWidth="1"/>
    <col min="11244" max="11244" width="11.5703125" style="2" bestFit="1" customWidth="1"/>
    <col min="11245" max="11245" width="5.7109375" style="2" bestFit="1" customWidth="1"/>
    <col min="11246" max="11246" width="9.42578125" style="2" bestFit="1" customWidth="1"/>
    <col min="11247" max="11247" width="11.5703125" style="2" bestFit="1" customWidth="1"/>
    <col min="11248" max="11248" width="9.42578125" style="2" bestFit="1" customWidth="1"/>
    <col min="11249" max="11249" width="5.7109375" style="2" bestFit="1" customWidth="1"/>
    <col min="11250" max="11250" width="7.28515625" style="2" bestFit="1" customWidth="1"/>
    <col min="11251" max="11251" width="5.7109375" style="2" bestFit="1" customWidth="1"/>
    <col min="11252" max="11252" width="5.140625" style="2" bestFit="1" customWidth="1"/>
    <col min="11253" max="11253" width="11.5703125" style="2" bestFit="1" customWidth="1"/>
    <col min="11254" max="11254" width="5.7109375" style="2" bestFit="1" customWidth="1"/>
    <col min="11255" max="11255" width="9.42578125" style="2" bestFit="1" customWidth="1"/>
    <col min="11256" max="11256" width="11.5703125" style="2" bestFit="1" customWidth="1"/>
    <col min="11257" max="11257" width="9.42578125" style="2" bestFit="1" customWidth="1"/>
    <col min="11258" max="11258" width="5.7109375" style="2" bestFit="1" customWidth="1"/>
    <col min="11259" max="11259" width="7.28515625" style="2" bestFit="1" customWidth="1"/>
    <col min="11260" max="11260" width="5.7109375" style="2" bestFit="1" customWidth="1"/>
    <col min="11261" max="11261" width="5.140625" style="2" bestFit="1" customWidth="1"/>
    <col min="11262" max="11262" width="11.42578125" style="2"/>
    <col min="11263" max="11263" width="5.7109375" style="2" bestFit="1" customWidth="1"/>
    <col min="11264" max="11264" width="9.42578125" style="2" bestFit="1" customWidth="1"/>
    <col min="11265" max="11265" width="11.5703125" style="2" bestFit="1" customWidth="1"/>
    <col min="11266" max="11266" width="9.42578125" style="2" bestFit="1" customWidth="1"/>
    <col min="11267" max="11267" width="5.140625" style="2" bestFit="1" customWidth="1"/>
    <col min="11268" max="11268" width="7.28515625" style="2" bestFit="1" customWidth="1"/>
    <col min="11269" max="11269" width="5.140625" style="2" bestFit="1" customWidth="1"/>
    <col min="11270" max="11270" width="7.28515625" style="2" bestFit="1" customWidth="1"/>
    <col min="11271" max="11271" width="11.5703125" style="2" bestFit="1" customWidth="1"/>
    <col min="11272" max="11272" width="5.7109375" style="2" bestFit="1" customWidth="1"/>
    <col min="11273" max="11273" width="9.42578125" style="2" bestFit="1" customWidth="1"/>
    <col min="11274" max="11274" width="11.5703125" style="2" bestFit="1" customWidth="1"/>
    <col min="11275" max="11275" width="9.42578125" style="2" bestFit="1" customWidth="1"/>
    <col min="11276" max="11276" width="5.140625" style="2" bestFit="1" customWidth="1"/>
    <col min="11277" max="11277" width="7.28515625" style="2" bestFit="1" customWidth="1"/>
    <col min="11278" max="11278" width="5.140625" style="2" bestFit="1" customWidth="1"/>
    <col min="11279" max="11279" width="7.28515625" style="2" bestFit="1" customWidth="1"/>
    <col min="11280" max="11480" width="11.42578125" style="2"/>
    <col min="11481" max="11481" width="10" style="2" bestFit="1" customWidth="1"/>
    <col min="11482" max="11482" width="11.5703125" style="2" bestFit="1" customWidth="1"/>
    <col min="11483" max="11483" width="5.7109375" style="2" bestFit="1" customWidth="1"/>
    <col min="11484" max="11484" width="9.42578125" style="2" bestFit="1" customWidth="1"/>
    <col min="11485" max="11485" width="11.5703125" style="2" bestFit="1" customWidth="1"/>
    <col min="11486" max="11486" width="9.42578125" style="2" bestFit="1" customWidth="1"/>
    <col min="11487" max="11487" width="5.7109375" style="2" bestFit="1" customWidth="1"/>
    <col min="11488" max="11488" width="7.28515625" style="2" bestFit="1" customWidth="1"/>
    <col min="11489" max="11489" width="5.7109375" style="2" bestFit="1" customWidth="1"/>
    <col min="11490" max="11490" width="5.140625" style="2" bestFit="1" customWidth="1"/>
    <col min="11491" max="11491" width="11.42578125" style="2"/>
    <col min="11492" max="11492" width="5.7109375" style="2" bestFit="1" customWidth="1"/>
    <col min="11493" max="11493" width="9.42578125" style="2" bestFit="1" customWidth="1"/>
    <col min="11494" max="11494" width="11.5703125" style="2" bestFit="1" customWidth="1"/>
    <col min="11495" max="11495" width="9.42578125" style="2" bestFit="1" customWidth="1"/>
    <col min="11496" max="11496" width="6.28515625" style="2" bestFit="1" customWidth="1"/>
    <col min="11497" max="11497" width="7.28515625" style="2" bestFit="1" customWidth="1"/>
    <col min="11498" max="11498" width="5.7109375" style="2" bestFit="1" customWidth="1"/>
    <col min="11499" max="11499" width="5.140625" style="2" bestFit="1" customWidth="1"/>
    <col min="11500" max="11500" width="11.5703125" style="2" bestFit="1" customWidth="1"/>
    <col min="11501" max="11501" width="5.7109375" style="2" bestFit="1" customWidth="1"/>
    <col min="11502" max="11502" width="9.42578125" style="2" bestFit="1" customWidth="1"/>
    <col min="11503" max="11503" width="11.5703125" style="2" bestFit="1" customWidth="1"/>
    <col min="11504" max="11504" width="9.42578125" style="2" bestFit="1" customWidth="1"/>
    <col min="11505" max="11505" width="5.7109375" style="2" bestFit="1" customWidth="1"/>
    <col min="11506" max="11506" width="7.28515625" style="2" bestFit="1" customWidth="1"/>
    <col min="11507" max="11507" width="5.7109375" style="2" bestFit="1" customWidth="1"/>
    <col min="11508" max="11508" width="5.140625" style="2" bestFit="1" customWidth="1"/>
    <col min="11509" max="11509" width="11.5703125" style="2" bestFit="1" customWidth="1"/>
    <col min="11510" max="11510" width="5.7109375" style="2" bestFit="1" customWidth="1"/>
    <col min="11511" max="11511" width="9.42578125" style="2" bestFit="1" customWidth="1"/>
    <col min="11512" max="11512" width="11.5703125" style="2" bestFit="1" customWidth="1"/>
    <col min="11513" max="11513" width="9.42578125" style="2" bestFit="1" customWidth="1"/>
    <col min="11514" max="11514" width="5.7109375" style="2" bestFit="1" customWidth="1"/>
    <col min="11515" max="11515" width="7.28515625" style="2" bestFit="1" customWidth="1"/>
    <col min="11516" max="11516" width="5.7109375" style="2" bestFit="1" customWidth="1"/>
    <col min="11517" max="11517" width="5.140625" style="2" bestFit="1" customWidth="1"/>
    <col min="11518" max="11518" width="11.42578125" style="2"/>
    <col min="11519" max="11519" width="5.7109375" style="2" bestFit="1" customWidth="1"/>
    <col min="11520" max="11520" width="9.42578125" style="2" bestFit="1" customWidth="1"/>
    <col min="11521" max="11521" width="11.5703125" style="2" bestFit="1" customWidth="1"/>
    <col min="11522" max="11522" width="9.42578125" style="2" bestFit="1" customWidth="1"/>
    <col min="11523" max="11523" width="5.140625" style="2" bestFit="1" customWidth="1"/>
    <col min="11524" max="11524" width="7.28515625" style="2" bestFit="1" customWidth="1"/>
    <col min="11525" max="11525" width="5.140625" style="2" bestFit="1" customWidth="1"/>
    <col min="11526" max="11526" width="7.28515625" style="2" bestFit="1" customWidth="1"/>
    <col min="11527" max="11527" width="11.5703125" style="2" bestFit="1" customWidth="1"/>
    <col min="11528" max="11528" width="5.7109375" style="2" bestFit="1" customWidth="1"/>
    <col min="11529" max="11529" width="9.42578125" style="2" bestFit="1" customWidth="1"/>
    <col min="11530" max="11530" width="11.5703125" style="2" bestFit="1" customWidth="1"/>
    <col min="11531" max="11531" width="9.42578125" style="2" bestFit="1" customWidth="1"/>
    <col min="11532" max="11532" width="5.140625" style="2" bestFit="1" customWidth="1"/>
    <col min="11533" max="11533" width="7.28515625" style="2" bestFit="1" customWidth="1"/>
    <col min="11534" max="11534" width="5.140625" style="2" bestFit="1" customWidth="1"/>
    <col min="11535" max="11535" width="7.28515625" style="2" bestFit="1" customWidth="1"/>
    <col min="11536" max="11736" width="11.42578125" style="2"/>
    <col min="11737" max="11737" width="10" style="2" bestFit="1" customWidth="1"/>
    <col min="11738" max="11738" width="11.5703125" style="2" bestFit="1" customWidth="1"/>
    <col min="11739" max="11739" width="5.7109375" style="2" bestFit="1" customWidth="1"/>
    <col min="11740" max="11740" width="9.42578125" style="2" bestFit="1" customWidth="1"/>
    <col min="11741" max="11741" width="11.5703125" style="2" bestFit="1" customWidth="1"/>
    <col min="11742" max="11742" width="9.42578125" style="2" bestFit="1" customWidth="1"/>
    <col min="11743" max="11743" width="5.7109375" style="2" bestFit="1" customWidth="1"/>
    <col min="11744" max="11744" width="7.28515625" style="2" bestFit="1" customWidth="1"/>
    <col min="11745" max="11745" width="5.7109375" style="2" bestFit="1" customWidth="1"/>
    <col min="11746" max="11746" width="5.140625" style="2" bestFit="1" customWidth="1"/>
    <col min="11747" max="11747" width="11.42578125" style="2"/>
    <col min="11748" max="11748" width="5.7109375" style="2" bestFit="1" customWidth="1"/>
    <col min="11749" max="11749" width="9.42578125" style="2" bestFit="1" customWidth="1"/>
    <col min="11750" max="11750" width="11.5703125" style="2" bestFit="1" customWidth="1"/>
    <col min="11751" max="11751" width="9.42578125" style="2" bestFit="1" customWidth="1"/>
    <col min="11752" max="11752" width="6.28515625" style="2" bestFit="1" customWidth="1"/>
    <col min="11753" max="11753" width="7.28515625" style="2" bestFit="1" customWidth="1"/>
    <col min="11754" max="11754" width="5.7109375" style="2" bestFit="1" customWidth="1"/>
    <col min="11755" max="11755" width="5.140625" style="2" bestFit="1" customWidth="1"/>
    <col min="11756" max="11756" width="11.5703125" style="2" bestFit="1" customWidth="1"/>
    <col min="11757" max="11757" width="5.7109375" style="2" bestFit="1" customWidth="1"/>
    <col min="11758" max="11758" width="9.42578125" style="2" bestFit="1" customWidth="1"/>
    <col min="11759" max="11759" width="11.5703125" style="2" bestFit="1" customWidth="1"/>
    <col min="11760" max="11760" width="9.42578125" style="2" bestFit="1" customWidth="1"/>
    <col min="11761" max="11761" width="5.7109375" style="2" bestFit="1" customWidth="1"/>
    <col min="11762" max="11762" width="7.28515625" style="2" bestFit="1" customWidth="1"/>
    <col min="11763" max="11763" width="5.7109375" style="2" bestFit="1" customWidth="1"/>
    <col min="11764" max="11764" width="5.140625" style="2" bestFit="1" customWidth="1"/>
    <col min="11765" max="11765" width="11.5703125" style="2" bestFit="1" customWidth="1"/>
    <col min="11766" max="11766" width="5.7109375" style="2" bestFit="1" customWidth="1"/>
    <col min="11767" max="11767" width="9.42578125" style="2" bestFit="1" customWidth="1"/>
    <col min="11768" max="11768" width="11.5703125" style="2" bestFit="1" customWidth="1"/>
    <col min="11769" max="11769" width="9.42578125" style="2" bestFit="1" customWidth="1"/>
    <col min="11770" max="11770" width="5.7109375" style="2" bestFit="1" customWidth="1"/>
    <col min="11771" max="11771" width="7.28515625" style="2" bestFit="1" customWidth="1"/>
    <col min="11772" max="11772" width="5.7109375" style="2" bestFit="1" customWidth="1"/>
    <col min="11773" max="11773" width="5.140625" style="2" bestFit="1" customWidth="1"/>
    <col min="11774" max="11774" width="11.42578125" style="2"/>
    <col min="11775" max="11775" width="5.7109375" style="2" bestFit="1" customWidth="1"/>
    <col min="11776" max="11776" width="9.42578125" style="2" bestFit="1" customWidth="1"/>
    <col min="11777" max="11777" width="11.5703125" style="2" bestFit="1" customWidth="1"/>
    <col min="11778" max="11778" width="9.42578125" style="2" bestFit="1" customWidth="1"/>
    <col min="11779" max="11779" width="5.140625" style="2" bestFit="1" customWidth="1"/>
    <col min="11780" max="11780" width="7.28515625" style="2" bestFit="1" customWidth="1"/>
    <col min="11781" max="11781" width="5.140625" style="2" bestFit="1" customWidth="1"/>
    <col min="11782" max="11782" width="7.28515625" style="2" bestFit="1" customWidth="1"/>
    <col min="11783" max="11783" width="11.5703125" style="2" bestFit="1" customWidth="1"/>
    <col min="11784" max="11784" width="5.7109375" style="2" bestFit="1" customWidth="1"/>
    <col min="11785" max="11785" width="9.42578125" style="2" bestFit="1" customWidth="1"/>
    <col min="11786" max="11786" width="11.5703125" style="2" bestFit="1" customWidth="1"/>
    <col min="11787" max="11787" width="9.42578125" style="2" bestFit="1" customWidth="1"/>
    <col min="11788" max="11788" width="5.140625" style="2" bestFit="1" customWidth="1"/>
    <col min="11789" max="11789" width="7.28515625" style="2" bestFit="1" customWidth="1"/>
    <col min="11790" max="11790" width="5.140625" style="2" bestFit="1" customWidth="1"/>
    <col min="11791" max="11791" width="7.28515625" style="2" bestFit="1" customWidth="1"/>
    <col min="11792" max="11992" width="11.42578125" style="2"/>
    <col min="11993" max="11993" width="10" style="2" bestFit="1" customWidth="1"/>
    <col min="11994" max="11994" width="11.5703125" style="2" bestFit="1" customWidth="1"/>
    <col min="11995" max="11995" width="5.7109375" style="2" bestFit="1" customWidth="1"/>
    <col min="11996" max="11996" width="9.42578125" style="2" bestFit="1" customWidth="1"/>
    <col min="11997" max="11997" width="11.5703125" style="2" bestFit="1" customWidth="1"/>
    <col min="11998" max="11998" width="9.42578125" style="2" bestFit="1" customWidth="1"/>
    <col min="11999" max="11999" width="5.7109375" style="2" bestFit="1" customWidth="1"/>
    <col min="12000" max="12000" width="7.28515625" style="2" bestFit="1" customWidth="1"/>
    <col min="12001" max="12001" width="5.7109375" style="2" bestFit="1" customWidth="1"/>
    <col min="12002" max="12002" width="5.140625" style="2" bestFit="1" customWidth="1"/>
    <col min="12003" max="12003" width="11.42578125" style="2"/>
    <col min="12004" max="12004" width="5.7109375" style="2" bestFit="1" customWidth="1"/>
    <col min="12005" max="12005" width="9.42578125" style="2" bestFit="1" customWidth="1"/>
    <col min="12006" max="12006" width="11.5703125" style="2" bestFit="1" customWidth="1"/>
    <col min="12007" max="12007" width="9.42578125" style="2" bestFit="1" customWidth="1"/>
    <col min="12008" max="12008" width="6.28515625" style="2" bestFit="1" customWidth="1"/>
    <col min="12009" max="12009" width="7.28515625" style="2" bestFit="1" customWidth="1"/>
    <col min="12010" max="12010" width="5.7109375" style="2" bestFit="1" customWidth="1"/>
    <col min="12011" max="12011" width="5.140625" style="2" bestFit="1" customWidth="1"/>
    <col min="12012" max="12012" width="11.5703125" style="2" bestFit="1" customWidth="1"/>
    <col min="12013" max="12013" width="5.7109375" style="2" bestFit="1" customWidth="1"/>
    <col min="12014" max="12014" width="9.42578125" style="2" bestFit="1" customWidth="1"/>
    <col min="12015" max="12015" width="11.5703125" style="2" bestFit="1" customWidth="1"/>
    <col min="12016" max="12016" width="9.42578125" style="2" bestFit="1" customWidth="1"/>
    <col min="12017" max="12017" width="5.7109375" style="2" bestFit="1" customWidth="1"/>
    <col min="12018" max="12018" width="7.28515625" style="2" bestFit="1" customWidth="1"/>
    <col min="12019" max="12019" width="5.7109375" style="2" bestFit="1" customWidth="1"/>
    <col min="12020" max="12020" width="5.140625" style="2" bestFit="1" customWidth="1"/>
    <col min="12021" max="12021" width="11.5703125" style="2" bestFit="1" customWidth="1"/>
    <col min="12022" max="12022" width="5.7109375" style="2" bestFit="1" customWidth="1"/>
    <col min="12023" max="12023" width="9.42578125" style="2" bestFit="1" customWidth="1"/>
    <col min="12024" max="12024" width="11.5703125" style="2" bestFit="1" customWidth="1"/>
    <col min="12025" max="12025" width="9.42578125" style="2" bestFit="1" customWidth="1"/>
    <col min="12026" max="12026" width="5.7109375" style="2" bestFit="1" customWidth="1"/>
    <col min="12027" max="12027" width="7.28515625" style="2" bestFit="1" customWidth="1"/>
    <col min="12028" max="12028" width="5.7109375" style="2" bestFit="1" customWidth="1"/>
    <col min="12029" max="12029" width="5.140625" style="2" bestFit="1" customWidth="1"/>
    <col min="12030" max="12030" width="11.42578125" style="2"/>
    <col min="12031" max="12031" width="5.7109375" style="2" bestFit="1" customWidth="1"/>
    <col min="12032" max="12032" width="9.42578125" style="2" bestFit="1" customWidth="1"/>
    <col min="12033" max="12033" width="11.5703125" style="2" bestFit="1" customWidth="1"/>
    <col min="12034" max="12034" width="9.42578125" style="2" bestFit="1" customWidth="1"/>
    <col min="12035" max="12035" width="5.140625" style="2" bestFit="1" customWidth="1"/>
    <col min="12036" max="12036" width="7.28515625" style="2" bestFit="1" customWidth="1"/>
    <col min="12037" max="12037" width="5.140625" style="2" bestFit="1" customWidth="1"/>
    <col min="12038" max="12038" width="7.28515625" style="2" bestFit="1" customWidth="1"/>
    <col min="12039" max="12039" width="11.5703125" style="2" bestFit="1" customWidth="1"/>
    <col min="12040" max="12040" width="5.7109375" style="2" bestFit="1" customWidth="1"/>
    <col min="12041" max="12041" width="9.42578125" style="2" bestFit="1" customWidth="1"/>
    <col min="12042" max="12042" width="11.5703125" style="2" bestFit="1" customWidth="1"/>
    <col min="12043" max="12043" width="9.42578125" style="2" bestFit="1" customWidth="1"/>
    <col min="12044" max="12044" width="5.140625" style="2" bestFit="1" customWidth="1"/>
    <col min="12045" max="12045" width="7.28515625" style="2" bestFit="1" customWidth="1"/>
    <col min="12046" max="12046" width="5.140625" style="2" bestFit="1" customWidth="1"/>
    <col min="12047" max="12047" width="7.28515625" style="2" bestFit="1" customWidth="1"/>
    <col min="12048" max="12248" width="11.42578125" style="2"/>
    <col min="12249" max="12249" width="10" style="2" bestFit="1" customWidth="1"/>
    <col min="12250" max="12250" width="11.5703125" style="2" bestFit="1" customWidth="1"/>
    <col min="12251" max="12251" width="5.7109375" style="2" bestFit="1" customWidth="1"/>
    <col min="12252" max="12252" width="9.42578125" style="2" bestFit="1" customWidth="1"/>
    <col min="12253" max="12253" width="11.5703125" style="2" bestFit="1" customWidth="1"/>
    <col min="12254" max="12254" width="9.42578125" style="2" bestFit="1" customWidth="1"/>
    <col min="12255" max="12255" width="5.7109375" style="2" bestFit="1" customWidth="1"/>
    <col min="12256" max="12256" width="7.28515625" style="2" bestFit="1" customWidth="1"/>
    <col min="12257" max="12257" width="5.7109375" style="2" bestFit="1" customWidth="1"/>
    <col min="12258" max="12258" width="5.140625" style="2" bestFit="1" customWidth="1"/>
    <col min="12259" max="12259" width="11.42578125" style="2"/>
    <col min="12260" max="12260" width="5.7109375" style="2" bestFit="1" customWidth="1"/>
    <col min="12261" max="12261" width="9.42578125" style="2" bestFit="1" customWidth="1"/>
    <col min="12262" max="12262" width="11.5703125" style="2" bestFit="1" customWidth="1"/>
    <col min="12263" max="12263" width="9.42578125" style="2" bestFit="1" customWidth="1"/>
    <col min="12264" max="12264" width="6.28515625" style="2" bestFit="1" customWidth="1"/>
    <col min="12265" max="12265" width="7.28515625" style="2" bestFit="1" customWidth="1"/>
    <col min="12266" max="12266" width="5.7109375" style="2" bestFit="1" customWidth="1"/>
    <col min="12267" max="12267" width="5.140625" style="2" bestFit="1" customWidth="1"/>
    <col min="12268" max="12268" width="11.5703125" style="2" bestFit="1" customWidth="1"/>
    <col min="12269" max="12269" width="5.7109375" style="2" bestFit="1" customWidth="1"/>
    <col min="12270" max="12270" width="9.42578125" style="2" bestFit="1" customWidth="1"/>
    <col min="12271" max="12271" width="11.5703125" style="2" bestFit="1" customWidth="1"/>
    <col min="12272" max="12272" width="9.42578125" style="2" bestFit="1" customWidth="1"/>
    <col min="12273" max="12273" width="5.7109375" style="2" bestFit="1" customWidth="1"/>
    <col min="12274" max="12274" width="7.28515625" style="2" bestFit="1" customWidth="1"/>
    <col min="12275" max="12275" width="5.7109375" style="2" bestFit="1" customWidth="1"/>
    <col min="12276" max="12276" width="5.140625" style="2" bestFit="1" customWidth="1"/>
    <col min="12277" max="12277" width="11.5703125" style="2" bestFit="1" customWidth="1"/>
    <col min="12278" max="12278" width="5.7109375" style="2" bestFit="1" customWidth="1"/>
    <col min="12279" max="12279" width="9.42578125" style="2" bestFit="1" customWidth="1"/>
    <col min="12280" max="12280" width="11.5703125" style="2" bestFit="1" customWidth="1"/>
    <col min="12281" max="12281" width="9.42578125" style="2" bestFit="1" customWidth="1"/>
    <col min="12282" max="12282" width="5.7109375" style="2" bestFit="1" customWidth="1"/>
    <col min="12283" max="12283" width="7.28515625" style="2" bestFit="1" customWidth="1"/>
    <col min="12284" max="12284" width="5.7109375" style="2" bestFit="1" customWidth="1"/>
    <col min="12285" max="12285" width="5.140625" style="2" bestFit="1" customWidth="1"/>
    <col min="12286" max="12286" width="11.42578125" style="2"/>
    <col min="12287" max="12287" width="5.7109375" style="2" bestFit="1" customWidth="1"/>
    <col min="12288" max="12288" width="9.42578125" style="2" bestFit="1" customWidth="1"/>
    <col min="12289" max="12289" width="11.5703125" style="2" bestFit="1" customWidth="1"/>
    <col min="12290" max="12290" width="9.42578125" style="2" bestFit="1" customWidth="1"/>
    <col min="12291" max="12291" width="5.140625" style="2" bestFit="1" customWidth="1"/>
    <col min="12292" max="12292" width="7.28515625" style="2" bestFit="1" customWidth="1"/>
    <col min="12293" max="12293" width="5.140625" style="2" bestFit="1" customWidth="1"/>
    <col min="12294" max="12294" width="7.28515625" style="2" bestFit="1" customWidth="1"/>
    <col min="12295" max="12295" width="11.5703125" style="2" bestFit="1" customWidth="1"/>
    <col min="12296" max="12296" width="5.7109375" style="2" bestFit="1" customWidth="1"/>
    <col min="12297" max="12297" width="9.42578125" style="2" bestFit="1" customWidth="1"/>
    <col min="12298" max="12298" width="11.5703125" style="2" bestFit="1" customWidth="1"/>
    <col min="12299" max="12299" width="9.42578125" style="2" bestFit="1" customWidth="1"/>
    <col min="12300" max="12300" width="5.140625" style="2" bestFit="1" customWidth="1"/>
    <col min="12301" max="12301" width="7.28515625" style="2" bestFit="1" customWidth="1"/>
    <col min="12302" max="12302" width="5.140625" style="2" bestFit="1" customWidth="1"/>
    <col min="12303" max="12303" width="7.28515625" style="2" bestFit="1" customWidth="1"/>
    <col min="12304" max="12504" width="11.42578125" style="2"/>
    <col min="12505" max="12505" width="10" style="2" bestFit="1" customWidth="1"/>
    <col min="12506" max="12506" width="11.5703125" style="2" bestFit="1" customWidth="1"/>
    <col min="12507" max="12507" width="5.7109375" style="2" bestFit="1" customWidth="1"/>
    <col min="12508" max="12508" width="9.42578125" style="2" bestFit="1" customWidth="1"/>
    <col min="12509" max="12509" width="11.5703125" style="2" bestFit="1" customWidth="1"/>
    <col min="12510" max="12510" width="9.42578125" style="2" bestFit="1" customWidth="1"/>
    <col min="12511" max="12511" width="5.7109375" style="2" bestFit="1" customWidth="1"/>
    <col min="12512" max="12512" width="7.28515625" style="2" bestFit="1" customWidth="1"/>
    <col min="12513" max="12513" width="5.7109375" style="2" bestFit="1" customWidth="1"/>
    <col min="12514" max="12514" width="5.140625" style="2" bestFit="1" customWidth="1"/>
    <col min="12515" max="12515" width="11.42578125" style="2"/>
    <col min="12516" max="12516" width="5.7109375" style="2" bestFit="1" customWidth="1"/>
    <col min="12517" max="12517" width="9.42578125" style="2" bestFit="1" customWidth="1"/>
    <col min="12518" max="12518" width="11.5703125" style="2" bestFit="1" customWidth="1"/>
    <col min="12519" max="12519" width="9.42578125" style="2" bestFit="1" customWidth="1"/>
    <col min="12520" max="12520" width="6.28515625" style="2" bestFit="1" customWidth="1"/>
    <col min="12521" max="12521" width="7.28515625" style="2" bestFit="1" customWidth="1"/>
    <col min="12522" max="12522" width="5.7109375" style="2" bestFit="1" customWidth="1"/>
    <col min="12523" max="12523" width="5.140625" style="2" bestFit="1" customWidth="1"/>
    <col min="12524" max="12524" width="11.5703125" style="2" bestFit="1" customWidth="1"/>
    <col min="12525" max="12525" width="5.7109375" style="2" bestFit="1" customWidth="1"/>
    <col min="12526" max="12526" width="9.42578125" style="2" bestFit="1" customWidth="1"/>
    <col min="12527" max="12527" width="11.5703125" style="2" bestFit="1" customWidth="1"/>
    <col min="12528" max="12528" width="9.42578125" style="2" bestFit="1" customWidth="1"/>
    <col min="12529" max="12529" width="5.7109375" style="2" bestFit="1" customWidth="1"/>
    <col min="12530" max="12530" width="7.28515625" style="2" bestFit="1" customWidth="1"/>
    <col min="12531" max="12531" width="5.7109375" style="2" bestFit="1" customWidth="1"/>
    <col min="12532" max="12532" width="5.140625" style="2" bestFit="1" customWidth="1"/>
    <col min="12533" max="12533" width="11.5703125" style="2" bestFit="1" customWidth="1"/>
    <col min="12534" max="12534" width="5.7109375" style="2" bestFit="1" customWidth="1"/>
    <col min="12535" max="12535" width="9.42578125" style="2" bestFit="1" customWidth="1"/>
    <col min="12536" max="12536" width="11.5703125" style="2" bestFit="1" customWidth="1"/>
    <col min="12537" max="12537" width="9.42578125" style="2" bestFit="1" customWidth="1"/>
    <col min="12538" max="12538" width="5.7109375" style="2" bestFit="1" customWidth="1"/>
    <col min="12539" max="12539" width="7.28515625" style="2" bestFit="1" customWidth="1"/>
    <col min="12540" max="12540" width="5.7109375" style="2" bestFit="1" customWidth="1"/>
    <col min="12541" max="12541" width="5.140625" style="2" bestFit="1" customWidth="1"/>
    <col min="12542" max="12542" width="11.42578125" style="2"/>
    <col min="12543" max="12543" width="5.7109375" style="2" bestFit="1" customWidth="1"/>
    <col min="12544" max="12544" width="9.42578125" style="2" bestFit="1" customWidth="1"/>
    <col min="12545" max="12545" width="11.5703125" style="2" bestFit="1" customWidth="1"/>
    <col min="12546" max="12546" width="9.42578125" style="2" bestFit="1" customWidth="1"/>
    <col min="12547" max="12547" width="5.140625" style="2" bestFit="1" customWidth="1"/>
    <col min="12548" max="12548" width="7.28515625" style="2" bestFit="1" customWidth="1"/>
    <col min="12549" max="12549" width="5.140625" style="2" bestFit="1" customWidth="1"/>
    <col min="12550" max="12550" width="7.28515625" style="2" bestFit="1" customWidth="1"/>
    <col min="12551" max="12551" width="11.5703125" style="2" bestFit="1" customWidth="1"/>
    <col min="12552" max="12552" width="5.7109375" style="2" bestFit="1" customWidth="1"/>
    <col min="12553" max="12553" width="9.42578125" style="2" bestFit="1" customWidth="1"/>
    <col min="12554" max="12554" width="11.5703125" style="2" bestFit="1" customWidth="1"/>
    <col min="12555" max="12555" width="9.42578125" style="2" bestFit="1" customWidth="1"/>
    <col min="12556" max="12556" width="5.140625" style="2" bestFit="1" customWidth="1"/>
    <col min="12557" max="12557" width="7.28515625" style="2" bestFit="1" customWidth="1"/>
    <col min="12558" max="12558" width="5.140625" style="2" bestFit="1" customWidth="1"/>
    <col min="12559" max="12559" width="7.28515625" style="2" bestFit="1" customWidth="1"/>
    <col min="12560" max="12760" width="11.42578125" style="2"/>
    <col min="12761" max="12761" width="10" style="2" bestFit="1" customWidth="1"/>
    <col min="12762" max="12762" width="11.5703125" style="2" bestFit="1" customWidth="1"/>
    <col min="12763" max="12763" width="5.7109375" style="2" bestFit="1" customWidth="1"/>
    <col min="12764" max="12764" width="9.42578125" style="2" bestFit="1" customWidth="1"/>
    <col min="12765" max="12765" width="11.5703125" style="2" bestFit="1" customWidth="1"/>
    <col min="12766" max="12766" width="9.42578125" style="2" bestFit="1" customWidth="1"/>
    <col min="12767" max="12767" width="5.7109375" style="2" bestFit="1" customWidth="1"/>
    <col min="12768" max="12768" width="7.28515625" style="2" bestFit="1" customWidth="1"/>
    <col min="12769" max="12769" width="5.7109375" style="2" bestFit="1" customWidth="1"/>
    <col min="12770" max="12770" width="5.140625" style="2" bestFit="1" customWidth="1"/>
    <col min="12771" max="12771" width="11.42578125" style="2"/>
    <col min="12772" max="12772" width="5.7109375" style="2" bestFit="1" customWidth="1"/>
    <col min="12773" max="12773" width="9.42578125" style="2" bestFit="1" customWidth="1"/>
    <col min="12774" max="12774" width="11.5703125" style="2" bestFit="1" customWidth="1"/>
    <col min="12775" max="12775" width="9.42578125" style="2" bestFit="1" customWidth="1"/>
    <col min="12776" max="12776" width="6.28515625" style="2" bestFit="1" customWidth="1"/>
    <col min="12777" max="12777" width="7.28515625" style="2" bestFit="1" customWidth="1"/>
    <col min="12778" max="12778" width="5.7109375" style="2" bestFit="1" customWidth="1"/>
    <col min="12779" max="12779" width="5.140625" style="2" bestFit="1" customWidth="1"/>
    <col min="12780" max="12780" width="11.5703125" style="2" bestFit="1" customWidth="1"/>
    <col min="12781" max="12781" width="5.7109375" style="2" bestFit="1" customWidth="1"/>
    <col min="12782" max="12782" width="9.42578125" style="2" bestFit="1" customWidth="1"/>
    <col min="12783" max="12783" width="11.5703125" style="2" bestFit="1" customWidth="1"/>
    <col min="12784" max="12784" width="9.42578125" style="2" bestFit="1" customWidth="1"/>
    <col min="12785" max="12785" width="5.7109375" style="2" bestFit="1" customWidth="1"/>
    <col min="12786" max="12786" width="7.28515625" style="2" bestFit="1" customWidth="1"/>
    <col min="12787" max="12787" width="5.7109375" style="2" bestFit="1" customWidth="1"/>
    <col min="12788" max="12788" width="5.140625" style="2" bestFit="1" customWidth="1"/>
    <col min="12789" max="12789" width="11.5703125" style="2" bestFit="1" customWidth="1"/>
    <col min="12790" max="12790" width="5.7109375" style="2" bestFit="1" customWidth="1"/>
    <col min="12791" max="12791" width="9.42578125" style="2" bestFit="1" customWidth="1"/>
    <col min="12792" max="12792" width="11.5703125" style="2" bestFit="1" customWidth="1"/>
    <col min="12793" max="12793" width="9.42578125" style="2" bestFit="1" customWidth="1"/>
    <col min="12794" max="12794" width="5.7109375" style="2" bestFit="1" customWidth="1"/>
    <col min="12795" max="12795" width="7.28515625" style="2" bestFit="1" customWidth="1"/>
    <col min="12796" max="12796" width="5.7109375" style="2" bestFit="1" customWidth="1"/>
    <col min="12797" max="12797" width="5.140625" style="2" bestFit="1" customWidth="1"/>
    <col min="12798" max="12798" width="11.42578125" style="2"/>
    <col min="12799" max="12799" width="5.7109375" style="2" bestFit="1" customWidth="1"/>
    <col min="12800" max="12800" width="9.42578125" style="2" bestFit="1" customWidth="1"/>
    <col min="12801" max="12801" width="11.5703125" style="2" bestFit="1" customWidth="1"/>
    <col min="12802" max="12802" width="9.42578125" style="2" bestFit="1" customWidth="1"/>
    <col min="12803" max="12803" width="5.140625" style="2" bestFit="1" customWidth="1"/>
    <col min="12804" max="12804" width="7.28515625" style="2" bestFit="1" customWidth="1"/>
    <col min="12805" max="12805" width="5.140625" style="2" bestFit="1" customWidth="1"/>
    <col min="12806" max="12806" width="7.28515625" style="2" bestFit="1" customWidth="1"/>
    <col min="12807" max="12807" width="11.5703125" style="2" bestFit="1" customWidth="1"/>
    <col min="12808" max="12808" width="5.7109375" style="2" bestFit="1" customWidth="1"/>
    <col min="12809" max="12809" width="9.42578125" style="2" bestFit="1" customWidth="1"/>
    <col min="12810" max="12810" width="11.5703125" style="2" bestFit="1" customWidth="1"/>
    <col min="12811" max="12811" width="9.42578125" style="2" bestFit="1" customWidth="1"/>
    <col min="12812" max="12812" width="5.140625" style="2" bestFit="1" customWidth="1"/>
    <col min="12813" max="12813" width="7.28515625" style="2" bestFit="1" customWidth="1"/>
    <col min="12814" max="12814" width="5.140625" style="2" bestFit="1" customWidth="1"/>
    <col min="12815" max="12815" width="7.28515625" style="2" bestFit="1" customWidth="1"/>
    <col min="12816" max="13016" width="11.42578125" style="2"/>
    <col min="13017" max="13017" width="10" style="2" bestFit="1" customWidth="1"/>
    <col min="13018" max="13018" width="11.5703125" style="2" bestFit="1" customWidth="1"/>
    <col min="13019" max="13019" width="5.7109375" style="2" bestFit="1" customWidth="1"/>
    <col min="13020" max="13020" width="9.42578125" style="2" bestFit="1" customWidth="1"/>
    <col min="13021" max="13021" width="11.5703125" style="2" bestFit="1" customWidth="1"/>
    <col min="13022" max="13022" width="9.42578125" style="2" bestFit="1" customWidth="1"/>
    <col min="13023" max="13023" width="5.7109375" style="2" bestFit="1" customWidth="1"/>
    <col min="13024" max="13024" width="7.28515625" style="2" bestFit="1" customWidth="1"/>
    <col min="13025" max="13025" width="5.7109375" style="2" bestFit="1" customWidth="1"/>
    <col min="13026" max="13026" width="5.140625" style="2" bestFit="1" customWidth="1"/>
    <col min="13027" max="13027" width="11.42578125" style="2"/>
    <col min="13028" max="13028" width="5.7109375" style="2" bestFit="1" customWidth="1"/>
    <col min="13029" max="13029" width="9.42578125" style="2" bestFit="1" customWidth="1"/>
    <col min="13030" max="13030" width="11.5703125" style="2" bestFit="1" customWidth="1"/>
    <col min="13031" max="13031" width="9.42578125" style="2" bestFit="1" customWidth="1"/>
    <col min="13032" max="13032" width="6.28515625" style="2" bestFit="1" customWidth="1"/>
    <col min="13033" max="13033" width="7.28515625" style="2" bestFit="1" customWidth="1"/>
    <col min="13034" max="13034" width="5.7109375" style="2" bestFit="1" customWidth="1"/>
    <col min="13035" max="13035" width="5.140625" style="2" bestFit="1" customWidth="1"/>
    <col min="13036" max="13036" width="11.5703125" style="2" bestFit="1" customWidth="1"/>
    <col min="13037" max="13037" width="5.7109375" style="2" bestFit="1" customWidth="1"/>
    <col min="13038" max="13038" width="9.42578125" style="2" bestFit="1" customWidth="1"/>
    <col min="13039" max="13039" width="11.5703125" style="2" bestFit="1" customWidth="1"/>
    <col min="13040" max="13040" width="9.42578125" style="2" bestFit="1" customWidth="1"/>
    <col min="13041" max="13041" width="5.7109375" style="2" bestFit="1" customWidth="1"/>
    <col min="13042" max="13042" width="7.28515625" style="2" bestFit="1" customWidth="1"/>
    <col min="13043" max="13043" width="5.7109375" style="2" bestFit="1" customWidth="1"/>
    <col min="13044" max="13044" width="5.140625" style="2" bestFit="1" customWidth="1"/>
    <col min="13045" max="13045" width="11.5703125" style="2" bestFit="1" customWidth="1"/>
    <col min="13046" max="13046" width="5.7109375" style="2" bestFit="1" customWidth="1"/>
    <col min="13047" max="13047" width="9.42578125" style="2" bestFit="1" customWidth="1"/>
    <col min="13048" max="13048" width="11.5703125" style="2" bestFit="1" customWidth="1"/>
    <col min="13049" max="13049" width="9.42578125" style="2" bestFit="1" customWidth="1"/>
    <col min="13050" max="13050" width="5.7109375" style="2" bestFit="1" customWidth="1"/>
    <col min="13051" max="13051" width="7.28515625" style="2" bestFit="1" customWidth="1"/>
    <col min="13052" max="13052" width="5.7109375" style="2" bestFit="1" customWidth="1"/>
    <col min="13053" max="13053" width="5.140625" style="2" bestFit="1" customWidth="1"/>
    <col min="13054" max="13054" width="11.42578125" style="2"/>
    <col min="13055" max="13055" width="5.7109375" style="2" bestFit="1" customWidth="1"/>
    <col min="13056" max="13056" width="9.42578125" style="2" bestFit="1" customWidth="1"/>
    <col min="13057" max="13057" width="11.5703125" style="2" bestFit="1" customWidth="1"/>
    <col min="13058" max="13058" width="9.42578125" style="2" bestFit="1" customWidth="1"/>
    <col min="13059" max="13059" width="5.140625" style="2" bestFit="1" customWidth="1"/>
    <col min="13060" max="13060" width="7.28515625" style="2" bestFit="1" customWidth="1"/>
    <col min="13061" max="13061" width="5.140625" style="2" bestFit="1" customWidth="1"/>
    <col min="13062" max="13062" width="7.28515625" style="2" bestFit="1" customWidth="1"/>
    <col min="13063" max="13063" width="11.5703125" style="2" bestFit="1" customWidth="1"/>
    <col min="13064" max="13064" width="5.7109375" style="2" bestFit="1" customWidth="1"/>
    <col min="13065" max="13065" width="9.42578125" style="2" bestFit="1" customWidth="1"/>
    <col min="13066" max="13066" width="11.5703125" style="2" bestFit="1" customWidth="1"/>
    <col min="13067" max="13067" width="9.42578125" style="2" bestFit="1" customWidth="1"/>
    <col min="13068" max="13068" width="5.140625" style="2" bestFit="1" customWidth="1"/>
    <col min="13069" max="13069" width="7.28515625" style="2" bestFit="1" customWidth="1"/>
    <col min="13070" max="13070" width="5.140625" style="2" bestFit="1" customWidth="1"/>
    <col min="13071" max="13071" width="7.28515625" style="2" bestFit="1" customWidth="1"/>
    <col min="13072" max="13272" width="11.42578125" style="2"/>
    <col min="13273" max="13273" width="10" style="2" bestFit="1" customWidth="1"/>
    <col min="13274" max="13274" width="11.5703125" style="2" bestFit="1" customWidth="1"/>
    <col min="13275" max="13275" width="5.7109375" style="2" bestFit="1" customWidth="1"/>
    <col min="13276" max="13276" width="9.42578125" style="2" bestFit="1" customWidth="1"/>
    <col min="13277" max="13277" width="11.5703125" style="2" bestFit="1" customWidth="1"/>
    <col min="13278" max="13278" width="9.42578125" style="2" bestFit="1" customWidth="1"/>
    <col min="13279" max="13279" width="5.7109375" style="2" bestFit="1" customWidth="1"/>
    <col min="13280" max="13280" width="7.28515625" style="2" bestFit="1" customWidth="1"/>
    <col min="13281" max="13281" width="5.7109375" style="2" bestFit="1" customWidth="1"/>
    <col min="13282" max="13282" width="5.140625" style="2" bestFit="1" customWidth="1"/>
    <col min="13283" max="13283" width="11.42578125" style="2"/>
    <col min="13284" max="13284" width="5.7109375" style="2" bestFit="1" customWidth="1"/>
    <col min="13285" max="13285" width="9.42578125" style="2" bestFit="1" customWidth="1"/>
    <col min="13286" max="13286" width="11.5703125" style="2" bestFit="1" customWidth="1"/>
    <col min="13287" max="13287" width="9.42578125" style="2" bestFit="1" customWidth="1"/>
    <col min="13288" max="13288" width="6.28515625" style="2" bestFit="1" customWidth="1"/>
    <col min="13289" max="13289" width="7.28515625" style="2" bestFit="1" customWidth="1"/>
    <col min="13290" max="13290" width="5.7109375" style="2" bestFit="1" customWidth="1"/>
    <col min="13291" max="13291" width="5.140625" style="2" bestFit="1" customWidth="1"/>
    <col min="13292" max="13292" width="11.5703125" style="2" bestFit="1" customWidth="1"/>
    <col min="13293" max="13293" width="5.7109375" style="2" bestFit="1" customWidth="1"/>
    <col min="13294" max="13294" width="9.42578125" style="2" bestFit="1" customWidth="1"/>
    <col min="13295" max="13295" width="11.5703125" style="2" bestFit="1" customWidth="1"/>
    <col min="13296" max="13296" width="9.42578125" style="2" bestFit="1" customWidth="1"/>
    <col min="13297" max="13297" width="5.7109375" style="2" bestFit="1" customWidth="1"/>
    <col min="13298" max="13298" width="7.28515625" style="2" bestFit="1" customWidth="1"/>
    <col min="13299" max="13299" width="5.7109375" style="2" bestFit="1" customWidth="1"/>
    <col min="13300" max="13300" width="5.140625" style="2" bestFit="1" customWidth="1"/>
    <col min="13301" max="13301" width="11.5703125" style="2" bestFit="1" customWidth="1"/>
    <col min="13302" max="13302" width="5.7109375" style="2" bestFit="1" customWidth="1"/>
    <col min="13303" max="13303" width="9.42578125" style="2" bestFit="1" customWidth="1"/>
    <col min="13304" max="13304" width="11.5703125" style="2" bestFit="1" customWidth="1"/>
    <col min="13305" max="13305" width="9.42578125" style="2" bestFit="1" customWidth="1"/>
    <col min="13306" max="13306" width="5.7109375" style="2" bestFit="1" customWidth="1"/>
    <col min="13307" max="13307" width="7.28515625" style="2" bestFit="1" customWidth="1"/>
    <col min="13308" max="13308" width="5.7109375" style="2" bestFit="1" customWidth="1"/>
    <col min="13309" max="13309" width="5.140625" style="2" bestFit="1" customWidth="1"/>
    <col min="13310" max="13310" width="11.42578125" style="2"/>
    <col min="13311" max="13311" width="5.7109375" style="2" bestFit="1" customWidth="1"/>
    <col min="13312" max="13312" width="9.42578125" style="2" bestFit="1" customWidth="1"/>
    <col min="13313" max="13313" width="11.5703125" style="2" bestFit="1" customWidth="1"/>
    <col min="13314" max="13314" width="9.42578125" style="2" bestFit="1" customWidth="1"/>
    <col min="13315" max="13315" width="5.140625" style="2" bestFit="1" customWidth="1"/>
    <col min="13316" max="13316" width="7.28515625" style="2" bestFit="1" customWidth="1"/>
    <col min="13317" max="13317" width="5.140625" style="2" bestFit="1" customWidth="1"/>
    <col min="13318" max="13318" width="7.28515625" style="2" bestFit="1" customWidth="1"/>
    <col min="13319" max="13319" width="11.5703125" style="2" bestFit="1" customWidth="1"/>
    <col min="13320" max="13320" width="5.7109375" style="2" bestFit="1" customWidth="1"/>
    <col min="13321" max="13321" width="9.42578125" style="2" bestFit="1" customWidth="1"/>
    <col min="13322" max="13322" width="11.5703125" style="2" bestFit="1" customWidth="1"/>
    <col min="13323" max="13323" width="9.42578125" style="2" bestFit="1" customWidth="1"/>
    <col min="13324" max="13324" width="5.140625" style="2" bestFit="1" customWidth="1"/>
    <col min="13325" max="13325" width="7.28515625" style="2" bestFit="1" customWidth="1"/>
    <col min="13326" max="13326" width="5.140625" style="2" bestFit="1" customWidth="1"/>
    <col min="13327" max="13327" width="7.28515625" style="2" bestFit="1" customWidth="1"/>
    <col min="13328" max="13528" width="11.42578125" style="2"/>
    <col min="13529" max="13529" width="10" style="2" bestFit="1" customWidth="1"/>
    <col min="13530" max="13530" width="11.5703125" style="2" bestFit="1" customWidth="1"/>
    <col min="13531" max="13531" width="5.7109375" style="2" bestFit="1" customWidth="1"/>
    <col min="13532" max="13532" width="9.42578125" style="2" bestFit="1" customWidth="1"/>
    <col min="13533" max="13533" width="11.5703125" style="2" bestFit="1" customWidth="1"/>
    <col min="13534" max="13534" width="9.42578125" style="2" bestFit="1" customWidth="1"/>
    <col min="13535" max="13535" width="5.7109375" style="2" bestFit="1" customWidth="1"/>
    <col min="13536" max="13536" width="7.28515625" style="2" bestFit="1" customWidth="1"/>
    <col min="13537" max="13537" width="5.7109375" style="2" bestFit="1" customWidth="1"/>
    <col min="13538" max="13538" width="5.140625" style="2" bestFit="1" customWidth="1"/>
    <col min="13539" max="13539" width="11.42578125" style="2"/>
    <col min="13540" max="13540" width="5.7109375" style="2" bestFit="1" customWidth="1"/>
    <col min="13541" max="13541" width="9.42578125" style="2" bestFit="1" customWidth="1"/>
    <col min="13542" max="13542" width="11.5703125" style="2" bestFit="1" customWidth="1"/>
    <col min="13543" max="13543" width="9.42578125" style="2" bestFit="1" customWidth="1"/>
    <col min="13544" max="13544" width="6.28515625" style="2" bestFit="1" customWidth="1"/>
    <col min="13545" max="13545" width="7.28515625" style="2" bestFit="1" customWidth="1"/>
    <col min="13546" max="13546" width="5.7109375" style="2" bestFit="1" customWidth="1"/>
    <col min="13547" max="13547" width="5.140625" style="2" bestFit="1" customWidth="1"/>
    <col min="13548" max="13548" width="11.5703125" style="2" bestFit="1" customWidth="1"/>
    <col min="13549" max="13549" width="5.7109375" style="2" bestFit="1" customWidth="1"/>
    <col min="13550" max="13550" width="9.42578125" style="2" bestFit="1" customWidth="1"/>
    <col min="13551" max="13551" width="11.5703125" style="2" bestFit="1" customWidth="1"/>
    <col min="13552" max="13552" width="9.42578125" style="2" bestFit="1" customWidth="1"/>
    <col min="13553" max="13553" width="5.7109375" style="2" bestFit="1" customWidth="1"/>
    <col min="13554" max="13554" width="7.28515625" style="2" bestFit="1" customWidth="1"/>
    <col min="13555" max="13555" width="5.7109375" style="2" bestFit="1" customWidth="1"/>
    <col min="13556" max="13556" width="5.140625" style="2" bestFit="1" customWidth="1"/>
    <col min="13557" max="13557" width="11.5703125" style="2" bestFit="1" customWidth="1"/>
    <col min="13558" max="13558" width="5.7109375" style="2" bestFit="1" customWidth="1"/>
    <col min="13559" max="13559" width="9.42578125" style="2" bestFit="1" customWidth="1"/>
    <col min="13560" max="13560" width="11.5703125" style="2" bestFit="1" customWidth="1"/>
    <col min="13561" max="13561" width="9.42578125" style="2" bestFit="1" customWidth="1"/>
    <col min="13562" max="13562" width="5.7109375" style="2" bestFit="1" customWidth="1"/>
    <col min="13563" max="13563" width="7.28515625" style="2" bestFit="1" customWidth="1"/>
    <col min="13564" max="13564" width="5.7109375" style="2" bestFit="1" customWidth="1"/>
    <col min="13565" max="13565" width="5.140625" style="2" bestFit="1" customWidth="1"/>
    <col min="13566" max="13566" width="11.42578125" style="2"/>
    <col min="13567" max="13567" width="5.7109375" style="2" bestFit="1" customWidth="1"/>
    <col min="13568" max="13568" width="9.42578125" style="2" bestFit="1" customWidth="1"/>
    <col min="13569" max="13569" width="11.5703125" style="2" bestFit="1" customWidth="1"/>
    <col min="13570" max="13570" width="9.42578125" style="2" bestFit="1" customWidth="1"/>
    <col min="13571" max="13571" width="5.140625" style="2" bestFit="1" customWidth="1"/>
    <col min="13572" max="13572" width="7.28515625" style="2" bestFit="1" customWidth="1"/>
    <col min="13573" max="13573" width="5.140625" style="2" bestFit="1" customWidth="1"/>
    <col min="13574" max="13574" width="7.28515625" style="2" bestFit="1" customWidth="1"/>
    <col min="13575" max="13575" width="11.5703125" style="2" bestFit="1" customWidth="1"/>
    <col min="13576" max="13576" width="5.7109375" style="2" bestFit="1" customWidth="1"/>
    <col min="13577" max="13577" width="9.42578125" style="2" bestFit="1" customWidth="1"/>
    <col min="13578" max="13578" width="11.5703125" style="2" bestFit="1" customWidth="1"/>
    <col min="13579" max="13579" width="9.42578125" style="2" bestFit="1" customWidth="1"/>
    <col min="13580" max="13580" width="5.140625" style="2" bestFit="1" customWidth="1"/>
    <col min="13581" max="13581" width="7.28515625" style="2" bestFit="1" customWidth="1"/>
    <col min="13582" max="13582" width="5.140625" style="2" bestFit="1" customWidth="1"/>
    <col min="13583" max="13583" width="7.28515625" style="2" bestFit="1" customWidth="1"/>
    <col min="13584" max="13784" width="11.42578125" style="2"/>
    <col min="13785" max="13785" width="10" style="2" bestFit="1" customWidth="1"/>
    <col min="13786" max="13786" width="11.5703125" style="2" bestFit="1" customWidth="1"/>
    <col min="13787" max="13787" width="5.7109375" style="2" bestFit="1" customWidth="1"/>
    <col min="13788" max="13788" width="9.42578125" style="2" bestFit="1" customWidth="1"/>
    <col min="13789" max="13789" width="11.5703125" style="2" bestFit="1" customWidth="1"/>
    <col min="13790" max="13790" width="9.42578125" style="2" bestFit="1" customWidth="1"/>
    <col min="13791" max="13791" width="5.7109375" style="2" bestFit="1" customWidth="1"/>
    <col min="13792" max="13792" width="7.28515625" style="2" bestFit="1" customWidth="1"/>
    <col min="13793" max="13793" width="5.7109375" style="2" bestFit="1" customWidth="1"/>
    <col min="13794" max="13794" width="5.140625" style="2" bestFit="1" customWidth="1"/>
    <col min="13795" max="13795" width="11.42578125" style="2"/>
    <col min="13796" max="13796" width="5.7109375" style="2" bestFit="1" customWidth="1"/>
    <col min="13797" max="13797" width="9.42578125" style="2" bestFit="1" customWidth="1"/>
    <col min="13798" max="13798" width="11.5703125" style="2" bestFit="1" customWidth="1"/>
    <col min="13799" max="13799" width="9.42578125" style="2" bestFit="1" customWidth="1"/>
    <col min="13800" max="13800" width="6.28515625" style="2" bestFit="1" customWidth="1"/>
    <col min="13801" max="13801" width="7.28515625" style="2" bestFit="1" customWidth="1"/>
    <col min="13802" max="13802" width="5.7109375" style="2" bestFit="1" customWidth="1"/>
    <col min="13803" max="13803" width="5.140625" style="2" bestFit="1" customWidth="1"/>
    <col min="13804" max="13804" width="11.5703125" style="2" bestFit="1" customWidth="1"/>
    <col min="13805" max="13805" width="5.7109375" style="2" bestFit="1" customWidth="1"/>
    <col min="13806" max="13806" width="9.42578125" style="2" bestFit="1" customWidth="1"/>
    <col min="13807" max="13807" width="11.5703125" style="2" bestFit="1" customWidth="1"/>
    <col min="13808" max="13808" width="9.42578125" style="2" bestFit="1" customWidth="1"/>
    <col min="13809" max="13809" width="5.7109375" style="2" bestFit="1" customWidth="1"/>
    <col min="13810" max="13810" width="7.28515625" style="2" bestFit="1" customWidth="1"/>
    <col min="13811" max="13811" width="5.7109375" style="2" bestFit="1" customWidth="1"/>
    <col min="13812" max="13812" width="5.140625" style="2" bestFit="1" customWidth="1"/>
    <col min="13813" max="13813" width="11.5703125" style="2" bestFit="1" customWidth="1"/>
    <col min="13814" max="13814" width="5.7109375" style="2" bestFit="1" customWidth="1"/>
    <col min="13815" max="13815" width="9.42578125" style="2" bestFit="1" customWidth="1"/>
    <col min="13816" max="13816" width="11.5703125" style="2" bestFit="1" customWidth="1"/>
    <col min="13817" max="13817" width="9.42578125" style="2" bestFit="1" customWidth="1"/>
    <col min="13818" max="13818" width="5.7109375" style="2" bestFit="1" customWidth="1"/>
    <col min="13819" max="13819" width="7.28515625" style="2" bestFit="1" customWidth="1"/>
    <col min="13820" max="13820" width="5.7109375" style="2" bestFit="1" customWidth="1"/>
    <col min="13821" max="13821" width="5.140625" style="2" bestFit="1" customWidth="1"/>
    <col min="13822" max="13822" width="11.42578125" style="2"/>
    <col min="13823" max="13823" width="5.7109375" style="2" bestFit="1" customWidth="1"/>
    <col min="13824" max="13824" width="9.42578125" style="2" bestFit="1" customWidth="1"/>
    <col min="13825" max="13825" width="11.5703125" style="2" bestFit="1" customWidth="1"/>
    <col min="13826" max="13826" width="9.42578125" style="2" bestFit="1" customWidth="1"/>
    <col min="13827" max="13827" width="5.140625" style="2" bestFit="1" customWidth="1"/>
    <col min="13828" max="13828" width="7.28515625" style="2" bestFit="1" customWidth="1"/>
    <col min="13829" max="13829" width="5.140625" style="2" bestFit="1" customWidth="1"/>
    <col min="13830" max="13830" width="7.28515625" style="2" bestFit="1" customWidth="1"/>
    <col min="13831" max="13831" width="11.5703125" style="2" bestFit="1" customWidth="1"/>
    <col min="13832" max="13832" width="5.7109375" style="2" bestFit="1" customWidth="1"/>
    <col min="13833" max="13833" width="9.42578125" style="2" bestFit="1" customWidth="1"/>
    <col min="13834" max="13834" width="11.5703125" style="2" bestFit="1" customWidth="1"/>
    <col min="13835" max="13835" width="9.42578125" style="2" bestFit="1" customWidth="1"/>
    <col min="13836" max="13836" width="5.140625" style="2" bestFit="1" customWidth="1"/>
    <col min="13837" max="13837" width="7.28515625" style="2" bestFit="1" customWidth="1"/>
    <col min="13838" max="13838" width="5.140625" style="2" bestFit="1" customWidth="1"/>
    <col min="13839" max="13839" width="7.28515625" style="2" bestFit="1" customWidth="1"/>
    <col min="13840" max="14040" width="11.42578125" style="2"/>
    <col min="14041" max="14041" width="10" style="2" bestFit="1" customWidth="1"/>
    <col min="14042" max="14042" width="11.5703125" style="2" bestFit="1" customWidth="1"/>
    <col min="14043" max="14043" width="5.7109375" style="2" bestFit="1" customWidth="1"/>
    <col min="14044" max="14044" width="9.42578125" style="2" bestFit="1" customWidth="1"/>
    <col min="14045" max="14045" width="11.5703125" style="2" bestFit="1" customWidth="1"/>
    <col min="14046" max="14046" width="9.42578125" style="2" bestFit="1" customWidth="1"/>
    <col min="14047" max="14047" width="5.7109375" style="2" bestFit="1" customWidth="1"/>
    <col min="14048" max="14048" width="7.28515625" style="2" bestFit="1" customWidth="1"/>
    <col min="14049" max="14049" width="5.7109375" style="2" bestFit="1" customWidth="1"/>
    <col min="14050" max="14050" width="5.140625" style="2" bestFit="1" customWidth="1"/>
    <col min="14051" max="14051" width="11.42578125" style="2"/>
    <col min="14052" max="14052" width="5.7109375" style="2" bestFit="1" customWidth="1"/>
    <col min="14053" max="14053" width="9.42578125" style="2" bestFit="1" customWidth="1"/>
    <col min="14054" max="14054" width="11.5703125" style="2" bestFit="1" customWidth="1"/>
    <col min="14055" max="14055" width="9.42578125" style="2" bestFit="1" customWidth="1"/>
    <col min="14056" max="14056" width="6.28515625" style="2" bestFit="1" customWidth="1"/>
    <col min="14057" max="14057" width="7.28515625" style="2" bestFit="1" customWidth="1"/>
    <col min="14058" max="14058" width="5.7109375" style="2" bestFit="1" customWidth="1"/>
    <col min="14059" max="14059" width="5.140625" style="2" bestFit="1" customWidth="1"/>
    <col min="14060" max="14060" width="11.5703125" style="2" bestFit="1" customWidth="1"/>
    <col min="14061" max="14061" width="5.7109375" style="2" bestFit="1" customWidth="1"/>
    <col min="14062" max="14062" width="9.42578125" style="2" bestFit="1" customWidth="1"/>
    <col min="14063" max="14063" width="11.5703125" style="2" bestFit="1" customWidth="1"/>
    <col min="14064" max="14064" width="9.42578125" style="2" bestFit="1" customWidth="1"/>
    <col min="14065" max="14065" width="5.7109375" style="2" bestFit="1" customWidth="1"/>
    <col min="14066" max="14066" width="7.28515625" style="2" bestFit="1" customWidth="1"/>
    <col min="14067" max="14067" width="5.7109375" style="2" bestFit="1" customWidth="1"/>
    <col min="14068" max="14068" width="5.140625" style="2" bestFit="1" customWidth="1"/>
    <col min="14069" max="14069" width="11.5703125" style="2" bestFit="1" customWidth="1"/>
    <col min="14070" max="14070" width="5.7109375" style="2" bestFit="1" customWidth="1"/>
    <col min="14071" max="14071" width="9.42578125" style="2" bestFit="1" customWidth="1"/>
    <col min="14072" max="14072" width="11.5703125" style="2" bestFit="1" customWidth="1"/>
    <col min="14073" max="14073" width="9.42578125" style="2" bestFit="1" customWidth="1"/>
    <col min="14074" max="14074" width="5.7109375" style="2" bestFit="1" customWidth="1"/>
    <col min="14075" max="14075" width="7.28515625" style="2" bestFit="1" customWidth="1"/>
    <col min="14076" max="14076" width="5.7109375" style="2" bestFit="1" customWidth="1"/>
    <col min="14077" max="14077" width="5.140625" style="2" bestFit="1" customWidth="1"/>
    <col min="14078" max="14078" width="11.42578125" style="2"/>
    <col min="14079" max="14079" width="5.7109375" style="2" bestFit="1" customWidth="1"/>
    <col min="14080" max="14080" width="9.42578125" style="2" bestFit="1" customWidth="1"/>
    <col min="14081" max="14081" width="11.5703125" style="2" bestFit="1" customWidth="1"/>
    <col min="14082" max="14082" width="9.42578125" style="2" bestFit="1" customWidth="1"/>
    <col min="14083" max="14083" width="5.140625" style="2" bestFit="1" customWidth="1"/>
    <col min="14084" max="14084" width="7.28515625" style="2" bestFit="1" customWidth="1"/>
    <col min="14085" max="14085" width="5.140625" style="2" bestFit="1" customWidth="1"/>
    <col min="14086" max="14086" width="7.28515625" style="2" bestFit="1" customWidth="1"/>
    <col min="14087" max="14087" width="11.5703125" style="2" bestFit="1" customWidth="1"/>
    <col min="14088" max="14088" width="5.7109375" style="2" bestFit="1" customWidth="1"/>
    <col min="14089" max="14089" width="9.42578125" style="2" bestFit="1" customWidth="1"/>
    <col min="14090" max="14090" width="11.5703125" style="2" bestFit="1" customWidth="1"/>
    <col min="14091" max="14091" width="9.42578125" style="2" bestFit="1" customWidth="1"/>
    <col min="14092" max="14092" width="5.140625" style="2" bestFit="1" customWidth="1"/>
    <col min="14093" max="14093" width="7.28515625" style="2" bestFit="1" customWidth="1"/>
    <col min="14094" max="14094" width="5.140625" style="2" bestFit="1" customWidth="1"/>
    <col min="14095" max="14095" width="7.28515625" style="2" bestFit="1" customWidth="1"/>
    <col min="14096" max="14296" width="11.42578125" style="2"/>
    <col min="14297" max="14297" width="10" style="2" bestFit="1" customWidth="1"/>
    <col min="14298" max="14298" width="11.5703125" style="2" bestFit="1" customWidth="1"/>
    <col min="14299" max="14299" width="5.7109375" style="2" bestFit="1" customWidth="1"/>
    <col min="14300" max="14300" width="9.42578125" style="2" bestFit="1" customWidth="1"/>
    <col min="14301" max="14301" width="11.5703125" style="2" bestFit="1" customWidth="1"/>
    <col min="14302" max="14302" width="9.42578125" style="2" bestFit="1" customWidth="1"/>
    <col min="14303" max="14303" width="5.7109375" style="2" bestFit="1" customWidth="1"/>
    <col min="14304" max="14304" width="7.28515625" style="2" bestFit="1" customWidth="1"/>
    <col min="14305" max="14305" width="5.7109375" style="2" bestFit="1" customWidth="1"/>
    <col min="14306" max="14306" width="5.140625" style="2" bestFit="1" customWidth="1"/>
    <col min="14307" max="14307" width="11.42578125" style="2"/>
    <col min="14308" max="14308" width="5.7109375" style="2" bestFit="1" customWidth="1"/>
    <col min="14309" max="14309" width="9.42578125" style="2" bestFit="1" customWidth="1"/>
    <col min="14310" max="14310" width="11.5703125" style="2" bestFit="1" customWidth="1"/>
    <col min="14311" max="14311" width="9.42578125" style="2" bestFit="1" customWidth="1"/>
    <col min="14312" max="14312" width="6.28515625" style="2" bestFit="1" customWidth="1"/>
    <col min="14313" max="14313" width="7.28515625" style="2" bestFit="1" customWidth="1"/>
    <col min="14314" max="14314" width="5.7109375" style="2" bestFit="1" customWidth="1"/>
    <col min="14315" max="14315" width="5.140625" style="2" bestFit="1" customWidth="1"/>
    <col min="14316" max="14316" width="11.5703125" style="2" bestFit="1" customWidth="1"/>
    <col min="14317" max="14317" width="5.7109375" style="2" bestFit="1" customWidth="1"/>
    <col min="14318" max="14318" width="9.42578125" style="2" bestFit="1" customWidth="1"/>
    <col min="14319" max="14319" width="11.5703125" style="2" bestFit="1" customWidth="1"/>
    <col min="14320" max="14320" width="9.42578125" style="2" bestFit="1" customWidth="1"/>
    <col min="14321" max="14321" width="5.7109375" style="2" bestFit="1" customWidth="1"/>
    <col min="14322" max="14322" width="7.28515625" style="2" bestFit="1" customWidth="1"/>
    <col min="14323" max="14323" width="5.7109375" style="2" bestFit="1" customWidth="1"/>
    <col min="14324" max="14324" width="5.140625" style="2" bestFit="1" customWidth="1"/>
    <col min="14325" max="14325" width="11.5703125" style="2" bestFit="1" customWidth="1"/>
    <col min="14326" max="14326" width="5.7109375" style="2" bestFit="1" customWidth="1"/>
    <col min="14327" max="14327" width="9.42578125" style="2" bestFit="1" customWidth="1"/>
    <col min="14328" max="14328" width="11.5703125" style="2" bestFit="1" customWidth="1"/>
    <col min="14329" max="14329" width="9.42578125" style="2" bestFit="1" customWidth="1"/>
    <col min="14330" max="14330" width="5.7109375" style="2" bestFit="1" customWidth="1"/>
    <col min="14331" max="14331" width="7.28515625" style="2" bestFit="1" customWidth="1"/>
    <col min="14332" max="14332" width="5.7109375" style="2" bestFit="1" customWidth="1"/>
    <col min="14333" max="14333" width="5.140625" style="2" bestFit="1" customWidth="1"/>
    <col min="14334" max="14334" width="11.42578125" style="2"/>
    <col min="14335" max="14335" width="5.7109375" style="2" bestFit="1" customWidth="1"/>
    <col min="14336" max="14336" width="9.42578125" style="2" bestFit="1" customWidth="1"/>
    <col min="14337" max="14337" width="11.5703125" style="2" bestFit="1" customWidth="1"/>
    <col min="14338" max="14338" width="9.42578125" style="2" bestFit="1" customWidth="1"/>
    <col min="14339" max="14339" width="5.140625" style="2" bestFit="1" customWidth="1"/>
    <col min="14340" max="14340" width="7.28515625" style="2" bestFit="1" customWidth="1"/>
    <col min="14341" max="14341" width="5.140625" style="2" bestFit="1" customWidth="1"/>
    <col min="14342" max="14342" width="7.28515625" style="2" bestFit="1" customWidth="1"/>
    <col min="14343" max="14343" width="11.5703125" style="2" bestFit="1" customWidth="1"/>
    <col min="14344" max="14344" width="5.7109375" style="2" bestFit="1" customWidth="1"/>
    <col min="14345" max="14345" width="9.42578125" style="2" bestFit="1" customWidth="1"/>
    <col min="14346" max="14346" width="11.5703125" style="2" bestFit="1" customWidth="1"/>
    <col min="14347" max="14347" width="9.42578125" style="2" bestFit="1" customWidth="1"/>
    <col min="14348" max="14348" width="5.140625" style="2" bestFit="1" customWidth="1"/>
    <col min="14349" max="14349" width="7.28515625" style="2" bestFit="1" customWidth="1"/>
    <col min="14350" max="14350" width="5.140625" style="2" bestFit="1" customWidth="1"/>
    <col min="14351" max="14351" width="7.28515625" style="2" bestFit="1" customWidth="1"/>
    <col min="14352" max="14552" width="11.42578125" style="2"/>
    <col min="14553" max="14553" width="10" style="2" bestFit="1" customWidth="1"/>
    <col min="14554" max="14554" width="11.5703125" style="2" bestFit="1" customWidth="1"/>
    <col min="14555" max="14555" width="5.7109375" style="2" bestFit="1" customWidth="1"/>
    <col min="14556" max="14556" width="9.42578125" style="2" bestFit="1" customWidth="1"/>
    <col min="14557" max="14557" width="11.5703125" style="2" bestFit="1" customWidth="1"/>
    <col min="14558" max="14558" width="9.42578125" style="2" bestFit="1" customWidth="1"/>
    <col min="14559" max="14559" width="5.7109375" style="2" bestFit="1" customWidth="1"/>
    <col min="14560" max="14560" width="7.28515625" style="2" bestFit="1" customWidth="1"/>
    <col min="14561" max="14561" width="5.7109375" style="2" bestFit="1" customWidth="1"/>
    <col min="14562" max="14562" width="5.140625" style="2" bestFit="1" customWidth="1"/>
    <col min="14563" max="14563" width="11.42578125" style="2"/>
    <col min="14564" max="14564" width="5.7109375" style="2" bestFit="1" customWidth="1"/>
    <col min="14565" max="14565" width="9.42578125" style="2" bestFit="1" customWidth="1"/>
    <col min="14566" max="14566" width="11.5703125" style="2" bestFit="1" customWidth="1"/>
    <col min="14567" max="14567" width="9.42578125" style="2" bestFit="1" customWidth="1"/>
    <col min="14568" max="14568" width="6.28515625" style="2" bestFit="1" customWidth="1"/>
    <col min="14569" max="14569" width="7.28515625" style="2" bestFit="1" customWidth="1"/>
    <col min="14570" max="14570" width="5.7109375" style="2" bestFit="1" customWidth="1"/>
    <col min="14571" max="14571" width="5.140625" style="2" bestFit="1" customWidth="1"/>
    <col min="14572" max="14572" width="11.5703125" style="2" bestFit="1" customWidth="1"/>
    <col min="14573" max="14573" width="5.7109375" style="2" bestFit="1" customWidth="1"/>
    <col min="14574" max="14574" width="9.42578125" style="2" bestFit="1" customWidth="1"/>
    <col min="14575" max="14575" width="11.5703125" style="2" bestFit="1" customWidth="1"/>
    <col min="14576" max="14576" width="9.42578125" style="2" bestFit="1" customWidth="1"/>
    <col min="14577" max="14577" width="5.7109375" style="2" bestFit="1" customWidth="1"/>
    <col min="14578" max="14578" width="7.28515625" style="2" bestFit="1" customWidth="1"/>
    <col min="14579" max="14579" width="5.7109375" style="2" bestFit="1" customWidth="1"/>
    <col min="14580" max="14580" width="5.140625" style="2" bestFit="1" customWidth="1"/>
    <col min="14581" max="14581" width="11.5703125" style="2" bestFit="1" customWidth="1"/>
    <col min="14582" max="14582" width="5.7109375" style="2" bestFit="1" customWidth="1"/>
    <col min="14583" max="14583" width="9.42578125" style="2" bestFit="1" customWidth="1"/>
    <col min="14584" max="14584" width="11.5703125" style="2" bestFit="1" customWidth="1"/>
    <col min="14585" max="14585" width="9.42578125" style="2" bestFit="1" customWidth="1"/>
    <col min="14586" max="14586" width="5.7109375" style="2" bestFit="1" customWidth="1"/>
    <col min="14587" max="14587" width="7.28515625" style="2" bestFit="1" customWidth="1"/>
    <col min="14588" max="14588" width="5.7109375" style="2" bestFit="1" customWidth="1"/>
    <col min="14589" max="14589" width="5.140625" style="2" bestFit="1" customWidth="1"/>
    <col min="14590" max="14590" width="11.42578125" style="2"/>
    <col min="14591" max="14591" width="5.7109375" style="2" bestFit="1" customWidth="1"/>
    <col min="14592" max="14592" width="9.42578125" style="2" bestFit="1" customWidth="1"/>
    <col min="14593" max="14593" width="11.5703125" style="2" bestFit="1" customWidth="1"/>
    <col min="14594" max="14594" width="9.42578125" style="2" bestFit="1" customWidth="1"/>
    <col min="14595" max="14595" width="5.140625" style="2" bestFit="1" customWidth="1"/>
    <col min="14596" max="14596" width="7.28515625" style="2" bestFit="1" customWidth="1"/>
    <col min="14597" max="14597" width="5.140625" style="2" bestFit="1" customWidth="1"/>
    <col min="14598" max="14598" width="7.28515625" style="2" bestFit="1" customWidth="1"/>
    <col min="14599" max="14599" width="11.5703125" style="2" bestFit="1" customWidth="1"/>
    <col min="14600" max="14600" width="5.7109375" style="2" bestFit="1" customWidth="1"/>
    <col min="14601" max="14601" width="9.42578125" style="2" bestFit="1" customWidth="1"/>
    <col min="14602" max="14602" width="11.5703125" style="2" bestFit="1" customWidth="1"/>
    <col min="14603" max="14603" width="9.42578125" style="2" bestFit="1" customWidth="1"/>
    <col min="14604" max="14604" width="5.140625" style="2" bestFit="1" customWidth="1"/>
    <col min="14605" max="14605" width="7.28515625" style="2" bestFit="1" customWidth="1"/>
    <col min="14606" max="14606" width="5.140625" style="2" bestFit="1" customWidth="1"/>
    <col min="14607" max="14607" width="7.28515625" style="2" bestFit="1" customWidth="1"/>
    <col min="14608" max="14808" width="11.42578125" style="2"/>
    <col min="14809" max="14809" width="10" style="2" bestFit="1" customWidth="1"/>
    <col min="14810" max="14810" width="11.5703125" style="2" bestFit="1" customWidth="1"/>
    <col min="14811" max="14811" width="5.7109375" style="2" bestFit="1" customWidth="1"/>
    <col min="14812" max="14812" width="9.42578125" style="2" bestFit="1" customWidth="1"/>
    <col min="14813" max="14813" width="11.5703125" style="2" bestFit="1" customWidth="1"/>
    <col min="14814" max="14814" width="9.42578125" style="2" bestFit="1" customWidth="1"/>
    <col min="14815" max="14815" width="5.7109375" style="2" bestFit="1" customWidth="1"/>
    <col min="14816" max="14816" width="7.28515625" style="2" bestFit="1" customWidth="1"/>
    <col min="14817" max="14817" width="5.7109375" style="2" bestFit="1" customWidth="1"/>
    <col min="14818" max="14818" width="5.140625" style="2" bestFit="1" customWidth="1"/>
    <col min="14819" max="14819" width="11.42578125" style="2"/>
    <col min="14820" max="14820" width="5.7109375" style="2" bestFit="1" customWidth="1"/>
    <col min="14821" max="14821" width="9.42578125" style="2" bestFit="1" customWidth="1"/>
    <col min="14822" max="14822" width="11.5703125" style="2" bestFit="1" customWidth="1"/>
    <col min="14823" max="14823" width="9.42578125" style="2" bestFit="1" customWidth="1"/>
    <col min="14824" max="14824" width="6.28515625" style="2" bestFit="1" customWidth="1"/>
    <col min="14825" max="14825" width="7.28515625" style="2" bestFit="1" customWidth="1"/>
    <col min="14826" max="14826" width="5.7109375" style="2" bestFit="1" customWidth="1"/>
    <col min="14827" max="14827" width="5.140625" style="2" bestFit="1" customWidth="1"/>
    <col min="14828" max="14828" width="11.5703125" style="2" bestFit="1" customWidth="1"/>
    <col min="14829" max="14829" width="5.7109375" style="2" bestFit="1" customWidth="1"/>
    <col min="14830" max="14830" width="9.42578125" style="2" bestFit="1" customWidth="1"/>
    <col min="14831" max="14831" width="11.5703125" style="2" bestFit="1" customWidth="1"/>
    <col min="14832" max="14832" width="9.42578125" style="2" bestFit="1" customWidth="1"/>
    <col min="14833" max="14833" width="5.7109375" style="2" bestFit="1" customWidth="1"/>
    <col min="14834" max="14834" width="7.28515625" style="2" bestFit="1" customWidth="1"/>
    <col min="14835" max="14835" width="5.7109375" style="2" bestFit="1" customWidth="1"/>
    <col min="14836" max="14836" width="5.140625" style="2" bestFit="1" customWidth="1"/>
    <col min="14837" max="14837" width="11.5703125" style="2" bestFit="1" customWidth="1"/>
    <col min="14838" max="14838" width="5.7109375" style="2" bestFit="1" customWidth="1"/>
    <col min="14839" max="14839" width="9.42578125" style="2" bestFit="1" customWidth="1"/>
    <col min="14840" max="14840" width="11.5703125" style="2" bestFit="1" customWidth="1"/>
    <col min="14841" max="14841" width="9.42578125" style="2" bestFit="1" customWidth="1"/>
    <col min="14842" max="14842" width="5.7109375" style="2" bestFit="1" customWidth="1"/>
    <col min="14843" max="14843" width="7.28515625" style="2" bestFit="1" customWidth="1"/>
    <col min="14844" max="14844" width="5.7109375" style="2" bestFit="1" customWidth="1"/>
    <col min="14845" max="14845" width="5.140625" style="2" bestFit="1" customWidth="1"/>
    <col min="14846" max="14846" width="11.42578125" style="2"/>
    <col min="14847" max="14847" width="5.7109375" style="2" bestFit="1" customWidth="1"/>
    <col min="14848" max="14848" width="9.42578125" style="2" bestFit="1" customWidth="1"/>
    <col min="14849" max="14849" width="11.5703125" style="2" bestFit="1" customWidth="1"/>
    <col min="14850" max="14850" width="9.42578125" style="2" bestFit="1" customWidth="1"/>
    <col min="14851" max="14851" width="5.140625" style="2" bestFit="1" customWidth="1"/>
    <col min="14852" max="14852" width="7.28515625" style="2" bestFit="1" customWidth="1"/>
    <col min="14853" max="14853" width="5.140625" style="2" bestFit="1" customWidth="1"/>
    <col min="14854" max="14854" width="7.28515625" style="2" bestFit="1" customWidth="1"/>
    <col min="14855" max="14855" width="11.5703125" style="2" bestFit="1" customWidth="1"/>
    <col min="14856" max="14856" width="5.7109375" style="2" bestFit="1" customWidth="1"/>
    <col min="14857" max="14857" width="9.42578125" style="2" bestFit="1" customWidth="1"/>
    <col min="14858" max="14858" width="11.5703125" style="2" bestFit="1" customWidth="1"/>
    <col min="14859" max="14859" width="9.42578125" style="2" bestFit="1" customWidth="1"/>
    <col min="14860" max="14860" width="5.140625" style="2" bestFit="1" customWidth="1"/>
    <col min="14861" max="14861" width="7.28515625" style="2" bestFit="1" customWidth="1"/>
    <col min="14862" max="14862" width="5.140625" style="2" bestFit="1" customWidth="1"/>
    <col min="14863" max="14863" width="7.28515625" style="2" bestFit="1" customWidth="1"/>
    <col min="14864" max="15064" width="11.42578125" style="2"/>
    <col min="15065" max="15065" width="10" style="2" bestFit="1" customWidth="1"/>
    <col min="15066" max="15066" width="11.5703125" style="2" bestFit="1" customWidth="1"/>
    <col min="15067" max="15067" width="5.7109375" style="2" bestFit="1" customWidth="1"/>
    <col min="15068" max="15068" width="9.42578125" style="2" bestFit="1" customWidth="1"/>
    <col min="15069" max="15069" width="11.5703125" style="2" bestFit="1" customWidth="1"/>
    <col min="15070" max="15070" width="9.42578125" style="2" bestFit="1" customWidth="1"/>
    <col min="15071" max="15071" width="5.7109375" style="2" bestFit="1" customWidth="1"/>
    <col min="15072" max="15072" width="7.28515625" style="2" bestFit="1" customWidth="1"/>
    <col min="15073" max="15073" width="5.7109375" style="2" bestFit="1" customWidth="1"/>
    <col min="15074" max="15074" width="5.140625" style="2" bestFit="1" customWidth="1"/>
    <col min="15075" max="15075" width="11.42578125" style="2"/>
    <col min="15076" max="15076" width="5.7109375" style="2" bestFit="1" customWidth="1"/>
    <col min="15077" max="15077" width="9.42578125" style="2" bestFit="1" customWidth="1"/>
    <col min="15078" max="15078" width="11.5703125" style="2" bestFit="1" customWidth="1"/>
    <col min="15079" max="15079" width="9.42578125" style="2" bestFit="1" customWidth="1"/>
    <col min="15080" max="15080" width="6.28515625" style="2" bestFit="1" customWidth="1"/>
    <col min="15081" max="15081" width="7.28515625" style="2" bestFit="1" customWidth="1"/>
    <col min="15082" max="15082" width="5.7109375" style="2" bestFit="1" customWidth="1"/>
    <col min="15083" max="15083" width="5.140625" style="2" bestFit="1" customWidth="1"/>
    <col min="15084" max="15084" width="11.5703125" style="2" bestFit="1" customWidth="1"/>
    <col min="15085" max="15085" width="5.7109375" style="2" bestFit="1" customWidth="1"/>
    <col min="15086" max="15086" width="9.42578125" style="2" bestFit="1" customWidth="1"/>
    <col min="15087" max="15087" width="11.5703125" style="2" bestFit="1" customWidth="1"/>
    <col min="15088" max="15088" width="9.42578125" style="2" bestFit="1" customWidth="1"/>
    <col min="15089" max="15089" width="5.7109375" style="2" bestFit="1" customWidth="1"/>
    <col min="15090" max="15090" width="7.28515625" style="2" bestFit="1" customWidth="1"/>
    <col min="15091" max="15091" width="5.7109375" style="2" bestFit="1" customWidth="1"/>
    <col min="15092" max="15092" width="5.140625" style="2" bestFit="1" customWidth="1"/>
    <col min="15093" max="15093" width="11.5703125" style="2" bestFit="1" customWidth="1"/>
    <col min="15094" max="15094" width="5.7109375" style="2" bestFit="1" customWidth="1"/>
    <col min="15095" max="15095" width="9.42578125" style="2" bestFit="1" customWidth="1"/>
    <col min="15096" max="15096" width="11.5703125" style="2" bestFit="1" customWidth="1"/>
    <col min="15097" max="15097" width="9.42578125" style="2" bestFit="1" customWidth="1"/>
    <col min="15098" max="15098" width="5.7109375" style="2" bestFit="1" customWidth="1"/>
    <col min="15099" max="15099" width="7.28515625" style="2" bestFit="1" customWidth="1"/>
    <col min="15100" max="15100" width="5.7109375" style="2" bestFit="1" customWidth="1"/>
    <col min="15101" max="15101" width="5.140625" style="2" bestFit="1" customWidth="1"/>
    <col min="15102" max="15102" width="11.42578125" style="2"/>
    <col min="15103" max="15103" width="5.7109375" style="2" bestFit="1" customWidth="1"/>
    <col min="15104" max="15104" width="9.42578125" style="2" bestFit="1" customWidth="1"/>
    <col min="15105" max="15105" width="11.5703125" style="2" bestFit="1" customWidth="1"/>
    <col min="15106" max="15106" width="9.42578125" style="2" bestFit="1" customWidth="1"/>
    <col min="15107" max="15107" width="5.140625" style="2" bestFit="1" customWidth="1"/>
    <col min="15108" max="15108" width="7.28515625" style="2" bestFit="1" customWidth="1"/>
    <col min="15109" max="15109" width="5.140625" style="2" bestFit="1" customWidth="1"/>
    <col min="15110" max="15110" width="7.28515625" style="2" bestFit="1" customWidth="1"/>
    <col min="15111" max="15111" width="11.5703125" style="2" bestFit="1" customWidth="1"/>
    <col min="15112" max="15112" width="5.7109375" style="2" bestFit="1" customWidth="1"/>
    <col min="15113" max="15113" width="9.42578125" style="2" bestFit="1" customWidth="1"/>
    <col min="15114" max="15114" width="11.5703125" style="2" bestFit="1" customWidth="1"/>
    <col min="15115" max="15115" width="9.42578125" style="2" bestFit="1" customWidth="1"/>
    <col min="15116" max="15116" width="5.140625" style="2" bestFit="1" customWidth="1"/>
    <col min="15117" max="15117" width="7.28515625" style="2" bestFit="1" customWidth="1"/>
    <col min="15118" max="15118" width="5.140625" style="2" bestFit="1" customWidth="1"/>
    <col min="15119" max="15119" width="7.28515625" style="2" bestFit="1" customWidth="1"/>
    <col min="15120" max="15320" width="11.42578125" style="2"/>
    <col min="15321" max="15321" width="10" style="2" bestFit="1" customWidth="1"/>
    <col min="15322" max="15322" width="11.5703125" style="2" bestFit="1" customWidth="1"/>
    <col min="15323" max="15323" width="5.7109375" style="2" bestFit="1" customWidth="1"/>
    <col min="15324" max="15324" width="9.42578125" style="2" bestFit="1" customWidth="1"/>
    <col min="15325" max="15325" width="11.5703125" style="2" bestFit="1" customWidth="1"/>
    <col min="15326" max="15326" width="9.42578125" style="2" bestFit="1" customWidth="1"/>
    <col min="15327" max="15327" width="5.7109375" style="2" bestFit="1" customWidth="1"/>
    <col min="15328" max="15328" width="7.28515625" style="2" bestFit="1" customWidth="1"/>
    <col min="15329" max="15329" width="5.7109375" style="2" bestFit="1" customWidth="1"/>
    <col min="15330" max="15330" width="5.140625" style="2" bestFit="1" customWidth="1"/>
    <col min="15331" max="15331" width="11.42578125" style="2"/>
    <col min="15332" max="15332" width="5.7109375" style="2" bestFit="1" customWidth="1"/>
    <col min="15333" max="15333" width="9.42578125" style="2" bestFit="1" customWidth="1"/>
    <col min="15334" max="15334" width="11.5703125" style="2" bestFit="1" customWidth="1"/>
    <col min="15335" max="15335" width="9.42578125" style="2" bestFit="1" customWidth="1"/>
    <col min="15336" max="15336" width="6.28515625" style="2" bestFit="1" customWidth="1"/>
    <col min="15337" max="15337" width="7.28515625" style="2" bestFit="1" customWidth="1"/>
    <col min="15338" max="15338" width="5.7109375" style="2" bestFit="1" customWidth="1"/>
    <col min="15339" max="15339" width="5.140625" style="2" bestFit="1" customWidth="1"/>
    <col min="15340" max="15340" width="11.5703125" style="2" bestFit="1" customWidth="1"/>
    <col min="15341" max="15341" width="5.7109375" style="2" bestFit="1" customWidth="1"/>
    <col min="15342" max="15342" width="9.42578125" style="2" bestFit="1" customWidth="1"/>
    <col min="15343" max="15343" width="11.5703125" style="2" bestFit="1" customWidth="1"/>
    <col min="15344" max="15344" width="9.42578125" style="2" bestFit="1" customWidth="1"/>
    <col min="15345" max="15345" width="5.7109375" style="2" bestFit="1" customWidth="1"/>
    <col min="15346" max="15346" width="7.28515625" style="2" bestFit="1" customWidth="1"/>
    <col min="15347" max="15347" width="5.7109375" style="2" bestFit="1" customWidth="1"/>
    <col min="15348" max="15348" width="5.140625" style="2" bestFit="1" customWidth="1"/>
    <col min="15349" max="15349" width="11.5703125" style="2" bestFit="1" customWidth="1"/>
    <col min="15350" max="15350" width="5.7109375" style="2" bestFit="1" customWidth="1"/>
    <col min="15351" max="15351" width="9.42578125" style="2" bestFit="1" customWidth="1"/>
    <col min="15352" max="15352" width="11.5703125" style="2" bestFit="1" customWidth="1"/>
    <col min="15353" max="15353" width="9.42578125" style="2" bestFit="1" customWidth="1"/>
    <col min="15354" max="15354" width="5.7109375" style="2" bestFit="1" customWidth="1"/>
    <col min="15355" max="15355" width="7.28515625" style="2" bestFit="1" customWidth="1"/>
    <col min="15356" max="15356" width="5.7109375" style="2" bestFit="1" customWidth="1"/>
    <col min="15357" max="15357" width="5.140625" style="2" bestFit="1" customWidth="1"/>
    <col min="15358" max="15358" width="11.42578125" style="2"/>
    <col min="15359" max="15359" width="5.7109375" style="2" bestFit="1" customWidth="1"/>
    <col min="15360" max="15360" width="9.42578125" style="2" bestFit="1" customWidth="1"/>
    <col min="15361" max="15361" width="11.5703125" style="2" bestFit="1" customWidth="1"/>
    <col min="15362" max="15362" width="9.42578125" style="2" bestFit="1" customWidth="1"/>
    <col min="15363" max="15363" width="5.140625" style="2" bestFit="1" customWidth="1"/>
    <col min="15364" max="15364" width="7.28515625" style="2" bestFit="1" customWidth="1"/>
    <col min="15365" max="15365" width="5.140625" style="2" bestFit="1" customWidth="1"/>
    <col min="15366" max="15366" width="7.28515625" style="2" bestFit="1" customWidth="1"/>
    <col min="15367" max="15367" width="11.5703125" style="2" bestFit="1" customWidth="1"/>
    <col min="15368" max="15368" width="5.7109375" style="2" bestFit="1" customWidth="1"/>
    <col min="15369" max="15369" width="9.42578125" style="2" bestFit="1" customWidth="1"/>
    <col min="15370" max="15370" width="11.5703125" style="2" bestFit="1" customWidth="1"/>
    <col min="15371" max="15371" width="9.42578125" style="2" bestFit="1" customWidth="1"/>
    <col min="15372" max="15372" width="5.140625" style="2" bestFit="1" customWidth="1"/>
    <col min="15373" max="15373" width="7.28515625" style="2" bestFit="1" customWidth="1"/>
    <col min="15374" max="15374" width="5.140625" style="2" bestFit="1" customWidth="1"/>
    <col min="15375" max="15375" width="7.28515625" style="2" bestFit="1" customWidth="1"/>
    <col min="15376" max="15576" width="11.42578125" style="2"/>
    <col min="15577" max="15577" width="10" style="2" bestFit="1" customWidth="1"/>
    <col min="15578" max="15578" width="11.5703125" style="2" bestFit="1" customWidth="1"/>
    <col min="15579" max="15579" width="5.7109375" style="2" bestFit="1" customWidth="1"/>
    <col min="15580" max="15580" width="9.42578125" style="2" bestFit="1" customWidth="1"/>
    <col min="15581" max="15581" width="11.5703125" style="2" bestFit="1" customWidth="1"/>
    <col min="15582" max="15582" width="9.42578125" style="2" bestFit="1" customWidth="1"/>
    <col min="15583" max="15583" width="5.7109375" style="2" bestFit="1" customWidth="1"/>
    <col min="15584" max="15584" width="7.28515625" style="2" bestFit="1" customWidth="1"/>
    <col min="15585" max="15585" width="5.7109375" style="2" bestFit="1" customWidth="1"/>
    <col min="15586" max="15586" width="5.140625" style="2" bestFit="1" customWidth="1"/>
    <col min="15587" max="15587" width="11.42578125" style="2"/>
    <col min="15588" max="15588" width="5.7109375" style="2" bestFit="1" customWidth="1"/>
    <col min="15589" max="15589" width="9.42578125" style="2" bestFit="1" customWidth="1"/>
    <col min="15590" max="15590" width="11.5703125" style="2" bestFit="1" customWidth="1"/>
    <col min="15591" max="15591" width="9.42578125" style="2" bestFit="1" customWidth="1"/>
    <col min="15592" max="15592" width="6.28515625" style="2" bestFit="1" customWidth="1"/>
    <col min="15593" max="15593" width="7.28515625" style="2" bestFit="1" customWidth="1"/>
    <col min="15594" max="15594" width="5.7109375" style="2" bestFit="1" customWidth="1"/>
    <col min="15595" max="15595" width="5.140625" style="2" bestFit="1" customWidth="1"/>
    <col min="15596" max="15596" width="11.5703125" style="2" bestFit="1" customWidth="1"/>
    <col min="15597" max="15597" width="5.7109375" style="2" bestFit="1" customWidth="1"/>
    <col min="15598" max="15598" width="9.42578125" style="2" bestFit="1" customWidth="1"/>
    <col min="15599" max="15599" width="11.5703125" style="2" bestFit="1" customWidth="1"/>
    <col min="15600" max="15600" width="9.42578125" style="2" bestFit="1" customWidth="1"/>
    <col min="15601" max="15601" width="5.7109375" style="2" bestFit="1" customWidth="1"/>
    <col min="15602" max="15602" width="7.28515625" style="2" bestFit="1" customWidth="1"/>
    <col min="15603" max="15603" width="5.7109375" style="2" bestFit="1" customWidth="1"/>
    <col min="15604" max="15604" width="5.140625" style="2" bestFit="1" customWidth="1"/>
    <col min="15605" max="15605" width="11.5703125" style="2" bestFit="1" customWidth="1"/>
    <col min="15606" max="15606" width="5.7109375" style="2" bestFit="1" customWidth="1"/>
    <col min="15607" max="15607" width="9.42578125" style="2" bestFit="1" customWidth="1"/>
    <col min="15608" max="15608" width="11.5703125" style="2" bestFit="1" customWidth="1"/>
    <col min="15609" max="15609" width="9.42578125" style="2" bestFit="1" customWidth="1"/>
    <col min="15610" max="15610" width="5.7109375" style="2" bestFit="1" customWidth="1"/>
    <col min="15611" max="15611" width="7.28515625" style="2" bestFit="1" customWidth="1"/>
    <col min="15612" max="15612" width="5.7109375" style="2" bestFit="1" customWidth="1"/>
    <col min="15613" max="15613" width="5.140625" style="2" bestFit="1" customWidth="1"/>
    <col min="15614" max="15614" width="11.42578125" style="2"/>
    <col min="15615" max="15615" width="5.7109375" style="2" bestFit="1" customWidth="1"/>
    <col min="15616" max="15616" width="9.42578125" style="2" bestFit="1" customWidth="1"/>
    <col min="15617" max="15617" width="11.5703125" style="2" bestFit="1" customWidth="1"/>
    <col min="15618" max="15618" width="9.42578125" style="2" bestFit="1" customWidth="1"/>
    <col min="15619" max="15619" width="5.140625" style="2" bestFit="1" customWidth="1"/>
    <col min="15620" max="15620" width="7.28515625" style="2" bestFit="1" customWidth="1"/>
    <col min="15621" max="15621" width="5.140625" style="2" bestFit="1" customWidth="1"/>
    <col min="15622" max="15622" width="7.28515625" style="2" bestFit="1" customWidth="1"/>
    <col min="15623" max="15623" width="11.5703125" style="2" bestFit="1" customWidth="1"/>
    <col min="15624" max="15624" width="5.7109375" style="2" bestFit="1" customWidth="1"/>
    <col min="15625" max="15625" width="9.42578125" style="2" bestFit="1" customWidth="1"/>
    <col min="15626" max="15626" width="11.5703125" style="2" bestFit="1" customWidth="1"/>
    <col min="15627" max="15627" width="9.42578125" style="2" bestFit="1" customWidth="1"/>
    <col min="15628" max="15628" width="5.140625" style="2" bestFit="1" customWidth="1"/>
    <col min="15629" max="15629" width="7.28515625" style="2" bestFit="1" customWidth="1"/>
    <col min="15630" max="15630" width="5.140625" style="2" bestFit="1" customWidth="1"/>
    <col min="15631" max="15631" width="7.28515625" style="2" bestFit="1" customWidth="1"/>
    <col min="15632" max="15832" width="11.42578125" style="2"/>
    <col min="15833" max="15833" width="10" style="2" bestFit="1" customWidth="1"/>
    <col min="15834" max="15834" width="11.5703125" style="2" bestFit="1" customWidth="1"/>
    <col min="15835" max="15835" width="5.7109375" style="2" bestFit="1" customWidth="1"/>
    <col min="15836" max="15836" width="9.42578125" style="2" bestFit="1" customWidth="1"/>
    <col min="15837" max="15837" width="11.5703125" style="2" bestFit="1" customWidth="1"/>
    <col min="15838" max="15838" width="9.42578125" style="2" bestFit="1" customWidth="1"/>
    <col min="15839" max="15839" width="5.7109375" style="2" bestFit="1" customWidth="1"/>
    <col min="15840" max="15840" width="7.28515625" style="2" bestFit="1" customWidth="1"/>
    <col min="15841" max="15841" width="5.7109375" style="2" bestFit="1" customWidth="1"/>
    <col min="15842" max="15842" width="5.140625" style="2" bestFit="1" customWidth="1"/>
    <col min="15843" max="15843" width="11.42578125" style="2"/>
    <col min="15844" max="15844" width="5.7109375" style="2" bestFit="1" customWidth="1"/>
    <col min="15845" max="15845" width="9.42578125" style="2" bestFit="1" customWidth="1"/>
    <col min="15846" max="15846" width="11.5703125" style="2" bestFit="1" customWidth="1"/>
    <col min="15847" max="15847" width="9.42578125" style="2" bestFit="1" customWidth="1"/>
    <col min="15848" max="15848" width="6.28515625" style="2" bestFit="1" customWidth="1"/>
    <col min="15849" max="15849" width="7.28515625" style="2" bestFit="1" customWidth="1"/>
    <col min="15850" max="15850" width="5.7109375" style="2" bestFit="1" customWidth="1"/>
    <col min="15851" max="15851" width="5.140625" style="2" bestFit="1" customWidth="1"/>
    <col min="15852" max="15852" width="11.5703125" style="2" bestFit="1" customWidth="1"/>
    <col min="15853" max="15853" width="5.7109375" style="2" bestFit="1" customWidth="1"/>
    <col min="15854" max="15854" width="9.42578125" style="2" bestFit="1" customWidth="1"/>
    <col min="15855" max="15855" width="11.5703125" style="2" bestFit="1" customWidth="1"/>
    <col min="15856" max="15856" width="9.42578125" style="2" bestFit="1" customWidth="1"/>
    <col min="15857" max="15857" width="5.7109375" style="2" bestFit="1" customWidth="1"/>
    <col min="15858" max="15858" width="7.28515625" style="2" bestFit="1" customWidth="1"/>
    <col min="15859" max="15859" width="5.7109375" style="2" bestFit="1" customWidth="1"/>
    <col min="15860" max="15860" width="5.140625" style="2" bestFit="1" customWidth="1"/>
    <col min="15861" max="15861" width="11.5703125" style="2" bestFit="1" customWidth="1"/>
    <col min="15862" max="15862" width="5.7109375" style="2" bestFit="1" customWidth="1"/>
    <col min="15863" max="15863" width="9.42578125" style="2" bestFit="1" customWidth="1"/>
    <col min="15864" max="15864" width="11.5703125" style="2" bestFit="1" customWidth="1"/>
    <col min="15865" max="15865" width="9.42578125" style="2" bestFit="1" customWidth="1"/>
    <col min="15866" max="15866" width="5.7109375" style="2" bestFit="1" customWidth="1"/>
    <col min="15867" max="15867" width="7.28515625" style="2" bestFit="1" customWidth="1"/>
    <col min="15868" max="15868" width="5.7109375" style="2" bestFit="1" customWidth="1"/>
    <col min="15869" max="15869" width="5.140625" style="2" bestFit="1" customWidth="1"/>
    <col min="15870" max="15870" width="11.42578125" style="2"/>
    <col min="15871" max="15871" width="5.7109375" style="2" bestFit="1" customWidth="1"/>
    <col min="15872" max="15872" width="9.42578125" style="2" bestFit="1" customWidth="1"/>
    <col min="15873" max="15873" width="11.5703125" style="2" bestFit="1" customWidth="1"/>
    <col min="15874" max="15874" width="9.42578125" style="2" bestFit="1" customWidth="1"/>
    <col min="15875" max="15875" width="5.140625" style="2" bestFit="1" customWidth="1"/>
    <col min="15876" max="15876" width="7.28515625" style="2" bestFit="1" customWidth="1"/>
    <col min="15877" max="15877" width="5.140625" style="2" bestFit="1" customWidth="1"/>
    <col min="15878" max="15878" width="7.28515625" style="2" bestFit="1" customWidth="1"/>
    <col min="15879" max="15879" width="11.5703125" style="2" bestFit="1" customWidth="1"/>
    <col min="15880" max="15880" width="5.7109375" style="2" bestFit="1" customWidth="1"/>
    <col min="15881" max="15881" width="9.42578125" style="2" bestFit="1" customWidth="1"/>
    <col min="15882" max="15882" width="11.5703125" style="2" bestFit="1" customWidth="1"/>
    <col min="15883" max="15883" width="9.42578125" style="2" bestFit="1" customWidth="1"/>
    <col min="15884" max="15884" width="5.140625" style="2" bestFit="1" customWidth="1"/>
    <col min="15885" max="15885" width="7.28515625" style="2" bestFit="1" customWidth="1"/>
    <col min="15886" max="15886" width="5.140625" style="2" bestFit="1" customWidth="1"/>
    <col min="15887" max="15887" width="7.28515625" style="2" bestFit="1" customWidth="1"/>
    <col min="15888" max="16088" width="11.42578125" style="2"/>
    <col min="16089" max="16089" width="10" style="2" bestFit="1" customWidth="1"/>
    <col min="16090" max="16090" width="11.5703125" style="2" bestFit="1" customWidth="1"/>
    <col min="16091" max="16091" width="5.7109375" style="2" bestFit="1" customWidth="1"/>
    <col min="16092" max="16092" width="9.42578125" style="2" bestFit="1" customWidth="1"/>
    <col min="16093" max="16093" width="11.5703125" style="2" bestFit="1" customWidth="1"/>
    <col min="16094" max="16094" width="9.42578125" style="2" bestFit="1" customWidth="1"/>
    <col min="16095" max="16095" width="5.7109375" style="2" bestFit="1" customWidth="1"/>
    <col min="16096" max="16096" width="7.28515625" style="2" bestFit="1" customWidth="1"/>
    <col min="16097" max="16097" width="5.7109375" style="2" bestFit="1" customWidth="1"/>
    <col min="16098" max="16098" width="5.140625" style="2" bestFit="1" customWidth="1"/>
    <col min="16099" max="16099" width="11.42578125" style="2"/>
    <col min="16100" max="16100" width="5.7109375" style="2" bestFit="1" customWidth="1"/>
    <col min="16101" max="16101" width="9.42578125" style="2" bestFit="1" customWidth="1"/>
    <col min="16102" max="16102" width="11.5703125" style="2" bestFit="1" customWidth="1"/>
    <col min="16103" max="16103" width="9.42578125" style="2" bestFit="1" customWidth="1"/>
    <col min="16104" max="16104" width="6.28515625" style="2" bestFit="1" customWidth="1"/>
    <col min="16105" max="16105" width="7.28515625" style="2" bestFit="1" customWidth="1"/>
    <col min="16106" max="16106" width="5.7109375" style="2" bestFit="1" customWidth="1"/>
    <col min="16107" max="16107" width="5.140625" style="2" bestFit="1" customWidth="1"/>
    <col min="16108" max="16108" width="11.5703125" style="2" bestFit="1" customWidth="1"/>
    <col min="16109" max="16109" width="5.7109375" style="2" bestFit="1" customWidth="1"/>
    <col min="16110" max="16110" width="9.42578125" style="2" bestFit="1" customWidth="1"/>
    <col min="16111" max="16111" width="11.5703125" style="2" bestFit="1" customWidth="1"/>
    <col min="16112" max="16112" width="9.42578125" style="2" bestFit="1" customWidth="1"/>
    <col min="16113" max="16113" width="5.7109375" style="2" bestFit="1" customWidth="1"/>
    <col min="16114" max="16114" width="7.28515625" style="2" bestFit="1" customWidth="1"/>
    <col min="16115" max="16115" width="5.7109375" style="2" bestFit="1" customWidth="1"/>
    <col min="16116" max="16116" width="5.140625" style="2" bestFit="1" customWidth="1"/>
    <col min="16117" max="16117" width="11.5703125" style="2" bestFit="1" customWidth="1"/>
    <col min="16118" max="16118" width="5.7109375" style="2" bestFit="1" customWidth="1"/>
    <col min="16119" max="16119" width="9.42578125" style="2" bestFit="1" customWidth="1"/>
    <col min="16120" max="16120" width="11.5703125" style="2" bestFit="1" customWidth="1"/>
    <col min="16121" max="16121" width="9.42578125" style="2" bestFit="1" customWidth="1"/>
    <col min="16122" max="16122" width="5.7109375" style="2" bestFit="1" customWidth="1"/>
    <col min="16123" max="16123" width="7.28515625" style="2" bestFit="1" customWidth="1"/>
    <col min="16124" max="16124" width="5.7109375" style="2" bestFit="1" customWidth="1"/>
    <col min="16125" max="16125" width="5.140625" style="2" bestFit="1" customWidth="1"/>
    <col min="16126" max="16126" width="11.42578125" style="2"/>
    <col min="16127" max="16127" width="5.7109375" style="2" bestFit="1" customWidth="1"/>
    <col min="16128" max="16128" width="9.42578125" style="2" bestFit="1" customWidth="1"/>
    <col min="16129" max="16129" width="11.5703125" style="2" bestFit="1" customWidth="1"/>
    <col min="16130" max="16130" width="9.42578125" style="2" bestFit="1" customWidth="1"/>
    <col min="16131" max="16131" width="5.140625" style="2" bestFit="1" customWidth="1"/>
    <col min="16132" max="16132" width="7.28515625" style="2" bestFit="1" customWidth="1"/>
    <col min="16133" max="16133" width="5.140625" style="2" bestFit="1" customWidth="1"/>
    <col min="16134" max="16134" width="7.28515625" style="2" bestFit="1" customWidth="1"/>
    <col min="16135" max="16135" width="11.5703125" style="2" bestFit="1" customWidth="1"/>
    <col min="16136" max="16136" width="5.7109375" style="2" bestFit="1" customWidth="1"/>
    <col min="16137" max="16137" width="9.42578125" style="2" bestFit="1" customWidth="1"/>
    <col min="16138" max="16138" width="11.5703125" style="2" bestFit="1" customWidth="1"/>
    <col min="16139" max="16139" width="9.42578125" style="2" bestFit="1" customWidth="1"/>
    <col min="16140" max="16140" width="5.140625" style="2" bestFit="1" customWidth="1"/>
    <col min="16141" max="16141" width="7.28515625" style="2" bestFit="1" customWidth="1"/>
    <col min="16142" max="16142" width="5.140625" style="2" bestFit="1" customWidth="1"/>
    <col min="16143" max="16143" width="7.28515625" style="2" bestFit="1" customWidth="1"/>
    <col min="16144" max="16384" width="11.42578125" style="2"/>
  </cols>
  <sheetData>
    <row r="1" spans="2:16" ht="47.25" customHeight="1" x14ac:dyDescent="0.25">
      <c r="C1" s="317" t="s">
        <v>96</v>
      </c>
      <c r="D1" s="317"/>
      <c r="E1" s="317"/>
      <c r="F1" s="317"/>
      <c r="G1" s="317"/>
      <c r="H1" s="317"/>
      <c r="I1" s="317"/>
      <c r="J1" s="134"/>
      <c r="K1" s="134"/>
      <c r="L1" s="134"/>
      <c r="M1" s="5"/>
      <c r="N1" s="5"/>
      <c r="O1" s="5"/>
    </row>
    <row r="2" spans="2:16" ht="24" customHeight="1" x14ac:dyDescent="0.25">
      <c r="B2" s="101" t="s">
        <v>81</v>
      </c>
      <c r="C2" s="317"/>
      <c r="D2" s="317"/>
      <c r="E2" s="317"/>
      <c r="F2" s="317"/>
      <c r="G2" s="317"/>
      <c r="H2" s="317"/>
      <c r="I2" s="317"/>
      <c r="J2" s="134"/>
      <c r="K2" s="134"/>
      <c r="L2" s="134"/>
      <c r="M2" s="5"/>
      <c r="N2" s="5"/>
      <c r="O2" s="5"/>
    </row>
    <row r="3" spans="2:16" ht="22.5" customHeight="1" x14ac:dyDescent="0.25">
      <c r="B3" s="295"/>
      <c r="C3" s="295"/>
      <c r="D3" s="295"/>
      <c r="E3" s="295"/>
      <c r="F3" s="295"/>
      <c r="G3" s="295"/>
      <c r="H3" s="295"/>
      <c r="I3" s="295"/>
      <c r="J3" s="133"/>
      <c r="K3" s="133"/>
      <c r="L3" s="133"/>
      <c r="M3" s="5"/>
      <c r="N3" s="5"/>
      <c r="O3" s="5"/>
    </row>
    <row r="4" spans="2:16" ht="42" customHeight="1" x14ac:dyDescent="0.25">
      <c r="B4" s="186" t="s">
        <v>0</v>
      </c>
      <c r="C4" s="187">
        <v>2004</v>
      </c>
      <c r="D4" s="187">
        <v>2005</v>
      </c>
      <c r="E4" s="187">
        <v>2006</v>
      </c>
      <c r="F4" s="187">
        <v>2007</v>
      </c>
      <c r="G4" s="187">
        <v>2008</v>
      </c>
      <c r="H4" s="187">
        <v>2009</v>
      </c>
      <c r="I4" s="187">
        <v>2010</v>
      </c>
      <c r="J4" s="187">
        <v>2011</v>
      </c>
      <c r="K4" s="187">
        <v>2012</v>
      </c>
      <c r="L4" s="188">
        <v>2013</v>
      </c>
      <c r="M4" s="5"/>
      <c r="N4" s="5"/>
      <c r="O4" s="5"/>
    </row>
    <row r="5" spans="2:16" ht="9" customHeight="1" x14ac:dyDescent="0.25">
      <c r="B5" s="142"/>
      <c r="C5" s="143"/>
      <c r="D5" s="143"/>
      <c r="E5" s="143"/>
      <c r="F5" s="143"/>
      <c r="G5" s="143"/>
      <c r="H5" s="143"/>
      <c r="I5" s="143"/>
      <c r="J5" s="143"/>
      <c r="K5" s="143"/>
      <c r="L5" s="144"/>
      <c r="M5" s="5"/>
      <c r="N5" s="5"/>
      <c r="O5" s="5"/>
    </row>
    <row r="6" spans="2:16" x14ac:dyDescent="0.25">
      <c r="B6" s="319" t="s">
        <v>28</v>
      </c>
      <c r="C6" s="320"/>
      <c r="D6" s="320"/>
      <c r="E6" s="320"/>
      <c r="F6" s="320"/>
      <c r="G6" s="320"/>
      <c r="H6" s="320"/>
      <c r="I6" s="320"/>
      <c r="J6" s="320"/>
      <c r="K6" s="320"/>
      <c r="L6" s="321"/>
      <c r="M6" s="6"/>
      <c r="N6" s="8"/>
      <c r="O6" s="10"/>
    </row>
    <row r="7" spans="2:16" ht="45" x14ac:dyDescent="0.25">
      <c r="B7" s="138" t="s">
        <v>1</v>
      </c>
      <c r="C7" s="139">
        <v>75.824642635048249</v>
      </c>
      <c r="D7" s="139">
        <v>60.655279278292198</v>
      </c>
      <c r="E7" s="139">
        <v>64.175548659690435</v>
      </c>
      <c r="F7" s="139">
        <v>72.0719627626396</v>
      </c>
      <c r="G7" s="140">
        <v>71.378393713081707</v>
      </c>
      <c r="H7" s="140">
        <v>72.698112215386232</v>
      </c>
      <c r="I7" s="140">
        <v>79.771930903055264</v>
      </c>
      <c r="J7" s="140">
        <v>85.120329696642216</v>
      </c>
      <c r="K7" s="140">
        <v>68.286352461008477</v>
      </c>
      <c r="L7" s="141">
        <v>69.560878978685139</v>
      </c>
      <c r="M7" s="6"/>
      <c r="N7" s="8"/>
      <c r="O7" s="10"/>
    </row>
    <row r="8" spans="2:16" ht="26.25" customHeight="1" x14ac:dyDescent="0.25">
      <c r="B8" s="13" t="s">
        <v>2</v>
      </c>
      <c r="C8" s="14">
        <v>0</v>
      </c>
      <c r="D8" s="14">
        <v>1.5261797197107831</v>
      </c>
      <c r="E8" s="14">
        <v>3.4785283139347145</v>
      </c>
      <c r="F8" s="14">
        <v>7.6882671962110862</v>
      </c>
      <c r="G8" s="14">
        <v>8.8101646500554427</v>
      </c>
      <c r="H8" s="14">
        <v>9.7136644338248352</v>
      </c>
      <c r="I8" s="14">
        <v>21.014048331570219</v>
      </c>
      <c r="J8" s="135">
        <v>8.2886058581233133</v>
      </c>
      <c r="K8" s="135">
        <v>4.0236466534399238</v>
      </c>
      <c r="L8" s="145">
        <v>0</v>
      </c>
      <c r="M8" s="6"/>
      <c r="N8" s="8"/>
      <c r="O8" s="10"/>
    </row>
    <row r="9" spans="2:16" ht="45" x14ac:dyDescent="0.25">
      <c r="B9" s="13" t="s">
        <v>3</v>
      </c>
      <c r="C9" s="14">
        <v>72.464019118450096</v>
      </c>
      <c r="D9" s="14">
        <v>69.203403036523895</v>
      </c>
      <c r="E9" s="14">
        <v>66.227245707747173</v>
      </c>
      <c r="F9" s="14">
        <v>27.31116162156701</v>
      </c>
      <c r="G9" s="15">
        <v>72.803213610338759</v>
      </c>
      <c r="H9" s="15">
        <v>70.716832285966419</v>
      </c>
      <c r="I9" s="15">
        <v>74.283248628681832</v>
      </c>
      <c r="J9" s="15">
        <v>69.410528716305777</v>
      </c>
      <c r="K9" s="15">
        <v>72.559214053930447</v>
      </c>
      <c r="L9" s="127">
        <v>73.741507427441206</v>
      </c>
      <c r="M9" s="6"/>
      <c r="N9" s="8"/>
      <c r="O9" s="8"/>
    </row>
    <row r="10" spans="2:16" ht="45" x14ac:dyDescent="0.25">
      <c r="B10" s="13" t="s">
        <v>4</v>
      </c>
      <c r="C10" s="14">
        <v>21.670651895803807</v>
      </c>
      <c r="D10" s="14">
        <v>20.022950070973096</v>
      </c>
      <c r="E10" s="14">
        <v>21.405752733654271</v>
      </c>
      <c r="F10" s="14">
        <v>15.983189133067263</v>
      </c>
      <c r="G10" s="15">
        <v>15.746010475303571</v>
      </c>
      <c r="H10" s="15">
        <v>15.81114278323864</v>
      </c>
      <c r="I10" s="15">
        <v>84.734623890936476</v>
      </c>
      <c r="J10" s="15">
        <v>64.151392246887056</v>
      </c>
      <c r="K10" s="15">
        <v>66.644368829073443</v>
      </c>
      <c r="L10" s="127">
        <v>71.520053041778567</v>
      </c>
      <c r="M10" s="7"/>
      <c r="N10" s="9"/>
      <c r="O10" s="9"/>
    </row>
    <row r="11" spans="2:16" ht="30" x14ac:dyDescent="0.25">
      <c r="B11" s="13" t="s">
        <v>5</v>
      </c>
      <c r="C11" s="14">
        <v>69.440887614399799</v>
      </c>
      <c r="D11" s="14">
        <v>78.96611665942126</v>
      </c>
      <c r="E11" s="14">
        <v>79.824272633731184</v>
      </c>
      <c r="F11" s="14">
        <v>81.248501060458878</v>
      </c>
      <c r="G11" s="15">
        <v>79.722467481133791</v>
      </c>
      <c r="H11" s="15">
        <v>85.030210488032907</v>
      </c>
      <c r="I11" s="15">
        <v>80.180368046319487</v>
      </c>
      <c r="J11" s="15">
        <v>74.259531301687801</v>
      </c>
      <c r="K11" s="15">
        <v>84.919831939215612</v>
      </c>
      <c r="L11" s="127">
        <v>84.061312768671641</v>
      </c>
      <c r="M11" s="7"/>
      <c r="N11" s="9"/>
      <c r="O11" s="9"/>
    </row>
    <row r="12" spans="2:16" ht="18.75" customHeight="1" x14ac:dyDescent="0.25">
      <c r="B12" s="13" t="s">
        <v>6</v>
      </c>
      <c r="C12" s="14">
        <v>20.295158509648743</v>
      </c>
      <c r="D12" s="14">
        <v>33.851158196581352</v>
      </c>
      <c r="E12" s="14">
        <v>30.803616058352929</v>
      </c>
      <c r="F12" s="14">
        <v>29.611906628601371</v>
      </c>
      <c r="G12" s="15">
        <v>22.538269607796895</v>
      </c>
      <c r="H12" s="15">
        <v>19.812318316817205</v>
      </c>
      <c r="I12" s="15">
        <v>13.370335570307887</v>
      </c>
      <c r="J12" s="15">
        <v>6.2448476939755189</v>
      </c>
      <c r="K12" s="15">
        <v>35.071030907803738</v>
      </c>
      <c r="L12" s="127">
        <v>27.230267382507954</v>
      </c>
      <c r="M12" s="7"/>
      <c r="N12" s="9"/>
      <c r="O12" s="9"/>
    </row>
    <row r="13" spans="2:16" ht="21.75" customHeight="1" x14ac:dyDescent="0.25">
      <c r="B13" s="13" t="s">
        <v>7</v>
      </c>
      <c r="C13" s="14">
        <v>58.155342617828907</v>
      </c>
      <c r="D13" s="14">
        <v>61.836480988399529</v>
      </c>
      <c r="E13" s="14">
        <v>61.844864176120829</v>
      </c>
      <c r="F13" s="14">
        <v>59.220554269051888</v>
      </c>
      <c r="G13" s="15">
        <v>58.238226330014818</v>
      </c>
      <c r="H13" s="15">
        <v>58.238575489983042</v>
      </c>
      <c r="I13" s="15">
        <v>65.078319973624772</v>
      </c>
      <c r="J13" s="15">
        <v>58.295110447343461</v>
      </c>
      <c r="K13" s="15">
        <v>69.673201404514913</v>
      </c>
      <c r="L13" s="127">
        <v>69.650971626694428</v>
      </c>
      <c r="M13" s="7"/>
      <c r="N13" s="9"/>
      <c r="O13" s="9"/>
    </row>
    <row r="14" spans="2:16" ht="22.5" customHeight="1" x14ac:dyDescent="0.25">
      <c r="B14" s="13" t="s">
        <v>8</v>
      </c>
      <c r="C14" s="17">
        <v>438</v>
      </c>
      <c r="D14" s="17">
        <v>310</v>
      </c>
      <c r="E14" s="17">
        <v>352</v>
      </c>
      <c r="F14" s="17">
        <v>714</v>
      </c>
      <c r="G14" s="18">
        <v>717</v>
      </c>
      <c r="H14" s="18">
        <v>645</v>
      </c>
      <c r="I14" s="18">
        <v>602</v>
      </c>
      <c r="J14" s="18">
        <v>958</v>
      </c>
      <c r="K14" s="136">
        <v>333</v>
      </c>
      <c r="L14" s="128"/>
      <c r="M14" s="7"/>
      <c r="N14" s="9"/>
      <c r="O14" s="9"/>
    </row>
    <row r="15" spans="2:16" ht="21.75" customHeight="1" x14ac:dyDescent="0.25">
      <c r="B15" s="29" t="s">
        <v>9</v>
      </c>
      <c r="C15" s="32">
        <v>11</v>
      </c>
      <c r="D15" s="32">
        <v>5</v>
      </c>
      <c r="E15" s="32">
        <v>6</v>
      </c>
      <c r="F15" s="33">
        <v>19</v>
      </c>
      <c r="G15" s="34">
        <v>20</v>
      </c>
      <c r="H15" s="34">
        <v>20</v>
      </c>
      <c r="I15" s="34">
        <v>20</v>
      </c>
      <c r="J15" s="34">
        <v>27</v>
      </c>
      <c r="K15" s="146">
        <v>10</v>
      </c>
      <c r="L15" s="132"/>
      <c r="M15" s="7"/>
      <c r="N15" s="9"/>
      <c r="O15" s="9"/>
    </row>
    <row r="16" spans="2:16" x14ac:dyDescent="0.25">
      <c r="B16" s="19"/>
      <c r="C16" s="20"/>
      <c r="D16" s="22"/>
      <c r="E16" s="22"/>
      <c r="F16" s="22"/>
      <c r="G16" s="22"/>
      <c r="H16" s="22"/>
      <c r="I16" s="22"/>
      <c r="J16" s="22"/>
      <c r="K16" s="22"/>
      <c r="L16" s="130"/>
      <c r="M16" s="6"/>
      <c r="N16" s="8"/>
      <c r="O16" s="10"/>
      <c r="P16" s="35"/>
    </row>
    <row r="17" spans="2:16" x14ac:dyDescent="0.25">
      <c r="B17" s="319" t="s">
        <v>29</v>
      </c>
      <c r="C17" s="320"/>
      <c r="D17" s="320"/>
      <c r="E17" s="320"/>
      <c r="F17" s="320"/>
      <c r="G17" s="320"/>
      <c r="H17" s="320"/>
      <c r="I17" s="320"/>
      <c r="J17" s="320"/>
      <c r="K17" s="320"/>
      <c r="L17" s="321"/>
      <c r="M17" s="6"/>
      <c r="N17" s="8"/>
      <c r="O17" s="10"/>
    </row>
    <row r="18" spans="2:16" ht="45" x14ac:dyDescent="0.25">
      <c r="B18" s="138" t="s">
        <v>1</v>
      </c>
      <c r="C18" s="139">
        <v>80.634873662366758</v>
      </c>
      <c r="D18" s="139">
        <v>62.332530310308954</v>
      </c>
      <c r="E18" s="139">
        <v>70.983702265102565</v>
      </c>
      <c r="F18" s="139">
        <v>61.689164204056389</v>
      </c>
      <c r="G18" s="140">
        <v>156.23316227106511</v>
      </c>
      <c r="H18" s="140">
        <v>63.237786456414426</v>
      </c>
      <c r="I18" s="140">
        <v>70.58064516129032</v>
      </c>
      <c r="J18" s="140">
        <v>74.76722507639704</v>
      </c>
      <c r="K18" s="140">
        <v>82.759166157079733</v>
      </c>
      <c r="L18" s="141">
        <v>66.590634321273114</v>
      </c>
      <c r="M18" s="6"/>
      <c r="N18" s="8"/>
      <c r="O18" s="10"/>
    </row>
    <row r="19" spans="2:16" ht="24" customHeight="1" x14ac:dyDescent="0.25">
      <c r="B19" s="13" t="s">
        <v>2</v>
      </c>
      <c r="C19" s="14">
        <v>12.227915951308816</v>
      </c>
      <c r="D19" s="14">
        <v>7.6959410513731648</v>
      </c>
      <c r="E19" s="14">
        <v>5.4465727273242965</v>
      </c>
      <c r="F19" s="14">
        <v>7.1432082650022153</v>
      </c>
      <c r="G19" s="14">
        <v>4.8291376723629025</v>
      </c>
      <c r="H19" s="14">
        <v>3.5304508443512539</v>
      </c>
      <c r="I19" s="14">
        <v>2.3716879748008153</v>
      </c>
      <c r="J19" s="135">
        <v>1.7799196586356747</v>
      </c>
      <c r="K19" s="135">
        <v>1.7953223011714103</v>
      </c>
      <c r="L19" s="145">
        <v>7.5857546321359157</v>
      </c>
      <c r="M19" s="6"/>
      <c r="N19" s="8"/>
      <c r="O19" s="10"/>
    </row>
    <row r="20" spans="2:16" ht="45" x14ac:dyDescent="0.25">
      <c r="B20" s="13" t="s">
        <v>3</v>
      </c>
      <c r="C20" s="14">
        <v>74.147591661254395</v>
      </c>
      <c r="D20" s="14">
        <v>83.54419995653619</v>
      </c>
      <c r="E20" s="14">
        <v>75.705673695536646</v>
      </c>
      <c r="F20" s="14">
        <v>44.503657866581847</v>
      </c>
      <c r="G20" s="15">
        <v>89.545245694362237</v>
      </c>
      <c r="H20" s="15">
        <v>55.941085871218455</v>
      </c>
      <c r="I20" s="15">
        <v>72.96785536948039</v>
      </c>
      <c r="J20" s="15">
        <v>71.38631147915163</v>
      </c>
      <c r="K20" s="15">
        <v>75.78062621698362</v>
      </c>
      <c r="L20" s="127">
        <v>57.5028514218181</v>
      </c>
      <c r="M20" s="6"/>
      <c r="N20" s="8"/>
      <c r="O20" s="8"/>
    </row>
    <row r="21" spans="2:16" ht="45" x14ac:dyDescent="0.25">
      <c r="B21" s="13" t="s">
        <v>4</v>
      </c>
      <c r="C21" s="14">
        <v>15.49101357822976</v>
      </c>
      <c r="D21" s="14">
        <v>10.313682991499611</v>
      </c>
      <c r="E21" s="14">
        <v>11.323238568753819</v>
      </c>
      <c r="F21" s="14">
        <v>14.840239423994451</v>
      </c>
      <c r="G21" s="15">
        <v>6.3203438603233799</v>
      </c>
      <c r="H21" s="15">
        <v>12.679449209156527</v>
      </c>
      <c r="I21" s="15">
        <v>69.206107280861389</v>
      </c>
      <c r="J21" s="15">
        <v>55.007802238515424</v>
      </c>
      <c r="K21" s="15">
        <v>54.020801933861797</v>
      </c>
      <c r="L21" s="127">
        <v>52.402877163020868</v>
      </c>
      <c r="M21" s="7"/>
      <c r="N21" s="9"/>
      <c r="O21" s="9"/>
    </row>
    <row r="22" spans="2:16" ht="30" x14ac:dyDescent="0.25">
      <c r="B22" s="13" t="s">
        <v>5</v>
      </c>
      <c r="C22" s="14">
        <v>77.423576837782733</v>
      </c>
      <c r="D22" s="14">
        <v>82.535200725788158</v>
      </c>
      <c r="E22" s="14">
        <v>81.257866207857191</v>
      </c>
      <c r="F22" s="14">
        <v>79.76926344475477</v>
      </c>
      <c r="G22" s="15">
        <v>74.961866050518296</v>
      </c>
      <c r="H22" s="15">
        <v>85.293927280323771</v>
      </c>
      <c r="I22" s="15">
        <v>79.071278025942007</v>
      </c>
      <c r="J22" s="15">
        <v>79.235345961149477</v>
      </c>
      <c r="K22" s="15">
        <v>79.679128958894935</v>
      </c>
      <c r="L22" s="127">
        <v>85.58054840752844</v>
      </c>
      <c r="M22" s="7"/>
      <c r="N22" s="9"/>
      <c r="O22" s="9"/>
    </row>
    <row r="23" spans="2:16" ht="22.5" customHeight="1" x14ac:dyDescent="0.25">
      <c r="B23" s="13" t="s">
        <v>6</v>
      </c>
      <c r="C23" s="14">
        <v>18.633629453401166</v>
      </c>
      <c r="D23" s="14">
        <v>21.37222807090993</v>
      </c>
      <c r="E23" s="14">
        <v>17.585197572789564</v>
      </c>
      <c r="F23" s="14">
        <v>38.527776369111756</v>
      </c>
      <c r="G23" s="15">
        <v>0.49577697770751322</v>
      </c>
      <c r="H23" s="15">
        <v>37.320157673292719</v>
      </c>
      <c r="I23" s="15">
        <v>23.757549676196959</v>
      </c>
      <c r="J23" s="15">
        <v>20.199827205627326</v>
      </c>
      <c r="K23" s="15">
        <v>11.453486595689645</v>
      </c>
      <c r="L23" s="127">
        <v>31.043823539633586</v>
      </c>
      <c r="M23" s="7"/>
      <c r="N23" s="9"/>
      <c r="O23" s="9"/>
    </row>
    <row r="24" spans="2:16" ht="21" customHeight="1" x14ac:dyDescent="0.25">
      <c r="B24" s="13" t="s">
        <v>7</v>
      </c>
      <c r="C24" s="14">
        <v>55.588789967684754</v>
      </c>
      <c r="D24" s="14">
        <v>55.505166268194195</v>
      </c>
      <c r="E24" s="14">
        <v>56.513916186978072</v>
      </c>
      <c r="F24" s="14">
        <v>62.993074156785227</v>
      </c>
      <c r="G24" s="15">
        <v>33.042393575810493</v>
      </c>
      <c r="H24" s="15">
        <v>63.966653666209965</v>
      </c>
      <c r="I24" s="15">
        <v>67.582147606435257</v>
      </c>
      <c r="J24" s="15">
        <v>65.087307631547688</v>
      </c>
      <c r="K24" s="15">
        <v>60.566514624189779</v>
      </c>
      <c r="L24" s="127">
        <v>68.551972713107176</v>
      </c>
      <c r="M24" s="7"/>
      <c r="N24" s="9"/>
      <c r="O24" s="9"/>
    </row>
    <row r="25" spans="2:16" ht="18" customHeight="1" x14ac:dyDescent="0.25">
      <c r="B25" s="13" t="s">
        <v>8</v>
      </c>
      <c r="C25" s="17">
        <v>631</v>
      </c>
      <c r="D25" s="17">
        <v>765</v>
      </c>
      <c r="E25" s="17">
        <v>751</v>
      </c>
      <c r="F25" s="17">
        <v>504</v>
      </c>
      <c r="G25" s="18">
        <v>1049</v>
      </c>
      <c r="H25" s="18">
        <v>233</v>
      </c>
      <c r="I25" s="18">
        <v>459</v>
      </c>
      <c r="J25" s="18">
        <v>624</v>
      </c>
      <c r="K25" s="136">
        <v>871</v>
      </c>
      <c r="L25" s="128"/>
      <c r="M25" s="7"/>
      <c r="N25" s="9"/>
      <c r="O25" s="9"/>
    </row>
    <row r="26" spans="2:16" ht="21" customHeight="1" x14ac:dyDescent="0.25">
      <c r="B26" s="29" t="s">
        <v>9</v>
      </c>
      <c r="C26" s="32">
        <v>19</v>
      </c>
      <c r="D26" s="32">
        <v>21</v>
      </c>
      <c r="E26" s="32">
        <v>24</v>
      </c>
      <c r="F26" s="33">
        <v>12</v>
      </c>
      <c r="G26" s="34">
        <v>27</v>
      </c>
      <c r="H26" s="34">
        <v>8</v>
      </c>
      <c r="I26" s="34">
        <v>12</v>
      </c>
      <c r="J26" s="34">
        <v>17</v>
      </c>
      <c r="K26" s="146">
        <v>27</v>
      </c>
      <c r="L26" s="132"/>
      <c r="M26" s="7"/>
      <c r="N26" s="9"/>
      <c r="O26" s="9"/>
    </row>
    <row r="27" spans="2:16" x14ac:dyDescent="0.25">
      <c r="B27" s="19"/>
      <c r="C27" s="20"/>
      <c r="D27" s="22"/>
      <c r="E27" s="22"/>
      <c r="F27" s="22"/>
      <c r="G27" s="22"/>
      <c r="H27" s="22"/>
      <c r="I27" s="22"/>
      <c r="J27" s="22"/>
      <c r="K27" s="22"/>
      <c r="L27" s="130"/>
      <c r="M27" s="6"/>
      <c r="N27" s="8"/>
      <c r="O27" s="10"/>
      <c r="P27" s="35"/>
    </row>
    <row r="28" spans="2:16" x14ac:dyDescent="0.25">
      <c r="B28" s="319" t="s">
        <v>12</v>
      </c>
      <c r="C28" s="320"/>
      <c r="D28" s="320"/>
      <c r="E28" s="320"/>
      <c r="F28" s="320"/>
      <c r="G28" s="320"/>
      <c r="H28" s="320"/>
      <c r="I28" s="320"/>
      <c r="J28" s="320"/>
      <c r="K28" s="320"/>
      <c r="L28" s="321"/>
      <c r="M28" s="6"/>
      <c r="N28" s="8"/>
      <c r="O28" s="10"/>
    </row>
    <row r="29" spans="2:16" ht="45" x14ac:dyDescent="0.25">
      <c r="B29" s="138" t="s">
        <v>1</v>
      </c>
      <c r="C29" s="139">
        <v>53.426648253472521</v>
      </c>
      <c r="D29" s="139">
        <v>64.596672990355827</v>
      </c>
      <c r="E29" s="139">
        <v>46.092022027074258</v>
      </c>
      <c r="F29" s="139">
        <v>48.345048504778845</v>
      </c>
      <c r="G29" s="140">
        <v>59.71991659915804</v>
      </c>
      <c r="H29" s="140">
        <v>60.042691603984558</v>
      </c>
      <c r="I29" s="140">
        <v>62.831275720164605</v>
      </c>
      <c r="J29" s="140">
        <v>71.806816711558596</v>
      </c>
      <c r="K29" s="140">
        <v>53.425847582907672</v>
      </c>
      <c r="L29" s="141">
        <v>62.780388820668556</v>
      </c>
      <c r="M29" s="6"/>
      <c r="N29" s="8"/>
      <c r="O29" s="10"/>
    </row>
    <row r="30" spans="2:16" ht="21.75" customHeight="1" x14ac:dyDescent="0.25">
      <c r="B30" s="13" t="s">
        <v>2</v>
      </c>
      <c r="C30" s="14">
        <v>0</v>
      </c>
      <c r="D30" s="14">
        <v>0</v>
      </c>
      <c r="E30" s="14">
        <v>7.0701172743323966</v>
      </c>
      <c r="F30" s="14">
        <v>5.8205942210401531</v>
      </c>
      <c r="G30" s="14">
        <v>3.3945982888961557</v>
      </c>
      <c r="H30" s="14">
        <v>4.527531352211378</v>
      </c>
      <c r="I30" s="14">
        <v>4.0419499174084379</v>
      </c>
      <c r="J30" s="135">
        <v>2.4897691681057319</v>
      </c>
      <c r="K30" s="135">
        <v>0.90919821552945879</v>
      </c>
      <c r="L30" s="145">
        <v>0</v>
      </c>
      <c r="M30" s="6"/>
      <c r="N30" s="8"/>
      <c r="O30" s="10"/>
    </row>
    <row r="31" spans="2:16" ht="45" x14ac:dyDescent="0.25">
      <c r="B31" s="13" t="s">
        <v>3</v>
      </c>
      <c r="C31" s="14">
        <v>75.546298175072153</v>
      </c>
      <c r="D31" s="14">
        <v>81.10927599870773</v>
      </c>
      <c r="E31" s="14">
        <v>80.256263381418705</v>
      </c>
      <c r="F31" s="14">
        <v>22.877491784973088</v>
      </c>
      <c r="G31" s="15">
        <v>71.073741612984861</v>
      </c>
      <c r="H31" s="15">
        <v>77.475889952313779</v>
      </c>
      <c r="I31" s="15">
        <v>80.21919328363002</v>
      </c>
      <c r="J31" s="15">
        <v>68.531815916982836</v>
      </c>
      <c r="K31" s="15">
        <v>76.991562833201371</v>
      </c>
      <c r="L31" s="127">
        <v>76.718728056792841</v>
      </c>
      <c r="M31" s="6"/>
      <c r="N31" s="8"/>
      <c r="O31" s="8"/>
    </row>
    <row r="32" spans="2:16" ht="45" x14ac:dyDescent="0.25">
      <c r="B32" s="13" t="s">
        <v>4</v>
      </c>
      <c r="C32" s="14">
        <v>14.236131793867344</v>
      </c>
      <c r="D32" s="14">
        <v>12.033810023010332</v>
      </c>
      <c r="E32" s="14">
        <v>11.25736322076947</v>
      </c>
      <c r="F32" s="14">
        <v>12.404713448722619</v>
      </c>
      <c r="G32" s="15">
        <v>10.258928642149368</v>
      </c>
      <c r="H32" s="15">
        <v>8.8657364350444503</v>
      </c>
      <c r="I32" s="15">
        <v>58.189624668673922</v>
      </c>
      <c r="J32" s="15">
        <v>44.599184405432112</v>
      </c>
      <c r="K32" s="15">
        <v>44.626303727296857</v>
      </c>
      <c r="L32" s="127">
        <v>53.197521344794595</v>
      </c>
      <c r="M32" s="7"/>
      <c r="N32" s="9"/>
      <c r="O32" s="9"/>
    </row>
    <row r="33" spans="2:16" ht="30" x14ac:dyDescent="0.25">
      <c r="B33" s="13" t="s">
        <v>5</v>
      </c>
      <c r="C33" s="14">
        <v>98.756156630123286</v>
      </c>
      <c r="D33" s="14">
        <v>80.931564217531289</v>
      </c>
      <c r="E33" s="14">
        <v>82.328913564763013</v>
      </c>
      <c r="F33" s="14">
        <v>86.388769279366656</v>
      </c>
      <c r="G33" s="15">
        <v>83.508502011709737</v>
      </c>
      <c r="H33" s="15">
        <v>83.280979461958054</v>
      </c>
      <c r="I33" s="15">
        <v>85.624609610814034</v>
      </c>
      <c r="J33" s="15">
        <v>83.083444267418045</v>
      </c>
      <c r="K33" s="15">
        <v>86.340937190260462</v>
      </c>
      <c r="L33" s="127">
        <v>85.146510285721575</v>
      </c>
      <c r="M33" s="7"/>
      <c r="N33" s="9"/>
      <c r="O33" s="9"/>
    </row>
    <row r="34" spans="2:16" ht="21.75" customHeight="1" x14ac:dyDescent="0.25">
      <c r="B34" s="13" t="s">
        <v>6</v>
      </c>
      <c r="C34" s="14">
        <v>28.497517842306465</v>
      </c>
      <c r="D34" s="14">
        <v>19.694990448466129</v>
      </c>
      <c r="E34" s="14">
        <v>47.3106988548519</v>
      </c>
      <c r="F34" s="14">
        <v>64.936339425748073</v>
      </c>
      <c r="G34" s="15">
        <v>24.203568577017336</v>
      </c>
      <c r="H34" s="15">
        <v>45.73132728241557</v>
      </c>
      <c r="I34" s="15">
        <v>24.912906276538259</v>
      </c>
      <c r="J34" s="15">
        <v>18.634239981345143</v>
      </c>
      <c r="K34" s="15">
        <v>35.759158255128575</v>
      </c>
      <c r="L34" s="127">
        <v>35.801935908297182</v>
      </c>
      <c r="M34" s="7"/>
      <c r="N34" s="9"/>
      <c r="O34" s="9"/>
    </row>
    <row r="35" spans="2:16" ht="19.5" customHeight="1" x14ac:dyDescent="0.25">
      <c r="B35" s="13" t="s">
        <v>7</v>
      </c>
      <c r="C35" s="14">
        <v>62.649270043732443</v>
      </c>
      <c r="D35" s="14">
        <v>57.045395451249831</v>
      </c>
      <c r="E35" s="14">
        <v>60.308611091251592</v>
      </c>
      <c r="F35" s="14">
        <v>64.652619189954351</v>
      </c>
      <c r="G35" s="15">
        <v>59.761557771008306</v>
      </c>
      <c r="H35" s="15">
        <v>60.733509330910408</v>
      </c>
      <c r="I35" s="15">
        <v>65.607522485544081</v>
      </c>
      <c r="J35" s="15">
        <v>64.105522481599564</v>
      </c>
      <c r="K35" s="15">
        <v>66.282100064108747</v>
      </c>
      <c r="L35" s="127">
        <v>67.700897713716145</v>
      </c>
      <c r="M35" s="7"/>
      <c r="N35" s="9"/>
      <c r="O35" s="9"/>
    </row>
    <row r="36" spans="2:16" ht="24" customHeight="1" x14ac:dyDescent="0.25">
      <c r="B36" s="13" t="s">
        <v>8</v>
      </c>
      <c r="C36" s="17">
        <v>213</v>
      </c>
      <c r="D36" s="17">
        <v>635</v>
      </c>
      <c r="E36" s="17">
        <v>454</v>
      </c>
      <c r="F36" s="17">
        <v>414</v>
      </c>
      <c r="G36" s="18">
        <v>636</v>
      </c>
      <c r="H36" s="18">
        <v>437</v>
      </c>
      <c r="I36" s="18">
        <v>572</v>
      </c>
      <c r="J36" s="18">
        <v>678</v>
      </c>
      <c r="K36" s="136">
        <v>507</v>
      </c>
      <c r="L36" s="128"/>
      <c r="M36" s="7"/>
      <c r="N36" s="9"/>
      <c r="O36" s="9"/>
    </row>
    <row r="37" spans="2:16" ht="18.75" customHeight="1" x14ac:dyDescent="0.25">
      <c r="B37" s="29" t="s">
        <v>9</v>
      </c>
      <c r="C37" s="32">
        <v>3</v>
      </c>
      <c r="D37" s="32">
        <v>20</v>
      </c>
      <c r="E37" s="32">
        <v>11</v>
      </c>
      <c r="F37" s="33">
        <v>9</v>
      </c>
      <c r="G37" s="34">
        <v>19</v>
      </c>
      <c r="H37" s="34">
        <v>12</v>
      </c>
      <c r="I37" s="34">
        <v>18</v>
      </c>
      <c r="J37" s="34">
        <v>20</v>
      </c>
      <c r="K37" s="146">
        <v>20</v>
      </c>
      <c r="L37" s="132"/>
      <c r="M37" s="6"/>
      <c r="N37" s="8"/>
      <c r="O37" s="10"/>
    </row>
    <row r="38" spans="2:16" x14ac:dyDescent="0.25">
      <c r="B38" s="13"/>
      <c r="C38" s="20"/>
      <c r="D38" s="22"/>
      <c r="E38" s="22"/>
      <c r="F38" s="22"/>
      <c r="G38" s="22"/>
      <c r="H38" s="22"/>
      <c r="I38" s="22"/>
      <c r="J38" s="22"/>
      <c r="K38" s="22"/>
      <c r="L38" s="130"/>
      <c r="M38" s="6"/>
      <c r="N38" s="8"/>
      <c r="O38" s="10"/>
      <c r="P38" s="35"/>
    </row>
    <row r="39" spans="2:16" x14ac:dyDescent="0.25">
      <c r="B39" s="319" t="s">
        <v>30</v>
      </c>
      <c r="C39" s="320"/>
      <c r="D39" s="320"/>
      <c r="E39" s="320"/>
      <c r="F39" s="320"/>
      <c r="G39" s="320"/>
      <c r="H39" s="320"/>
      <c r="I39" s="320"/>
      <c r="J39" s="320"/>
      <c r="K39" s="320"/>
      <c r="L39" s="321"/>
      <c r="M39" s="6"/>
      <c r="N39" s="8"/>
      <c r="O39" s="10"/>
    </row>
    <row r="40" spans="2:16" ht="45" x14ac:dyDescent="0.25">
      <c r="B40" s="138" t="s">
        <v>1</v>
      </c>
      <c r="C40" s="139">
        <v>61.279878049625992</v>
      </c>
      <c r="D40" s="139">
        <v>76.43281576934659</v>
      </c>
      <c r="E40" s="139">
        <v>49.823120554312553</v>
      </c>
      <c r="F40" s="139">
        <v>62.861365848033721</v>
      </c>
      <c r="G40" s="140">
        <v>49.905233450778482</v>
      </c>
      <c r="H40" s="140">
        <v>52.587393338838432</v>
      </c>
      <c r="I40" s="140">
        <v>38.60019344060494</v>
      </c>
      <c r="J40" s="140">
        <v>44.574206859348678</v>
      </c>
      <c r="K40" s="140">
        <v>40.274563303597091</v>
      </c>
      <c r="L40" s="141">
        <v>49.727726652254276</v>
      </c>
      <c r="M40" s="6"/>
      <c r="N40" s="8"/>
      <c r="O40" s="10"/>
    </row>
    <row r="41" spans="2:16" ht="21.75" customHeight="1" x14ac:dyDescent="0.25">
      <c r="B41" s="13" t="s">
        <v>2</v>
      </c>
      <c r="C41" s="14">
        <v>9.4257427810013024</v>
      </c>
      <c r="D41" s="14">
        <v>9.4913402322867118</v>
      </c>
      <c r="E41" s="14">
        <v>8.4127100038771463</v>
      </c>
      <c r="F41" s="14">
        <v>6.0493181899886963</v>
      </c>
      <c r="G41" s="14">
        <v>5.5762791227726591</v>
      </c>
      <c r="H41" s="14">
        <v>7.7739250925004448</v>
      </c>
      <c r="I41" s="14">
        <v>14.291770112246342</v>
      </c>
      <c r="J41" s="135">
        <v>2.1932434805307772</v>
      </c>
      <c r="K41" s="135">
        <v>2.1465756902621127</v>
      </c>
      <c r="L41" s="145">
        <v>2.4239039636578661</v>
      </c>
      <c r="M41" s="6"/>
      <c r="N41" s="8"/>
      <c r="O41" s="10"/>
    </row>
    <row r="42" spans="2:16" ht="45" x14ac:dyDescent="0.25">
      <c r="B42" s="13" t="s">
        <v>3</v>
      </c>
      <c r="C42" s="14">
        <v>80.415456213572213</v>
      </c>
      <c r="D42" s="14">
        <v>89.842290426554513</v>
      </c>
      <c r="E42" s="14">
        <v>78.763249311062694</v>
      </c>
      <c r="F42" s="14">
        <v>26.609153206069507</v>
      </c>
      <c r="G42" s="15">
        <v>71.502109118033729</v>
      </c>
      <c r="H42" s="15">
        <v>67.927696524331466</v>
      </c>
      <c r="I42" s="15">
        <v>64.556363936831517</v>
      </c>
      <c r="J42" s="15">
        <v>72.890862338612223</v>
      </c>
      <c r="K42" s="15">
        <v>74.78306614223365</v>
      </c>
      <c r="L42" s="127">
        <v>71.484515172543325</v>
      </c>
      <c r="M42" s="6"/>
      <c r="N42" s="8"/>
      <c r="O42" s="8"/>
    </row>
    <row r="43" spans="2:16" ht="45" x14ac:dyDescent="0.25">
      <c r="B43" s="13" t="s">
        <v>4</v>
      </c>
      <c r="C43" s="14">
        <v>8.0500242308130669</v>
      </c>
      <c r="D43" s="14">
        <v>5.3466656836191353</v>
      </c>
      <c r="E43" s="14">
        <v>7.1520654097961556</v>
      </c>
      <c r="F43" s="14">
        <v>7.9482164535923969</v>
      </c>
      <c r="G43" s="15">
        <v>8.2767593306165335</v>
      </c>
      <c r="H43" s="15">
        <v>9.9498412497985509</v>
      </c>
      <c r="I43" s="15">
        <v>52.087962419060176</v>
      </c>
      <c r="J43" s="15">
        <v>42.877263914895025</v>
      </c>
      <c r="K43" s="15">
        <v>41.374191339245073</v>
      </c>
      <c r="L43" s="127">
        <v>40.493522121277827</v>
      </c>
      <c r="M43" s="7"/>
      <c r="N43" s="9"/>
      <c r="O43" s="9"/>
    </row>
    <row r="44" spans="2:16" ht="30" x14ac:dyDescent="0.25">
      <c r="B44" s="13" t="s">
        <v>5</v>
      </c>
      <c r="C44" s="14">
        <v>81.778098021076616</v>
      </c>
      <c r="D44" s="14">
        <v>76.481546308069298</v>
      </c>
      <c r="E44" s="14">
        <v>82.87497408201844</v>
      </c>
      <c r="F44" s="14">
        <v>80.786337882434609</v>
      </c>
      <c r="G44" s="15">
        <v>81.865790610890286</v>
      </c>
      <c r="H44" s="15">
        <v>83.990210168426273</v>
      </c>
      <c r="I44" s="15">
        <v>80.220625013437669</v>
      </c>
      <c r="J44" s="15">
        <v>84.237128645249626</v>
      </c>
      <c r="K44" s="15">
        <v>83.857565458081382</v>
      </c>
      <c r="L44" s="127">
        <v>84.043971112852461</v>
      </c>
      <c r="M44" s="7"/>
      <c r="N44" s="9"/>
      <c r="O44" s="9"/>
    </row>
    <row r="45" spans="2:16" ht="21" customHeight="1" x14ac:dyDescent="0.25">
      <c r="B45" s="13" t="s">
        <v>6</v>
      </c>
      <c r="C45" s="14">
        <v>18.154521370092379</v>
      </c>
      <c r="D45" s="14">
        <v>13.040886791587752</v>
      </c>
      <c r="E45" s="14">
        <v>28.129627318161059</v>
      </c>
      <c r="F45" s="14">
        <v>30.467094225773607</v>
      </c>
      <c r="G45" s="15">
        <v>22.562189754136963</v>
      </c>
      <c r="H45" s="15">
        <v>26.487260823678831</v>
      </c>
      <c r="I45" s="15">
        <v>39.155867254422198</v>
      </c>
      <c r="J45" s="15">
        <v>34.60355598270062</v>
      </c>
      <c r="K45" s="15">
        <v>43.214154363844145</v>
      </c>
      <c r="L45" s="127">
        <v>33.12143608606867</v>
      </c>
      <c r="M45" s="7"/>
      <c r="N45" s="9"/>
      <c r="O45" s="9"/>
    </row>
    <row r="46" spans="2:16" ht="21.75" customHeight="1" x14ac:dyDescent="0.25">
      <c r="B46" s="13" t="s">
        <v>7</v>
      </c>
      <c r="C46" s="14">
        <v>54.683699664371673</v>
      </c>
      <c r="D46" s="14">
        <v>51.052855256566033</v>
      </c>
      <c r="E46" s="14">
        <v>56.724052180732414</v>
      </c>
      <c r="F46" s="14">
        <v>58.149188981848191</v>
      </c>
      <c r="G46" s="15">
        <v>58.177954541929317</v>
      </c>
      <c r="H46" s="15">
        <v>58.9413124702711</v>
      </c>
      <c r="I46" s="15">
        <v>66.529396207093484</v>
      </c>
      <c r="J46" s="15">
        <v>65.875876264945205</v>
      </c>
      <c r="K46" s="15">
        <v>66.620061349511133</v>
      </c>
      <c r="L46" s="127">
        <v>65.401849872086586</v>
      </c>
      <c r="M46" s="7"/>
      <c r="N46" s="9"/>
      <c r="O46" s="9"/>
    </row>
    <row r="47" spans="2:16" ht="21.75" customHeight="1" x14ac:dyDescent="0.25">
      <c r="B47" s="13" t="s">
        <v>8</v>
      </c>
      <c r="C47" s="17">
        <v>686</v>
      </c>
      <c r="D47" s="17">
        <v>974</v>
      </c>
      <c r="E47" s="17">
        <v>729</v>
      </c>
      <c r="F47" s="17">
        <v>775</v>
      </c>
      <c r="G47" s="18">
        <v>721</v>
      </c>
      <c r="H47" s="18">
        <v>574</v>
      </c>
      <c r="I47" s="18">
        <v>515</v>
      </c>
      <c r="J47" s="18">
        <v>577</v>
      </c>
      <c r="K47" s="136">
        <v>481</v>
      </c>
      <c r="L47" s="128"/>
      <c r="M47" s="7"/>
      <c r="N47" s="9"/>
      <c r="O47" s="9"/>
    </row>
    <row r="48" spans="2:16" ht="21.75" customHeight="1" x14ac:dyDescent="0.25">
      <c r="B48" s="29" t="s">
        <v>9</v>
      </c>
      <c r="C48" s="32">
        <v>21</v>
      </c>
      <c r="D48" s="32">
        <v>25</v>
      </c>
      <c r="E48" s="32">
        <v>23</v>
      </c>
      <c r="F48" s="33">
        <v>21</v>
      </c>
      <c r="G48" s="34">
        <v>21</v>
      </c>
      <c r="H48" s="34">
        <v>18</v>
      </c>
      <c r="I48" s="34">
        <v>13</v>
      </c>
      <c r="J48" s="34">
        <v>14</v>
      </c>
      <c r="K48" s="146">
        <v>15</v>
      </c>
      <c r="L48" s="132"/>
      <c r="M48" s="7"/>
      <c r="N48" s="9"/>
      <c r="O48" s="9"/>
    </row>
    <row r="49" spans="2:16" x14ac:dyDescent="0.25">
      <c r="B49" s="19"/>
      <c r="C49" s="20"/>
      <c r="D49" s="22"/>
      <c r="E49" s="22"/>
      <c r="F49" s="22"/>
      <c r="G49" s="22"/>
      <c r="H49" s="22"/>
      <c r="I49" s="22"/>
      <c r="J49" s="22"/>
      <c r="K49" s="22"/>
      <c r="L49" s="130"/>
      <c r="M49" s="6"/>
      <c r="N49" s="8"/>
      <c r="O49" s="10"/>
      <c r="P49" s="35"/>
    </row>
    <row r="50" spans="2:16" x14ac:dyDescent="0.25">
      <c r="B50" s="319" t="s">
        <v>31</v>
      </c>
      <c r="C50" s="320"/>
      <c r="D50" s="320"/>
      <c r="E50" s="320"/>
      <c r="F50" s="320"/>
      <c r="G50" s="320"/>
      <c r="H50" s="320"/>
      <c r="I50" s="320"/>
      <c r="J50" s="320"/>
      <c r="K50" s="320"/>
      <c r="L50" s="321"/>
      <c r="M50" s="6"/>
      <c r="N50" s="8"/>
      <c r="O50" s="10"/>
    </row>
    <row r="51" spans="2:16" ht="45" x14ac:dyDescent="0.25">
      <c r="B51" s="138" t="s">
        <v>1</v>
      </c>
      <c r="C51" s="139">
        <v>69.508775354185985</v>
      </c>
      <c r="D51" s="139">
        <v>71.357378579760578</v>
      </c>
      <c r="E51" s="139">
        <v>61.942574386339942</v>
      </c>
      <c r="F51" s="139">
        <v>60.54214629700062</v>
      </c>
      <c r="G51" s="140">
        <v>75.980745413528041</v>
      </c>
      <c r="H51" s="140">
        <v>71.877502001601272</v>
      </c>
      <c r="I51" s="140">
        <v>65.261044176706832</v>
      </c>
      <c r="J51" s="140">
        <v>66.121443233344053</v>
      </c>
      <c r="K51" s="140">
        <v>63.889450904729628</v>
      </c>
      <c r="L51" s="141">
        <v>71.691858619640243</v>
      </c>
      <c r="M51" s="6"/>
      <c r="N51" s="8"/>
      <c r="O51" s="10"/>
    </row>
    <row r="52" spans="2:16" ht="21" customHeight="1" x14ac:dyDescent="0.25">
      <c r="B52" s="13" t="s">
        <v>2</v>
      </c>
      <c r="C52" s="14">
        <v>24.894591879633005</v>
      </c>
      <c r="D52" s="14">
        <v>4.9801815945943408</v>
      </c>
      <c r="E52" s="14">
        <v>11.884847582437898</v>
      </c>
      <c r="F52" s="14">
        <v>8.611644900663407</v>
      </c>
      <c r="G52" s="14">
        <v>11.536362761933404</v>
      </c>
      <c r="H52" s="14">
        <v>9.6475842790755078</v>
      </c>
      <c r="I52" s="14">
        <v>8.3020964357755069</v>
      </c>
      <c r="J52" s="135">
        <v>8.2409971852393777</v>
      </c>
      <c r="K52" s="135">
        <v>9.0842479031986318</v>
      </c>
      <c r="L52" s="145">
        <v>1.7388458123552692</v>
      </c>
      <c r="M52" s="6"/>
      <c r="N52" s="8"/>
      <c r="O52" s="10"/>
    </row>
    <row r="53" spans="2:16" ht="45" x14ac:dyDescent="0.25">
      <c r="B53" s="13" t="s">
        <v>3</v>
      </c>
      <c r="C53" s="14">
        <v>60.390398519383915</v>
      </c>
      <c r="D53" s="14">
        <v>65.376894997745751</v>
      </c>
      <c r="E53" s="14">
        <v>58.687809918059351</v>
      </c>
      <c r="F53" s="14">
        <v>46.688052738946674</v>
      </c>
      <c r="G53" s="15">
        <v>62.147273336379257</v>
      </c>
      <c r="H53" s="15">
        <v>60.017665611432967</v>
      </c>
      <c r="I53" s="15">
        <v>61.427877774670478</v>
      </c>
      <c r="J53" s="15">
        <v>61.266612644229482</v>
      </c>
      <c r="K53" s="15">
        <v>60.476545740053069</v>
      </c>
      <c r="L53" s="127">
        <v>79.870284543783512</v>
      </c>
      <c r="M53" s="6"/>
      <c r="N53" s="8"/>
      <c r="O53" s="8"/>
    </row>
    <row r="54" spans="2:16" ht="45" x14ac:dyDescent="0.25">
      <c r="B54" s="13" t="s">
        <v>4</v>
      </c>
      <c r="C54" s="14">
        <v>15.152999484615703</v>
      </c>
      <c r="D54" s="14">
        <v>19.460609812891608</v>
      </c>
      <c r="E54" s="14">
        <v>17.652346604171331</v>
      </c>
      <c r="F54" s="14">
        <v>19.24030294887875</v>
      </c>
      <c r="G54" s="15">
        <v>15.66040010633311</v>
      </c>
      <c r="H54" s="15">
        <v>14.670673027462531</v>
      </c>
      <c r="I54" s="15">
        <v>68.468217321973</v>
      </c>
      <c r="J54" s="15">
        <v>53.820254750922082</v>
      </c>
      <c r="K54" s="15">
        <v>53.605361671871989</v>
      </c>
      <c r="L54" s="127">
        <v>39.380148859788733</v>
      </c>
      <c r="M54" s="7"/>
      <c r="N54" s="9"/>
      <c r="O54" s="9"/>
    </row>
    <row r="55" spans="2:16" ht="30" x14ac:dyDescent="0.25">
      <c r="B55" s="13" t="s">
        <v>5</v>
      </c>
      <c r="C55" s="14">
        <v>70.543722643417212</v>
      </c>
      <c r="D55" s="14">
        <v>75.590592893801471</v>
      </c>
      <c r="E55" s="14">
        <v>75.743249286594519</v>
      </c>
      <c r="F55" s="14">
        <v>78.652924498431247</v>
      </c>
      <c r="G55" s="15">
        <v>79.588798309908157</v>
      </c>
      <c r="H55" s="15">
        <v>80.819563109345339</v>
      </c>
      <c r="I55" s="15">
        <v>77.71416773640901</v>
      </c>
      <c r="J55" s="15">
        <v>77.708010625626841</v>
      </c>
      <c r="K55" s="15">
        <v>79.296130341706743</v>
      </c>
      <c r="L55" s="127">
        <v>89.290690175521021</v>
      </c>
      <c r="M55" s="7"/>
      <c r="N55" s="9"/>
      <c r="O55" s="9"/>
    </row>
    <row r="56" spans="2:16" ht="21.75" customHeight="1" x14ac:dyDescent="0.25">
      <c r="B56" s="13" t="s">
        <v>6</v>
      </c>
      <c r="C56" s="14">
        <v>31.749963383745506</v>
      </c>
      <c r="D56" s="14">
        <v>28.595922700972558</v>
      </c>
      <c r="E56" s="14">
        <v>41.233611093615949</v>
      </c>
      <c r="F56" s="14">
        <v>57.934677970695233</v>
      </c>
      <c r="G56" s="15">
        <v>24.807569731641482</v>
      </c>
      <c r="H56" s="15">
        <v>28.847029022840466</v>
      </c>
      <c r="I56" s="15">
        <v>25.969668447829473</v>
      </c>
      <c r="J56" s="15">
        <v>28.261728835034077</v>
      </c>
      <c r="K56" s="15">
        <v>28.859213166540592</v>
      </c>
      <c r="L56" s="127">
        <v>33.513621910973917</v>
      </c>
      <c r="M56" s="7"/>
      <c r="N56" s="9"/>
      <c r="O56" s="9"/>
    </row>
    <row r="57" spans="2:16" ht="21" customHeight="1" x14ac:dyDescent="0.25">
      <c r="B57" s="13" t="s">
        <v>7</v>
      </c>
      <c r="C57" s="14">
        <v>56.425063468556502</v>
      </c>
      <c r="D57" s="14">
        <v>60.331741702948378</v>
      </c>
      <c r="E57" s="14">
        <v>61.830907305805276</v>
      </c>
      <c r="F57" s="14">
        <v>66.633383549719696</v>
      </c>
      <c r="G57" s="15">
        <v>60.110135978327563</v>
      </c>
      <c r="H57" s="15">
        <v>60.458557538918747</v>
      </c>
      <c r="I57" s="15">
        <v>68.319772100290052</v>
      </c>
      <c r="J57" s="15">
        <v>66.314838386515049</v>
      </c>
      <c r="K57" s="15">
        <v>66.610243197243022</v>
      </c>
      <c r="L57" s="127">
        <v>64.961077788340035</v>
      </c>
      <c r="M57" s="7"/>
      <c r="N57" s="9"/>
      <c r="O57" s="9"/>
    </row>
    <row r="58" spans="2:16" ht="21.75" customHeight="1" x14ac:dyDescent="0.25">
      <c r="B58" s="13" t="s">
        <v>8</v>
      </c>
      <c r="C58" s="17">
        <v>581</v>
      </c>
      <c r="D58" s="17">
        <v>388</v>
      </c>
      <c r="E58" s="17">
        <v>354</v>
      </c>
      <c r="F58" s="17">
        <v>321</v>
      </c>
      <c r="G58" s="18">
        <v>613</v>
      </c>
      <c r="H58" s="18">
        <v>463</v>
      </c>
      <c r="I58" s="18">
        <v>425</v>
      </c>
      <c r="J58" s="18">
        <v>554</v>
      </c>
      <c r="K58" s="136">
        <v>482</v>
      </c>
      <c r="L58" s="128"/>
      <c r="M58" s="7"/>
      <c r="N58" s="9"/>
      <c r="O58" s="9"/>
    </row>
    <row r="59" spans="2:16" ht="18.75" customHeight="1" x14ac:dyDescent="0.25">
      <c r="B59" s="29" t="s">
        <v>9</v>
      </c>
      <c r="C59" s="32">
        <v>16</v>
      </c>
      <c r="D59" s="32">
        <v>7</v>
      </c>
      <c r="E59" s="32">
        <v>7</v>
      </c>
      <c r="F59" s="33">
        <v>7</v>
      </c>
      <c r="G59" s="34">
        <v>17</v>
      </c>
      <c r="H59" s="34">
        <v>14</v>
      </c>
      <c r="I59" s="34">
        <v>11</v>
      </c>
      <c r="J59" s="34">
        <v>13</v>
      </c>
      <c r="K59" s="146">
        <v>16</v>
      </c>
      <c r="L59" s="132"/>
      <c r="M59" s="7"/>
      <c r="N59" s="9"/>
      <c r="O59" s="9"/>
    </row>
    <row r="60" spans="2:16" s="4" customFormat="1" x14ac:dyDescent="0.25">
      <c r="B60" s="125" t="s">
        <v>15</v>
      </c>
      <c r="C60" s="108"/>
      <c r="D60" s="108"/>
      <c r="E60" s="108"/>
      <c r="F60" s="108"/>
      <c r="G60" s="108"/>
      <c r="H60" s="108"/>
      <c r="I60" s="108"/>
      <c r="J60" s="108"/>
      <c r="K60" s="108"/>
      <c r="L60" s="108"/>
      <c r="M60" s="6"/>
      <c r="N60" s="8"/>
      <c r="O60" s="10"/>
    </row>
    <row r="61" spans="2:16" s="4" customFormat="1" x14ac:dyDescent="0.25">
      <c r="B61" s="318" t="s">
        <v>14</v>
      </c>
      <c r="C61" s="318"/>
      <c r="D61" s="318"/>
      <c r="E61" s="108"/>
      <c r="F61" s="108"/>
      <c r="G61" s="108"/>
      <c r="H61" s="108"/>
      <c r="I61" s="108"/>
      <c r="J61" s="108"/>
      <c r="K61" s="108"/>
      <c r="L61" s="108"/>
    </row>
    <row r="62" spans="2:16" s="4" customFormat="1" x14ac:dyDescent="0.25">
      <c r="B62" s="318" t="s">
        <v>85</v>
      </c>
      <c r="C62" s="318"/>
      <c r="D62" s="318"/>
      <c r="E62" s="108"/>
      <c r="F62" s="108"/>
      <c r="G62" s="108"/>
      <c r="H62" s="108"/>
      <c r="I62" s="108"/>
      <c r="J62" s="108"/>
      <c r="K62" s="108"/>
      <c r="L62" s="108"/>
    </row>
    <row r="63" spans="2:16" s="4" customFormat="1" x14ac:dyDescent="0.25">
      <c r="B63" s="96"/>
      <c r="C63" s="109"/>
      <c r="D63" s="109"/>
      <c r="E63" s="109"/>
      <c r="F63" s="109"/>
      <c r="G63" s="109"/>
      <c r="H63" s="109"/>
      <c r="I63" s="109"/>
      <c r="J63" s="109"/>
      <c r="K63" s="109"/>
      <c r="L63" s="109"/>
    </row>
    <row r="64" spans="2:16" s="4" customFormat="1" x14ac:dyDescent="0.25">
      <c r="B64" s="96"/>
      <c r="C64" s="109"/>
      <c r="D64" s="109"/>
      <c r="E64" s="109"/>
      <c r="F64" s="109"/>
      <c r="G64" s="109"/>
      <c r="H64" s="109"/>
      <c r="I64" s="109"/>
      <c r="J64" s="109"/>
      <c r="K64" s="109"/>
      <c r="L64" s="109"/>
    </row>
    <row r="65" spans="2:12" s="4" customFormat="1" x14ac:dyDescent="0.25">
      <c r="B65" s="96"/>
      <c r="C65" s="109"/>
      <c r="D65" s="109"/>
      <c r="E65" s="109"/>
      <c r="F65" s="109"/>
      <c r="G65" s="109"/>
      <c r="H65" s="109"/>
      <c r="I65" s="109"/>
      <c r="J65" s="109"/>
      <c r="K65" s="109"/>
      <c r="L65" s="109"/>
    </row>
    <row r="66" spans="2:12" s="4" customFormat="1" x14ac:dyDescent="0.25">
      <c r="B66" s="96"/>
      <c r="C66" s="109"/>
      <c r="D66" s="109"/>
      <c r="E66" s="109"/>
      <c r="F66" s="109"/>
      <c r="G66" s="109"/>
      <c r="H66" s="109"/>
      <c r="I66" s="109"/>
      <c r="J66" s="109"/>
      <c r="K66" s="109"/>
      <c r="L66" s="109"/>
    </row>
    <row r="67" spans="2:12" s="4" customFormat="1" x14ac:dyDescent="0.25">
      <c r="B67" s="96"/>
      <c r="C67" s="109"/>
      <c r="D67" s="109"/>
      <c r="E67" s="109"/>
      <c r="F67" s="109"/>
      <c r="G67" s="109"/>
      <c r="H67" s="109"/>
      <c r="I67" s="109"/>
      <c r="J67" s="109"/>
      <c r="K67" s="109"/>
      <c r="L67" s="109"/>
    </row>
    <row r="68" spans="2:12" s="4" customFormat="1" x14ac:dyDescent="0.25">
      <c r="B68" s="96"/>
      <c r="C68" s="109"/>
      <c r="D68" s="109"/>
      <c r="E68" s="109"/>
      <c r="F68" s="109"/>
      <c r="G68" s="109"/>
      <c r="H68" s="109"/>
      <c r="I68" s="109"/>
      <c r="J68" s="109"/>
      <c r="K68" s="109"/>
      <c r="L68" s="109"/>
    </row>
    <row r="69" spans="2:12" s="4" customFormat="1" x14ac:dyDescent="0.25">
      <c r="B69" s="96"/>
      <c r="C69" s="109"/>
      <c r="D69" s="109"/>
      <c r="E69" s="109"/>
      <c r="F69" s="109"/>
      <c r="G69" s="109"/>
      <c r="H69" s="109"/>
      <c r="I69" s="109"/>
      <c r="J69" s="109"/>
      <c r="K69" s="109"/>
      <c r="L69" s="109"/>
    </row>
    <row r="70" spans="2:12" s="4" customFormat="1" x14ac:dyDescent="0.25">
      <c r="B70" s="96"/>
      <c r="C70" s="109"/>
      <c r="D70" s="109"/>
      <c r="E70" s="109"/>
      <c r="F70" s="109"/>
      <c r="G70" s="109"/>
      <c r="H70" s="109"/>
      <c r="I70" s="109"/>
      <c r="J70" s="109"/>
      <c r="K70" s="109"/>
      <c r="L70" s="109"/>
    </row>
    <row r="71" spans="2:12" s="4" customFormat="1" x14ac:dyDescent="0.25">
      <c r="B71" s="96"/>
      <c r="C71" s="109"/>
      <c r="D71" s="109"/>
      <c r="E71" s="109"/>
      <c r="F71" s="109"/>
      <c r="G71" s="109"/>
      <c r="H71" s="109"/>
      <c r="I71" s="109"/>
      <c r="J71" s="109"/>
      <c r="K71" s="109"/>
      <c r="L71" s="109"/>
    </row>
    <row r="72" spans="2:12" s="4" customFormat="1" x14ac:dyDescent="0.25">
      <c r="B72" s="96"/>
      <c r="C72" s="109"/>
      <c r="D72" s="109"/>
      <c r="E72" s="109"/>
      <c r="F72" s="109"/>
      <c r="G72" s="109"/>
      <c r="H72" s="109"/>
      <c r="I72" s="109"/>
      <c r="J72" s="109"/>
      <c r="K72" s="109"/>
      <c r="L72" s="109"/>
    </row>
    <row r="73" spans="2:12" s="4" customFormat="1" x14ac:dyDescent="0.25">
      <c r="B73" s="96"/>
      <c r="C73" s="109"/>
      <c r="D73" s="109"/>
      <c r="E73" s="109"/>
      <c r="F73" s="109"/>
      <c r="G73" s="109"/>
      <c r="H73" s="109"/>
      <c r="I73" s="109"/>
      <c r="J73" s="109"/>
      <c r="K73" s="109"/>
      <c r="L73" s="109"/>
    </row>
    <row r="74" spans="2:12" s="4" customFormat="1" x14ac:dyDescent="0.25">
      <c r="B74" s="96"/>
      <c r="C74" s="109"/>
      <c r="D74" s="109"/>
      <c r="E74" s="109"/>
      <c r="F74" s="109"/>
      <c r="G74" s="109"/>
      <c r="H74" s="109"/>
      <c r="I74" s="109"/>
      <c r="J74" s="109"/>
      <c r="K74" s="109"/>
      <c r="L74" s="109"/>
    </row>
    <row r="75" spans="2:12" s="4" customFormat="1" x14ac:dyDescent="0.25">
      <c r="B75" s="96"/>
      <c r="C75" s="109"/>
      <c r="D75" s="109"/>
      <c r="E75" s="109"/>
      <c r="F75" s="109"/>
      <c r="G75" s="109"/>
      <c r="H75" s="109"/>
      <c r="I75" s="109"/>
      <c r="J75" s="109"/>
      <c r="K75" s="109"/>
      <c r="L75" s="109"/>
    </row>
    <row r="76" spans="2:12" s="4" customFormat="1" x14ac:dyDescent="0.25">
      <c r="B76" s="96"/>
      <c r="C76" s="109"/>
      <c r="D76" s="109"/>
      <c r="E76" s="109"/>
      <c r="F76" s="109"/>
      <c r="G76" s="109"/>
      <c r="H76" s="109"/>
      <c r="I76" s="109"/>
      <c r="J76" s="109"/>
      <c r="K76" s="109"/>
      <c r="L76" s="109"/>
    </row>
    <row r="77" spans="2:12" s="4" customFormat="1" x14ac:dyDescent="0.25">
      <c r="B77" s="96"/>
      <c r="C77" s="109"/>
      <c r="D77" s="109"/>
      <c r="E77" s="109"/>
      <c r="F77" s="109"/>
      <c r="G77" s="109"/>
      <c r="H77" s="109"/>
      <c r="I77" s="109"/>
      <c r="J77" s="109"/>
      <c r="K77" s="109"/>
      <c r="L77" s="109"/>
    </row>
    <row r="78" spans="2:12" s="4" customFormat="1" x14ac:dyDescent="0.25">
      <c r="B78" s="96"/>
      <c r="C78" s="109"/>
      <c r="D78" s="109"/>
      <c r="E78" s="109"/>
      <c r="F78" s="109"/>
      <c r="G78" s="109"/>
      <c r="H78" s="109"/>
      <c r="I78" s="109"/>
      <c r="J78" s="109"/>
      <c r="K78" s="109"/>
      <c r="L78" s="109"/>
    </row>
    <row r="79" spans="2:12" s="4" customFormat="1" x14ac:dyDescent="0.25">
      <c r="B79" s="96"/>
      <c r="C79" s="109"/>
      <c r="D79" s="109"/>
      <c r="E79" s="109"/>
      <c r="F79" s="109"/>
      <c r="G79" s="109"/>
      <c r="H79" s="109"/>
      <c r="I79" s="109"/>
      <c r="J79" s="109"/>
      <c r="K79" s="109"/>
      <c r="L79" s="109"/>
    </row>
    <row r="80" spans="2:12" s="4" customFormat="1" x14ac:dyDescent="0.25">
      <c r="B80" s="96"/>
      <c r="C80" s="109"/>
      <c r="D80" s="109"/>
      <c r="E80" s="109"/>
      <c r="F80" s="109"/>
      <c r="G80" s="109"/>
      <c r="H80" s="109"/>
      <c r="I80" s="109"/>
      <c r="J80" s="109"/>
      <c r="K80" s="109"/>
      <c r="L80" s="109"/>
    </row>
    <row r="81" spans="2:12" s="4" customFormat="1" x14ac:dyDescent="0.25">
      <c r="B81" s="96"/>
      <c r="C81" s="109"/>
      <c r="D81" s="109"/>
      <c r="E81" s="109"/>
      <c r="F81" s="109"/>
      <c r="G81" s="109"/>
      <c r="H81" s="109"/>
      <c r="I81" s="109"/>
      <c r="J81" s="109"/>
      <c r="K81" s="109"/>
      <c r="L81" s="109"/>
    </row>
    <row r="82" spans="2:12" s="4" customFormat="1" x14ac:dyDescent="0.25">
      <c r="B82" s="96"/>
      <c r="C82" s="109"/>
      <c r="D82" s="109"/>
      <c r="E82" s="109"/>
      <c r="F82" s="109"/>
      <c r="G82" s="109"/>
      <c r="H82" s="109"/>
      <c r="I82" s="109"/>
      <c r="J82" s="109"/>
      <c r="K82" s="109"/>
      <c r="L82" s="109"/>
    </row>
    <row r="83" spans="2:12" s="4" customFormat="1" x14ac:dyDescent="0.25">
      <c r="B83" s="96"/>
      <c r="C83" s="109"/>
      <c r="D83" s="109"/>
      <c r="E83" s="109"/>
      <c r="F83" s="109"/>
      <c r="G83" s="109"/>
      <c r="H83" s="109"/>
      <c r="I83" s="109"/>
      <c r="J83" s="109"/>
      <c r="K83" s="109"/>
      <c r="L83" s="109"/>
    </row>
    <row r="84" spans="2:12" s="4" customFormat="1" x14ac:dyDescent="0.25">
      <c r="B84" s="96"/>
      <c r="C84" s="109"/>
      <c r="D84" s="109"/>
      <c r="E84" s="109"/>
      <c r="F84" s="109"/>
      <c r="G84" s="109"/>
      <c r="H84" s="109"/>
      <c r="I84" s="109"/>
      <c r="J84" s="109"/>
      <c r="K84" s="109"/>
      <c r="L84" s="109"/>
    </row>
    <row r="85" spans="2:12" s="4" customFormat="1" x14ac:dyDescent="0.25">
      <c r="B85" s="96"/>
      <c r="C85" s="109"/>
      <c r="D85" s="109"/>
      <c r="E85" s="109"/>
      <c r="F85" s="109"/>
      <c r="G85" s="109"/>
      <c r="H85" s="109"/>
      <c r="I85" s="109"/>
      <c r="J85" s="109"/>
      <c r="K85" s="109"/>
      <c r="L85" s="109"/>
    </row>
    <row r="86" spans="2:12" s="4" customFormat="1" x14ac:dyDescent="0.25">
      <c r="B86" s="96"/>
      <c r="C86" s="109"/>
      <c r="D86" s="109"/>
      <c r="E86" s="109"/>
      <c r="F86" s="109"/>
      <c r="G86" s="109"/>
      <c r="H86" s="109"/>
      <c r="I86" s="109"/>
      <c r="J86" s="109"/>
      <c r="K86" s="109"/>
      <c r="L86" s="109"/>
    </row>
    <row r="87" spans="2:12" s="4" customFormat="1" x14ac:dyDescent="0.25">
      <c r="B87" s="96"/>
      <c r="C87" s="109"/>
      <c r="D87" s="109"/>
      <c r="E87" s="109"/>
      <c r="F87" s="109"/>
      <c r="G87" s="109"/>
      <c r="H87" s="109"/>
      <c r="I87" s="109"/>
      <c r="J87" s="109"/>
      <c r="K87" s="109"/>
      <c r="L87" s="109"/>
    </row>
    <row r="88" spans="2:12" s="4" customFormat="1" x14ac:dyDescent="0.25">
      <c r="B88" s="96"/>
      <c r="C88" s="109"/>
      <c r="D88" s="109"/>
      <c r="E88" s="109"/>
      <c r="F88" s="109"/>
      <c r="G88" s="109"/>
      <c r="H88" s="109"/>
      <c r="I88" s="109"/>
      <c r="J88" s="109"/>
      <c r="K88" s="109"/>
      <c r="L88" s="109"/>
    </row>
    <row r="89" spans="2:12" s="4" customFormat="1" x14ac:dyDescent="0.25">
      <c r="B89" s="96"/>
      <c r="C89" s="109"/>
      <c r="D89" s="109"/>
      <c r="E89" s="109"/>
      <c r="F89" s="109"/>
      <c r="G89" s="109"/>
      <c r="H89" s="109"/>
      <c r="I89" s="109"/>
      <c r="J89" s="109"/>
      <c r="K89" s="109"/>
      <c r="L89" s="109"/>
    </row>
    <row r="90" spans="2:12" s="4" customFormat="1" x14ac:dyDescent="0.25">
      <c r="B90" s="96"/>
      <c r="C90" s="109"/>
      <c r="D90" s="109"/>
      <c r="E90" s="109"/>
      <c r="F90" s="109"/>
      <c r="G90" s="109"/>
      <c r="H90" s="109"/>
      <c r="I90" s="109"/>
      <c r="J90" s="109"/>
      <c r="K90" s="109"/>
      <c r="L90" s="109"/>
    </row>
    <row r="91" spans="2:12" s="4" customFormat="1" x14ac:dyDescent="0.25">
      <c r="B91" s="96"/>
      <c r="C91" s="109"/>
      <c r="D91" s="109"/>
      <c r="E91" s="109"/>
      <c r="F91" s="109"/>
      <c r="G91" s="109"/>
      <c r="H91" s="109"/>
      <c r="I91" s="109"/>
      <c r="J91" s="109"/>
      <c r="K91" s="109"/>
      <c r="L91" s="109"/>
    </row>
    <row r="92" spans="2:12" s="4" customFormat="1" x14ac:dyDescent="0.25">
      <c r="B92" s="96"/>
      <c r="C92" s="109"/>
      <c r="D92" s="109"/>
      <c r="E92" s="109"/>
      <c r="F92" s="109"/>
      <c r="G92" s="109"/>
      <c r="H92" s="109"/>
      <c r="I92" s="109"/>
      <c r="J92" s="109"/>
      <c r="K92" s="109"/>
      <c r="L92" s="109"/>
    </row>
    <row r="93" spans="2:12" s="4" customFormat="1" x14ac:dyDescent="0.25">
      <c r="B93" s="96"/>
      <c r="C93" s="109"/>
      <c r="D93" s="109"/>
      <c r="E93" s="109"/>
      <c r="F93" s="109"/>
      <c r="G93" s="109"/>
      <c r="H93" s="109"/>
      <c r="I93" s="109"/>
      <c r="J93" s="109"/>
      <c r="K93" s="109"/>
      <c r="L93" s="109"/>
    </row>
    <row r="94" spans="2:12" s="4" customFormat="1" x14ac:dyDescent="0.25">
      <c r="B94" s="96"/>
      <c r="C94" s="109"/>
      <c r="D94" s="109"/>
      <c r="E94" s="109"/>
      <c r="F94" s="109"/>
      <c r="G94" s="109"/>
      <c r="H94" s="109"/>
      <c r="I94" s="109"/>
      <c r="J94" s="109"/>
      <c r="K94" s="109"/>
      <c r="L94" s="109"/>
    </row>
    <row r="95" spans="2:12" s="4" customFormat="1" x14ac:dyDescent="0.25">
      <c r="B95" s="96"/>
      <c r="C95" s="109"/>
      <c r="D95" s="109"/>
      <c r="E95" s="109"/>
      <c r="F95" s="109"/>
      <c r="G95" s="109"/>
      <c r="H95" s="109"/>
      <c r="I95" s="109"/>
      <c r="J95" s="109"/>
      <c r="K95" s="109"/>
      <c r="L95" s="109"/>
    </row>
    <row r="96" spans="2:12" s="4" customFormat="1" x14ac:dyDescent="0.25">
      <c r="B96" s="96"/>
      <c r="C96" s="109"/>
      <c r="D96" s="109"/>
      <c r="E96" s="109"/>
      <c r="F96" s="109"/>
      <c r="G96" s="109"/>
      <c r="H96" s="109"/>
      <c r="I96" s="109"/>
      <c r="J96" s="109"/>
      <c r="K96" s="109"/>
      <c r="L96" s="109"/>
    </row>
    <row r="97" spans="2:12" s="4" customFormat="1" x14ac:dyDescent="0.25">
      <c r="B97" s="96"/>
      <c r="C97" s="109"/>
      <c r="D97" s="109"/>
      <c r="E97" s="109"/>
      <c r="F97" s="109"/>
      <c r="G97" s="109"/>
      <c r="H97" s="109"/>
      <c r="I97" s="109"/>
      <c r="J97" s="109"/>
      <c r="K97" s="109"/>
      <c r="L97" s="109"/>
    </row>
    <row r="98" spans="2:12" s="4" customFormat="1" x14ac:dyDescent="0.25">
      <c r="B98" s="96"/>
      <c r="C98" s="109"/>
      <c r="D98" s="109"/>
      <c r="E98" s="109"/>
      <c r="F98" s="109"/>
      <c r="G98" s="109"/>
      <c r="H98" s="109"/>
      <c r="I98" s="109"/>
      <c r="J98" s="109"/>
      <c r="K98" s="109"/>
      <c r="L98" s="109"/>
    </row>
    <row r="99" spans="2:12" s="4" customFormat="1" x14ac:dyDescent="0.25">
      <c r="B99" s="96"/>
      <c r="C99" s="109"/>
      <c r="D99" s="109"/>
      <c r="E99" s="109"/>
      <c r="F99" s="109"/>
      <c r="G99" s="109"/>
      <c r="H99" s="109"/>
      <c r="I99" s="109"/>
      <c r="J99" s="109"/>
      <c r="K99" s="109"/>
      <c r="L99" s="109"/>
    </row>
    <row r="100" spans="2:12" s="4" customFormat="1" x14ac:dyDescent="0.25">
      <c r="B100" s="96"/>
      <c r="C100" s="109"/>
      <c r="D100" s="109"/>
      <c r="E100" s="109"/>
      <c r="F100" s="109"/>
      <c r="G100" s="109"/>
      <c r="H100" s="109"/>
      <c r="I100" s="109"/>
      <c r="J100" s="109"/>
      <c r="K100" s="109"/>
      <c r="L100" s="109"/>
    </row>
    <row r="101" spans="2:12" s="4" customFormat="1" x14ac:dyDescent="0.25">
      <c r="B101" s="96"/>
      <c r="C101" s="109"/>
      <c r="D101" s="109"/>
      <c r="E101" s="109"/>
      <c r="F101" s="109"/>
      <c r="G101" s="109"/>
      <c r="H101" s="109"/>
      <c r="I101" s="109"/>
      <c r="J101" s="109"/>
      <c r="K101" s="109"/>
      <c r="L101" s="109"/>
    </row>
    <row r="102" spans="2:12" s="4" customFormat="1" x14ac:dyDescent="0.25">
      <c r="B102" s="96"/>
      <c r="C102" s="109"/>
      <c r="D102" s="109"/>
      <c r="E102" s="109"/>
      <c r="F102" s="109"/>
      <c r="G102" s="109"/>
      <c r="H102" s="109"/>
      <c r="I102" s="109"/>
      <c r="J102" s="109"/>
      <c r="K102" s="109"/>
      <c r="L102" s="109"/>
    </row>
    <row r="103" spans="2:12" s="4" customFormat="1" x14ac:dyDescent="0.25">
      <c r="B103" s="96"/>
      <c r="C103" s="109"/>
      <c r="D103" s="109"/>
      <c r="E103" s="109"/>
      <c r="F103" s="109"/>
      <c r="G103" s="109"/>
      <c r="H103" s="109"/>
      <c r="I103" s="109"/>
      <c r="J103" s="109"/>
      <c r="K103" s="109"/>
      <c r="L103" s="109"/>
    </row>
    <row r="104" spans="2:12" s="4" customFormat="1" x14ac:dyDescent="0.25">
      <c r="B104" s="96"/>
      <c r="C104" s="109"/>
      <c r="D104" s="109"/>
      <c r="E104" s="109"/>
      <c r="F104" s="109"/>
      <c r="G104" s="109"/>
      <c r="H104" s="109"/>
      <c r="I104" s="109"/>
      <c r="J104" s="109"/>
      <c r="K104" s="109"/>
      <c r="L104" s="109"/>
    </row>
    <row r="105" spans="2:12" s="4" customFormat="1" x14ac:dyDescent="0.25">
      <c r="B105" s="96"/>
      <c r="C105" s="109"/>
      <c r="D105" s="109"/>
      <c r="E105" s="109"/>
      <c r="F105" s="109"/>
      <c r="G105" s="109"/>
      <c r="H105" s="109"/>
      <c r="I105" s="109"/>
      <c r="J105" s="109"/>
      <c r="K105" s="109"/>
      <c r="L105" s="109"/>
    </row>
    <row r="106" spans="2:12" s="4" customFormat="1" x14ac:dyDescent="0.25">
      <c r="B106" s="96"/>
      <c r="C106" s="109"/>
      <c r="D106" s="109"/>
      <c r="E106" s="109"/>
      <c r="F106" s="109"/>
      <c r="G106" s="109"/>
      <c r="H106" s="109"/>
      <c r="I106" s="109"/>
      <c r="J106" s="109"/>
      <c r="K106" s="109"/>
      <c r="L106" s="109"/>
    </row>
    <row r="107" spans="2:12" s="4" customFormat="1" x14ac:dyDescent="0.25">
      <c r="B107" s="96"/>
      <c r="C107" s="109"/>
      <c r="D107" s="109"/>
      <c r="E107" s="109"/>
      <c r="F107" s="109"/>
      <c r="G107" s="109"/>
      <c r="H107" s="109"/>
      <c r="I107" s="109"/>
      <c r="J107" s="109"/>
      <c r="K107" s="109"/>
      <c r="L107" s="109"/>
    </row>
    <row r="108" spans="2:12" s="4" customFormat="1" x14ac:dyDescent="0.25">
      <c r="B108" s="96"/>
      <c r="C108" s="109"/>
      <c r="D108" s="109"/>
      <c r="E108" s="109"/>
      <c r="F108" s="109"/>
      <c r="G108" s="109"/>
      <c r="H108" s="109"/>
      <c r="I108" s="109"/>
      <c r="J108" s="109"/>
      <c r="K108" s="109"/>
      <c r="L108" s="109"/>
    </row>
    <row r="109" spans="2:12" s="4" customFormat="1" x14ac:dyDescent="0.25">
      <c r="B109" s="96"/>
      <c r="C109" s="109"/>
      <c r="D109" s="109"/>
      <c r="E109" s="109"/>
      <c r="F109" s="109"/>
      <c r="G109" s="109"/>
      <c r="H109" s="109"/>
      <c r="I109" s="109"/>
      <c r="J109" s="109"/>
      <c r="K109" s="109"/>
      <c r="L109" s="109"/>
    </row>
    <row r="110" spans="2:12" s="4" customFormat="1" x14ac:dyDescent="0.25">
      <c r="B110" s="96"/>
      <c r="C110" s="109"/>
      <c r="D110" s="109"/>
      <c r="E110" s="109"/>
      <c r="F110" s="109"/>
      <c r="G110" s="109"/>
      <c r="H110" s="109"/>
      <c r="I110" s="109"/>
      <c r="J110" s="109"/>
      <c r="K110" s="109"/>
      <c r="L110" s="109"/>
    </row>
    <row r="111" spans="2:12" s="4" customFormat="1" x14ac:dyDescent="0.25">
      <c r="B111" s="96"/>
      <c r="C111" s="109"/>
      <c r="D111" s="109"/>
      <c r="E111" s="109"/>
      <c r="F111" s="109"/>
      <c r="G111" s="109"/>
      <c r="H111" s="109"/>
      <c r="I111" s="109"/>
      <c r="J111" s="109"/>
      <c r="K111" s="109"/>
      <c r="L111" s="109"/>
    </row>
    <row r="112" spans="2:12" s="4" customFormat="1" x14ac:dyDescent="0.25">
      <c r="B112" s="96"/>
      <c r="C112" s="109"/>
      <c r="D112" s="109"/>
      <c r="E112" s="109"/>
      <c r="F112" s="109"/>
      <c r="G112" s="109"/>
      <c r="H112" s="109"/>
      <c r="I112" s="109"/>
      <c r="J112" s="109"/>
      <c r="K112" s="109"/>
      <c r="L112" s="109"/>
    </row>
    <row r="113" spans="2:12" s="4" customFormat="1" x14ac:dyDescent="0.25">
      <c r="B113" s="96"/>
      <c r="C113" s="109"/>
      <c r="D113" s="109"/>
      <c r="E113" s="109"/>
      <c r="F113" s="109"/>
      <c r="G113" s="109"/>
      <c r="H113" s="109"/>
      <c r="I113" s="109"/>
      <c r="J113" s="109"/>
      <c r="K113" s="109"/>
      <c r="L113" s="109"/>
    </row>
    <row r="114" spans="2:12" s="4" customFormat="1" x14ac:dyDescent="0.25">
      <c r="B114" s="96"/>
      <c r="C114" s="109"/>
      <c r="D114" s="109"/>
      <c r="E114" s="109"/>
      <c r="F114" s="109"/>
      <c r="G114" s="109"/>
      <c r="H114" s="109"/>
      <c r="I114" s="109"/>
      <c r="J114" s="109"/>
      <c r="K114" s="109"/>
      <c r="L114" s="109"/>
    </row>
    <row r="115" spans="2:12" s="4" customFormat="1" x14ac:dyDescent="0.25">
      <c r="B115" s="96"/>
      <c r="C115" s="109"/>
      <c r="D115" s="109"/>
      <c r="E115" s="109"/>
      <c r="F115" s="109"/>
      <c r="G115" s="109"/>
      <c r="H115" s="109"/>
      <c r="I115" s="109"/>
      <c r="J115" s="109"/>
      <c r="K115" s="109"/>
      <c r="L115" s="109"/>
    </row>
    <row r="116" spans="2:12" s="4" customFormat="1" x14ac:dyDescent="0.25">
      <c r="B116" s="96"/>
      <c r="C116" s="109"/>
      <c r="D116" s="109"/>
      <c r="E116" s="109"/>
      <c r="F116" s="109"/>
      <c r="G116" s="109"/>
      <c r="H116" s="109"/>
      <c r="I116" s="109"/>
      <c r="J116" s="109"/>
      <c r="K116" s="109"/>
      <c r="L116" s="109"/>
    </row>
    <row r="117" spans="2:12" s="4" customFormat="1" x14ac:dyDescent="0.25">
      <c r="B117" s="96"/>
      <c r="C117" s="109"/>
      <c r="D117" s="109"/>
      <c r="E117" s="109"/>
      <c r="F117" s="109"/>
      <c r="G117" s="109"/>
      <c r="H117" s="109"/>
      <c r="I117" s="109"/>
      <c r="J117" s="109"/>
      <c r="K117" s="109"/>
      <c r="L117" s="109"/>
    </row>
    <row r="118" spans="2:12" s="4" customFormat="1" x14ac:dyDescent="0.25">
      <c r="B118" s="96"/>
      <c r="C118" s="109"/>
      <c r="D118" s="109"/>
      <c r="E118" s="109"/>
      <c r="F118" s="109"/>
      <c r="G118" s="109"/>
      <c r="H118" s="109"/>
      <c r="I118" s="109"/>
      <c r="J118" s="109"/>
      <c r="K118" s="109"/>
      <c r="L118" s="109"/>
    </row>
    <row r="119" spans="2:12" s="4" customFormat="1" x14ac:dyDescent="0.25">
      <c r="B119" s="96"/>
      <c r="C119" s="109"/>
      <c r="D119" s="109"/>
      <c r="E119" s="109"/>
      <c r="F119" s="109"/>
      <c r="G119" s="109"/>
      <c r="H119" s="109"/>
      <c r="I119" s="109"/>
      <c r="J119" s="109"/>
      <c r="K119" s="109"/>
      <c r="L119" s="109"/>
    </row>
    <row r="120" spans="2:12" s="4" customFormat="1" x14ac:dyDescent="0.25">
      <c r="B120" s="96"/>
      <c r="C120" s="109"/>
      <c r="D120" s="109"/>
      <c r="E120" s="109"/>
      <c r="F120" s="109"/>
      <c r="G120" s="109"/>
      <c r="H120" s="109"/>
      <c r="I120" s="109"/>
      <c r="J120" s="109"/>
      <c r="K120" s="109"/>
      <c r="L120" s="109"/>
    </row>
    <row r="121" spans="2:12" s="4" customFormat="1" x14ac:dyDescent="0.25">
      <c r="B121" s="96"/>
      <c r="C121" s="109"/>
      <c r="D121" s="109"/>
      <c r="E121" s="109"/>
      <c r="F121" s="109"/>
      <c r="G121" s="109"/>
      <c r="H121" s="109"/>
      <c r="I121" s="109"/>
      <c r="J121" s="109"/>
      <c r="K121" s="109"/>
      <c r="L121" s="109"/>
    </row>
    <row r="122" spans="2:12" s="4" customFormat="1" x14ac:dyDescent="0.25">
      <c r="B122" s="96"/>
      <c r="C122" s="109"/>
      <c r="D122" s="109"/>
      <c r="E122" s="109"/>
      <c r="F122" s="109"/>
      <c r="G122" s="109"/>
      <c r="H122" s="109"/>
      <c r="I122" s="109"/>
      <c r="J122" s="109"/>
      <c r="K122" s="109"/>
      <c r="L122" s="109"/>
    </row>
    <row r="123" spans="2:12" s="4" customFormat="1" x14ac:dyDescent="0.25">
      <c r="B123" s="96"/>
      <c r="C123" s="109"/>
      <c r="D123" s="109"/>
      <c r="E123" s="109"/>
      <c r="F123" s="109"/>
      <c r="G123" s="109"/>
      <c r="H123" s="109"/>
      <c r="I123" s="109"/>
      <c r="J123" s="109"/>
      <c r="K123" s="109"/>
      <c r="L123" s="109"/>
    </row>
    <row r="124" spans="2:12" s="4" customFormat="1" x14ac:dyDescent="0.25">
      <c r="B124" s="96"/>
      <c r="C124" s="109"/>
      <c r="D124" s="109"/>
      <c r="E124" s="109"/>
      <c r="F124" s="109"/>
      <c r="G124" s="109"/>
      <c r="H124" s="109"/>
      <c r="I124" s="109"/>
      <c r="J124" s="109"/>
      <c r="K124" s="109"/>
      <c r="L124" s="109"/>
    </row>
    <row r="125" spans="2:12" s="4" customFormat="1" x14ac:dyDescent="0.25">
      <c r="B125" s="96"/>
      <c r="C125" s="109"/>
      <c r="D125" s="109"/>
      <c r="E125" s="109"/>
      <c r="F125" s="109"/>
      <c r="G125" s="109"/>
      <c r="H125" s="109"/>
      <c r="I125" s="109"/>
      <c r="J125" s="109"/>
      <c r="K125" s="109"/>
      <c r="L125" s="109"/>
    </row>
    <row r="126" spans="2:12" s="4" customFormat="1" x14ac:dyDescent="0.25">
      <c r="B126" s="96"/>
      <c r="C126" s="109"/>
      <c r="D126" s="109"/>
      <c r="E126" s="109"/>
      <c r="F126" s="109"/>
      <c r="G126" s="109"/>
      <c r="H126" s="109"/>
      <c r="I126" s="109"/>
      <c r="J126" s="109"/>
      <c r="K126" s="109"/>
      <c r="L126" s="109"/>
    </row>
    <row r="127" spans="2:12" s="4" customFormat="1" x14ac:dyDescent="0.25">
      <c r="B127" s="96"/>
      <c r="C127" s="109"/>
      <c r="D127" s="109"/>
      <c r="E127" s="109"/>
      <c r="F127" s="109"/>
      <c r="G127" s="109"/>
      <c r="H127" s="109"/>
      <c r="I127" s="109"/>
      <c r="J127" s="109"/>
      <c r="K127" s="109"/>
      <c r="L127" s="109"/>
    </row>
    <row r="128" spans="2:12" s="4" customFormat="1" x14ac:dyDescent="0.25">
      <c r="B128" s="96"/>
      <c r="C128" s="109"/>
      <c r="D128" s="109"/>
      <c r="E128" s="109"/>
      <c r="F128" s="109"/>
      <c r="G128" s="109"/>
      <c r="H128" s="109"/>
      <c r="I128" s="109"/>
      <c r="J128" s="109"/>
      <c r="K128" s="109"/>
      <c r="L128" s="109"/>
    </row>
    <row r="129" spans="2:12" s="4" customFormat="1" x14ac:dyDescent="0.25">
      <c r="B129" s="96"/>
      <c r="C129" s="109"/>
      <c r="D129" s="109"/>
      <c r="E129" s="109"/>
      <c r="F129" s="109"/>
      <c r="G129" s="109"/>
      <c r="H129" s="109"/>
      <c r="I129" s="109"/>
      <c r="J129" s="109"/>
      <c r="K129" s="109"/>
      <c r="L129" s="109"/>
    </row>
    <row r="130" spans="2:12" s="4" customFormat="1" x14ac:dyDescent="0.25">
      <c r="B130" s="96"/>
      <c r="C130" s="109"/>
      <c r="D130" s="109"/>
      <c r="E130" s="109"/>
      <c r="F130" s="109"/>
      <c r="G130" s="109"/>
      <c r="H130" s="109"/>
      <c r="I130" s="109"/>
      <c r="J130" s="109"/>
      <c r="K130" s="109"/>
      <c r="L130" s="109"/>
    </row>
    <row r="131" spans="2:12" s="4" customFormat="1" x14ac:dyDescent="0.25">
      <c r="B131" s="96"/>
      <c r="C131" s="109"/>
      <c r="D131" s="109"/>
      <c r="E131" s="109"/>
      <c r="F131" s="109"/>
      <c r="G131" s="109"/>
      <c r="H131" s="109"/>
      <c r="I131" s="109"/>
      <c r="J131" s="109"/>
      <c r="K131" s="109"/>
      <c r="L131" s="109"/>
    </row>
    <row r="132" spans="2:12" s="4" customFormat="1" x14ac:dyDescent="0.25">
      <c r="B132" s="96"/>
      <c r="C132" s="109"/>
      <c r="D132" s="109"/>
      <c r="E132" s="109"/>
      <c r="F132" s="109"/>
      <c r="G132" s="109"/>
      <c r="H132" s="109"/>
      <c r="I132" s="109"/>
      <c r="J132" s="109"/>
      <c r="K132" s="109"/>
      <c r="L132" s="109"/>
    </row>
    <row r="133" spans="2:12" s="4" customFormat="1" x14ac:dyDescent="0.25">
      <c r="B133" s="96"/>
      <c r="C133" s="109"/>
      <c r="D133" s="109"/>
      <c r="E133" s="109"/>
      <c r="F133" s="109"/>
      <c r="G133" s="109"/>
      <c r="H133" s="109"/>
      <c r="I133" s="109"/>
      <c r="J133" s="109"/>
      <c r="K133" s="109"/>
      <c r="L133" s="109"/>
    </row>
    <row r="134" spans="2:12" s="4" customFormat="1" x14ac:dyDescent="0.25">
      <c r="B134" s="96"/>
      <c r="C134" s="109"/>
      <c r="D134" s="109"/>
      <c r="E134" s="109"/>
      <c r="F134" s="109"/>
      <c r="G134" s="109"/>
      <c r="H134" s="109"/>
      <c r="I134" s="109"/>
      <c r="J134" s="109"/>
      <c r="K134" s="109"/>
      <c r="L134" s="109"/>
    </row>
    <row r="135" spans="2:12" s="4" customFormat="1" x14ac:dyDescent="0.25">
      <c r="B135" s="96"/>
      <c r="C135" s="109"/>
      <c r="D135" s="109"/>
      <c r="E135" s="109"/>
      <c r="F135" s="109"/>
      <c r="G135" s="109"/>
      <c r="H135" s="109"/>
      <c r="I135" s="109"/>
      <c r="J135" s="109"/>
      <c r="K135" s="109"/>
      <c r="L135" s="109"/>
    </row>
    <row r="136" spans="2:12" s="4" customFormat="1" x14ac:dyDescent="0.25">
      <c r="B136" s="96"/>
      <c r="C136" s="109"/>
      <c r="D136" s="109"/>
      <c r="E136" s="109"/>
      <c r="F136" s="109"/>
      <c r="G136" s="109"/>
      <c r="H136" s="109"/>
      <c r="I136" s="109"/>
      <c r="J136" s="109"/>
      <c r="K136" s="109"/>
      <c r="L136" s="109"/>
    </row>
    <row r="137" spans="2:12" s="4" customFormat="1" x14ac:dyDescent="0.25">
      <c r="B137" s="96"/>
      <c r="C137" s="109"/>
      <c r="D137" s="109"/>
      <c r="E137" s="109"/>
      <c r="F137" s="109"/>
      <c r="G137" s="109"/>
      <c r="H137" s="109"/>
      <c r="I137" s="109"/>
      <c r="J137" s="109"/>
      <c r="K137" s="109"/>
      <c r="L137" s="109"/>
    </row>
    <row r="138" spans="2:12" s="4" customFormat="1" x14ac:dyDescent="0.25">
      <c r="B138" s="96"/>
      <c r="C138" s="109"/>
      <c r="D138" s="109"/>
      <c r="E138" s="109"/>
      <c r="F138" s="109"/>
      <c r="G138" s="109"/>
      <c r="H138" s="109"/>
      <c r="I138" s="109"/>
      <c r="J138" s="109"/>
      <c r="K138" s="109"/>
      <c r="L138" s="109"/>
    </row>
    <row r="139" spans="2:12" s="4" customFormat="1" x14ac:dyDescent="0.25">
      <c r="B139" s="96"/>
      <c r="C139" s="109"/>
      <c r="D139" s="109"/>
      <c r="E139" s="109"/>
      <c r="F139" s="109"/>
      <c r="G139" s="109"/>
      <c r="H139" s="109"/>
      <c r="I139" s="109"/>
      <c r="J139" s="109"/>
      <c r="K139" s="109"/>
      <c r="L139" s="109"/>
    </row>
    <row r="140" spans="2:12" s="4" customFormat="1" x14ac:dyDescent="0.25">
      <c r="B140" s="96"/>
      <c r="C140" s="109"/>
      <c r="D140" s="109"/>
      <c r="E140" s="109"/>
      <c r="F140" s="109"/>
      <c r="G140" s="109"/>
      <c r="H140" s="109"/>
      <c r="I140" s="109"/>
      <c r="J140" s="109"/>
      <c r="K140" s="109"/>
      <c r="L140" s="109"/>
    </row>
    <row r="141" spans="2:12" s="4" customFormat="1" x14ac:dyDescent="0.25">
      <c r="B141" s="96"/>
      <c r="C141" s="109"/>
      <c r="D141" s="109"/>
      <c r="E141" s="109"/>
      <c r="F141" s="109"/>
      <c r="G141" s="109"/>
      <c r="H141" s="109"/>
      <c r="I141" s="109"/>
      <c r="J141" s="109"/>
      <c r="K141" s="109"/>
      <c r="L141" s="109"/>
    </row>
    <row r="142" spans="2:12" s="4" customFormat="1" x14ac:dyDescent="0.25">
      <c r="B142" s="96"/>
      <c r="C142" s="109"/>
      <c r="D142" s="109"/>
      <c r="E142" s="109"/>
      <c r="F142" s="109"/>
      <c r="G142" s="109"/>
      <c r="H142" s="109"/>
      <c r="I142" s="109"/>
      <c r="J142" s="109"/>
      <c r="K142" s="109"/>
      <c r="L142" s="109"/>
    </row>
    <row r="143" spans="2:12" s="4" customFormat="1" x14ac:dyDescent="0.25">
      <c r="B143" s="96"/>
      <c r="C143" s="109"/>
      <c r="D143" s="109"/>
      <c r="E143" s="109"/>
      <c r="F143" s="109"/>
      <c r="G143" s="109"/>
      <c r="H143" s="109"/>
      <c r="I143" s="109"/>
      <c r="J143" s="109"/>
      <c r="K143" s="109"/>
      <c r="L143" s="109"/>
    </row>
    <row r="144" spans="2:12" s="4" customFormat="1" x14ac:dyDescent="0.25">
      <c r="B144" s="96"/>
      <c r="C144" s="109"/>
      <c r="D144" s="109"/>
      <c r="E144" s="109"/>
      <c r="F144" s="109"/>
      <c r="G144" s="109"/>
      <c r="H144" s="109"/>
      <c r="I144" s="109"/>
      <c r="J144" s="109"/>
      <c r="K144" s="109"/>
      <c r="L144" s="109"/>
    </row>
    <row r="145" spans="2:12" s="4" customFormat="1" x14ac:dyDescent="0.25">
      <c r="B145" s="96"/>
      <c r="C145" s="109"/>
      <c r="D145" s="109"/>
      <c r="E145" s="109"/>
      <c r="F145" s="109"/>
      <c r="G145" s="109"/>
      <c r="H145" s="109"/>
      <c r="I145" s="109"/>
      <c r="J145" s="109"/>
      <c r="K145" s="109"/>
      <c r="L145" s="109"/>
    </row>
    <row r="146" spans="2:12" s="4" customFormat="1" x14ac:dyDescent="0.25">
      <c r="B146" s="96"/>
      <c r="C146" s="109"/>
      <c r="D146" s="109"/>
      <c r="E146" s="109"/>
      <c r="F146" s="109"/>
      <c r="G146" s="109"/>
      <c r="H146" s="109"/>
      <c r="I146" s="109"/>
      <c r="J146" s="109"/>
      <c r="K146" s="109"/>
      <c r="L146" s="109"/>
    </row>
    <row r="147" spans="2:12" s="4" customFormat="1" x14ac:dyDescent="0.25">
      <c r="B147" s="96"/>
      <c r="C147" s="109"/>
      <c r="D147" s="109"/>
      <c r="E147" s="109"/>
      <c r="F147" s="109"/>
      <c r="G147" s="109"/>
      <c r="H147" s="109"/>
      <c r="I147" s="109"/>
      <c r="J147" s="109"/>
      <c r="K147" s="109"/>
      <c r="L147" s="109"/>
    </row>
    <row r="148" spans="2:12" s="4" customFormat="1" x14ac:dyDescent="0.25">
      <c r="B148" s="96"/>
      <c r="C148" s="109"/>
      <c r="D148" s="109"/>
      <c r="E148" s="109"/>
      <c r="F148" s="109"/>
      <c r="G148" s="109"/>
      <c r="H148" s="109"/>
      <c r="I148" s="109"/>
      <c r="J148" s="109"/>
      <c r="K148" s="109"/>
      <c r="L148" s="109"/>
    </row>
    <row r="149" spans="2:12" s="4" customFormat="1" x14ac:dyDescent="0.25">
      <c r="B149" s="96"/>
      <c r="C149" s="109"/>
      <c r="D149" s="109"/>
      <c r="E149" s="109"/>
      <c r="F149" s="109"/>
      <c r="G149" s="109"/>
      <c r="H149" s="109"/>
      <c r="I149" s="109"/>
      <c r="J149" s="109"/>
      <c r="K149" s="109"/>
      <c r="L149" s="109"/>
    </row>
    <row r="150" spans="2:12" s="4" customFormat="1" x14ac:dyDescent="0.25">
      <c r="B150" s="96"/>
      <c r="C150" s="109"/>
      <c r="D150" s="109"/>
      <c r="E150" s="109"/>
      <c r="F150" s="109"/>
      <c r="G150" s="109"/>
      <c r="H150" s="109"/>
      <c r="I150" s="109"/>
      <c r="J150" s="109"/>
      <c r="K150" s="109"/>
      <c r="L150" s="109"/>
    </row>
    <row r="151" spans="2:12" s="4" customFormat="1" x14ac:dyDescent="0.25">
      <c r="B151" s="96"/>
      <c r="C151" s="109"/>
      <c r="D151" s="109"/>
      <c r="E151" s="109"/>
      <c r="F151" s="109"/>
      <c r="G151" s="109"/>
      <c r="H151" s="109"/>
      <c r="I151" s="109"/>
      <c r="J151" s="109"/>
      <c r="K151" s="109"/>
      <c r="L151" s="109"/>
    </row>
    <row r="152" spans="2:12" s="4" customFormat="1" x14ac:dyDescent="0.25">
      <c r="B152" s="96"/>
      <c r="C152" s="109"/>
      <c r="D152" s="109"/>
      <c r="E152" s="109"/>
      <c r="F152" s="109"/>
      <c r="G152" s="109"/>
      <c r="H152" s="109"/>
      <c r="I152" s="109"/>
      <c r="J152" s="109"/>
      <c r="K152" s="109"/>
      <c r="L152" s="109"/>
    </row>
    <row r="153" spans="2:12" s="4" customFormat="1" x14ac:dyDescent="0.25">
      <c r="B153" s="96"/>
      <c r="C153" s="109"/>
      <c r="D153" s="109"/>
      <c r="E153" s="109"/>
      <c r="F153" s="109"/>
      <c r="G153" s="109"/>
      <c r="H153" s="109"/>
      <c r="I153" s="109"/>
      <c r="J153" s="109"/>
      <c r="K153" s="109"/>
      <c r="L153" s="109"/>
    </row>
    <row r="154" spans="2:12" s="4" customFormat="1" x14ac:dyDescent="0.25">
      <c r="B154" s="96"/>
      <c r="C154" s="109"/>
      <c r="D154" s="109"/>
      <c r="E154" s="109"/>
      <c r="F154" s="109"/>
      <c r="G154" s="109"/>
      <c r="H154" s="109"/>
      <c r="I154" s="109"/>
      <c r="J154" s="109"/>
      <c r="K154" s="109"/>
      <c r="L154" s="109"/>
    </row>
    <row r="155" spans="2:12" s="4" customFormat="1" x14ac:dyDescent="0.25">
      <c r="B155" s="96"/>
      <c r="C155" s="109"/>
      <c r="D155" s="109"/>
      <c r="E155" s="109"/>
      <c r="F155" s="109"/>
      <c r="G155" s="109"/>
      <c r="H155" s="109"/>
      <c r="I155" s="109"/>
      <c r="J155" s="109"/>
      <c r="K155" s="109"/>
      <c r="L155" s="109"/>
    </row>
    <row r="156" spans="2:12" s="4" customFormat="1" x14ac:dyDescent="0.25">
      <c r="B156" s="96"/>
      <c r="C156" s="109"/>
      <c r="D156" s="109"/>
      <c r="E156" s="109"/>
      <c r="F156" s="109"/>
      <c r="G156" s="109"/>
      <c r="H156" s="109"/>
      <c r="I156" s="109"/>
      <c r="J156" s="109"/>
      <c r="K156" s="109"/>
      <c r="L156" s="109"/>
    </row>
    <row r="157" spans="2:12" s="4" customFormat="1" x14ac:dyDescent="0.25">
      <c r="B157" s="96"/>
      <c r="C157" s="109"/>
      <c r="D157" s="109"/>
      <c r="E157" s="109"/>
      <c r="F157" s="109"/>
      <c r="G157" s="109"/>
      <c r="H157" s="109"/>
      <c r="I157" s="109"/>
      <c r="J157" s="109"/>
      <c r="K157" s="109"/>
      <c r="L157" s="109"/>
    </row>
    <row r="158" spans="2:12" s="4" customFormat="1" x14ac:dyDescent="0.25">
      <c r="B158" s="96"/>
      <c r="C158" s="109"/>
      <c r="D158" s="109"/>
      <c r="E158" s="109"/>
      <c r="F158" s="109"/>
      <c r="G158" s="109"/>
      <c r="H158" s="109"/>
      <c r="I158" s="109"/>
      <c r="J158" s="109"/>
      <c r="K158" s="109"/>
      <c r="L158" s="109"/>
    </row>
    <row r="159" spans="2:12" s="4" customFormat="1" x14ac:dyDescent="0.25">
      <c r="B159" s="96"/>
      <c r="C159" s="109"/>
      <c r="D159" s="109"/>
      <c r="E159" s="109"/>
      <c r="F159" s="109"/>
      <c r="G159" s="109"/>
      <c r="H159" s="109"/>
      <c r="I159" s="109"/>
      <c r="J159" s="109"/>
      <c r="K159" s="109"/>
      <c r="L159" s="109"/>
    </row>
    <row r="160" spans="2:12" s="4" customFormat="1" x14ac:dyDescent="0.25">
      <c r="B160" s="96"/>
      <c r="C160" s="109"/>
      <c r="D160" s="109"/>
      <c r="E160" s="109"/>
      <c r="F160" s="109"/>
      <c r="G160" s="109"/>
      <c r="H160" s="109"/>
      <c r="I160" s="109"/>
      <c r="J160" s="109"/>
      <c r="K160" s="109"/>
      <c r="L160" s="109"/>
    </row>
    <row r="161" spans="2:12" s="4" customFormat="1" x14ac:dyDescent="0.25">
      <c r="B161" s="96"/>
      <c r="C161" s="109"/>
      <c r="D161" s="109"/>
      <c r="E161" s="109"/>
      <c r="F161" s="109"/>
      <c r="G161" s="109"/>
      <c r="H161" s="109"/>
      <c r="I161" s="109"/>
      <c r="J161" s="109"/>
      <c r="K161" s="109"/>
      <c r="L161" s="109"/>
    </row>
    <row r="162" spans="2:12" s="4" customFormat="1" x14ac:dyDescent="0.25">
      <c r="B162" s="96"/>
      <c r="C162" s="109"/>
      <c r="D162" s="109"/>
      <c r="E162" s="109"/>
      <c r="F162" s="109"/>
      <c r="G162" s="109"/>
      <c r="H162" s="109"/>
      <c r="I162" s="109"/>
      <c r="J162" s="109"/>
      <c r="K162" s="109"/>
      <c r="L162" s="109"/>
    </row>
    <row r="163" spans="2:12" s="4" customFormat="1" x14ac:dyDescent="0.25">
      <c r="B163" s="96"/>
      <c r="C163" s="109"/>
      <c r="D163" s="109"/>
      <c r="E163" s="109"/>
      <c r="F163" s="109"/>
      <c r="G163" s="109"/>
      <c r="H163" s="109"/>
      <c r="I163" s="109"/>
      <c r="J163" s="109"/>
      <c r="K163" s="109"/>
      <c r="L163" s="109"/>
    </row>
    <row r="164" spans="2:12" s="4" customFormat="1" x14ac:dyDescent="0.25">
      <c r="B164" s="96"/>
      <c r="C164" s="109"/>
      <c r="D164" s="109"/>
      <c r="E164" s="109"/>
      <c r="F164" s="109"/>
      <c r="G164" s="109"/>
      <c r="H164" s="109"/>
      <c r="I164" s="109"/>
      <c r="J164" s="109"/>
      <c r="K164" s="109"/>
      <c r="L164" s="109"/>
    </row>
    <row r="165" spans="2:12" s="4" customFormat="1" x14ac:dyDescent="0.25">
      <c r="B165" s="96"/>
      <c r="C165" s="109"/>
      <c r="D165" s="109"/>
      <c r="E165" s="109"/>
      <c r="F165" s="109"/>
      <c r="G165" s="109"/>
      <c r="H165" s="109"/>
      <c r="I165" s="109"/>
      <c r="J165" s="109"/>
      <c r="K165" s="109"/>
      <c r="L165" s="109"/>
    </row>
    <row r="166" spans="2:12" s="4" customFormat="1" x14ac:dyDescent="0.25">
      <c r="B166" s="96"/>
      <c r="C166" s="109"/>
      <c r="D166" s="109"/>
      <c r="E166" s="109"/>
      <c r="F166" s="109"/>
      <c r="G166" s="109"/>
      <c r="H166" s="109"/>
      <c r="I166" s="109"/>
      <c r="J166" s="109"/>
      <c r="K166" s="109"/>
      <c r="L166" s="109"/>
    </row>
    <row r="167" spans="2:12" s="4" customFormat="1" x14ac:dyDescent="0.25">
      <c r="B167" s="96"/>
      <c r="C167" s="109"/>
      <c r="D167" s="109"/>
      <c r="E167" s="109"/>
      <c r="F167" s="109"/>
      <c r="G167" s="109"/>
      <c r="H167" s="109"/>
      <c r="I167" s="109"/>
      <c r="J167" s="109"/>
      <c r="K167" s="109"/>
      <c r="L167" s="109"/>
    </row>
    <row r="168" spans="2:12" s="4" customFormat="1" x14ac:dyDescent="0.25">
      <c r="B168" s="96"/>
      <c r="C168" s="109"/>
      <c r="D168" s="109"/>
      <c r="E168" s="109"/>
      <c r="F168" s="109"/>
      <c r="G168" s="109"/>
      <c r="H168" s="109"/>
      <c r="I168" s="109"/>
      <c r="J168" s="109"/>
      <c r="K168" s="109"/>
      <c r="L168" s="109"/>
    </row>
    <row r="169" spans="2:12" s="4" customFormat="1" x14ac:dyDescent="0.25">
      <c r="B169" s="96"/>
      <c r="C169" s="109"/>
      <c r="D169" s="109"/>
      <c r="E169" s="109"/>
      <c r="F169" s="109"/>
      <c r="G169" s="109"/>
      <c r="H169" s="109"/>
      <c r="I169" s="109"/>
      <c r="J169" s="109"/>
      <c r="K169" s="109"/>
      <c r="L169" s="109"/>
    </row>
    <row r="170" spans="2:12" s="4" customFormat="1" x14ac:dyDescent="0.25">
      <c r="B170" s="96"/>
      <c r="C170" s="109"/>
      <c r="D170" s="109"/>
      <c r="E170" s="109"/>
      <c r="F170" s="109"/>
      <c r="G170" s="109"/>
      <c r="H170" s="109"/>
      <c r="I170" s="109"/>
      <c r="J170" s="109"/>
      <c r="K170" s="109"/>
      <c r="L170" s="109"/>
    </row>
    <row r="171" spans="2:12" s="4" customFormat="1" x14ac:dyDescent="0.25">
      <c r="B171" s="96"/>
      <c r="C171" s="109"/>
      <c r="D171" s="109"/>
      <c r="E171" s="109"/>
      <c r="F171" s="109"/>
      <c r="G171" s="109"/>
      <c r="H171" s="109"/>
      <c r="I171" s="109"/>
      <c r="J171" s="109"/>
      <c r="K171" s="109"/>
      <c r="L171" s="109"/>
    </row>
    <row r="172" spans="2:12" s="4" customFormat="1" x14ac:dyDescent="0.25">
      <c r="B172" s="96"/>
      <c r="C172" s="109"/>
      <c r="D172" s="109"/>
      <c r="E172" s="109"/>
      <c r="F172" s="109"/>
      <c r="G172" s="109"/>
      <c r="H172" s="109"/>
      <c r="I172" s="109"/>
      <c r="J172" s="109"/>
      <c r="K172" s="109"/>
      <c r="L172" s="109"/>
    </row>
    <row r="173" spans="2:12" s="4" customFormat="1" x14ac:dyDescent="0.25">
      <c r="B173" s="96"/>
      <c r="C173" s="109"/>
      <c r="D173" s="109"/>
      <c r="E173" s="109"/>
      <c r="F173" s="109"/>
      <c r="G173" s="109"/>
      <c r="H173" s="109"/>
      <c r="I173" s="109"/>
      <c r="J173" s="109"/>
      <c r="K173" s="109"/>
      <c r="L173" s="109"/>
    </row>
    <row r="174" spans="2:12" s="4" customFormat="1" x14ac:dyDescent="0.25">
      <c r="B174" s="96"/>
      <c r="C174" s="109"/>
      <c r="D174" s="109"/>
      <c r="E174" s="109"/>
      <c r="F174" s="109"/>
      <c r="G174" s="109"/>
      <c r="H174" s="109"/>
      <c r="I174" s="109"/>
      <c r="J174" s="109"/>
      <c r="K174" s="109"/>
      <c r="L174" s="109"/>
    </row>
    <row r="175" spans="2:12" s="4" customFormat="1" x14ac:dyDescent="0.25">
      <c r="B175" s="96"/>
      <c r="C175" s="109"/>
      <c r="D175" s="109"/>
      <c r="E175" s="109"/>
      <c r="F175" s="109"/>
      <c r="G175" s="109"/>
      <c r="H175" s="109"/>
      <c r="I175" s="109"/>
      <c r="J175" s="109"/>
      <c r="K175" s="109"/>
      <c r="L175" s="109"/>
    </row>
    <row r="176" spans="2:12" s="4" customFormat="1" x14ac:dyDescent="0.25">
      <c r="B176" s="96"/>
      <c r="C176" s="109"/>
      <c r="D176" s="109"/>
      <c r="E176" s="109"/>
      <c r="F176" s="109"/>
      <c r="G176" s="109"/>
      <c r="H176" s="109"/>
      <c r="I176" s="109"/>
      <c r="J176" s="109"/>
      <c r="K176" s="109"/>
      <c r="L176" s="109"/>
    </row>
    <row r="177" spans="2:12" s="4" customFormat="1" x14ac:dyDescent="0.25">
      <c r="B177" s="96"/>
      <c r="C177" s="109"/>
      <c r="D177" s="109"/>
      <c r="E177" s="109"/>
      <c r="F177" s="109"/>
      <c r="G177" s="109"/>
      <c r="H177" s="109"/>
      <c r="I177" s="109"/>
      <c r="J177" s="109"/>
      <c r="K177" s="109"/>
      <c r="L177" s="109"/>
    </row>
    <row r="178" spans="2:12" s="4" customFormat="1" x14ac:dyDescent="0.25">
      <c r="B178" s="96"/>
      <c r="C178" s="109"/>
      <c r="D178" s="109"/>
      <c r="E178" s="109"/>
      <c r="F178" s="109"/>
      <c r="G178" s="109"/>
      <c r="H178" s="109"/>
      <c r="I178" s="109"/>
      <c r="J178" s="109"/>
      <c r="K178" s="109"/>
      <c r="L178" s="109"/>
    </row>
    <row r="179" spans="2:12" s="4" customFormat="1" x14ac:dyDescent="0.25">
      <c r="B179" s="96"/>
      <c r="C179" s="109"/>
      <c r="D179" s="109"/>
      <c r="E179" s="109"/>
      <c r="F179" s="109"/>
      <c r="G179" s="109"/>
      <c r="H179" s="109"/>
      <c r="I179" s="109"/>
      <c r="J179" s="109"/>
      <c r="K179" s="109"/>
      <c r="L179" s="109"/>
    </row>
    <row r="180" spans="2:12" s="4" customFormat="1" x14ac:dyDescent="0.25">
      <c r="B180" s="96"/>
      <c r="C180" s="109"/>
      <c r="D180" s="109"/>
      <c r="E180" s="109"/>
      <c r="F180" s="109"/>
      <c r="G180" s="109"/>
      <c r="H180" s="109"/>
      <c r="I180" s="109"/>
      <c r="J180" s="109"/>
      <c r="K180" s="109"/>
      <c r="L180" s="109"/>
    </row>
    <row r="181" spans="2:12" s="4" customFormat="1" x14ac:dyDescent="0.25">
      <c r="B181" s="96"/>
      <c r="C181" s="109"/>
      <c r="D181" s="109"/>
      <c r="E181" s="109"/>
      <c r="F181" s="109"/>
      <c r="G181" s="109"/>
      <c r="H181" s="109"/>
      <c r="I181" s="109"/>
      <c r="J181" s="109"/>
      <c r="K181" s="109"/>
      <c r="L181" s="109"/>
    </row>
    <row r="182" spans="2:12" s="4" customFormat="1" x14ac:dyDescent="0.25">
      <c r="B182" s="96"/>
      <c r="C182" s="109"/>
      <c r="D182" s="109"/>
      <c r="E182" s="109"/>
      <c r="F182" s="109"/>
      <c r="G182" s="109"/>
      <c r="H182" s="109"/>
      <c r="I182" s="109"/>
      <c r="J182" s="109"/>
      <c r="K182" s="109"/>
      <c r="L182" s="109"/>
    </row>
    <row r="183" spans="2:12" s="4" customFormat="1" x14ac:dyDescent="0.25">
      <c r="B183" s="96"/>
      <c r="C183" s="109"/>
      <c r="D183" s="109"/>
      <c r="E183" s="109"/>
      <c r="F183" s="109"/>
      <c r="G183" s="109"/>
      <c r="H183" s="109"/>
      <c r="I183" s="109"/>
      <c r="J183" s="109"/>
      <c r="K183" s="109"/>
      <c r="L183" s="109"/>
    </row>
    <row r="184" spans="2:12" s="4" customFormat="1" x14ac:dyDescent="0.25">
      <c r="B184" s="96"/>
      <c r="C184" s="109"/>
      <c r="D184" s="109"/>
      <c r="E184" s="109"/>
      <c r="F184" s="109"/>
      <c r="G184" s="109"/>
      <c r="H184" s="109"/>
      <c r="I184" s="109"/>
      <c r="J184" s="109"/>
      <c r="K184" s="109"/>
      <c r="L184" s="109"/>
    </row>
    <row r="185" spans="2:12" s="4" customFormat="1" x14ac:dyDescent="0.25">
      <c r="B185" s="96"/>
      <c r="C185" s="109"/>
      <c r="D185" s="109"/>
      <c r="E185" s="109"/>
      <c r="F185" s="109"/>
      <c r="G185" s="109"/>
      <c r="H185" s="109"/>
      <c r="I185" s="109"/>
      <c r="J185" s="109"/>
      <c r="K185" s="109"/>
      <c r="L185" s="109"/>
    </row>
    <row r="186" spans="2:12" s="4" customFormat="1" x14ac:dyDescent="0.25">
      <c r="B186" s="96"/>
      <c r="C186" s="109"/>
      <c r="D186" s="109"/>
      <c r="E186" s="109"/>
      <c r="F186" s="109"/>
      <c r="G186" s="109"/>
      <c r="H186" s="109"/>
      <c r="I186" s="109"/>
      <c r="J186" s="109"/>
      <c r="K186" s="109"/>
      <c r="L186" s="109"/>
    </row>
    <row r="187" spans="2:12" s="4" customFormat="1" x14ac:dyDescent="0.25">
      <c r="B187" s="96"/>
      <c r="C187" s="109"/>
      <c r="D187" s="109"/>
      <c r="E187" s="109"/>
      <c r="F187" s="109"/>
      <c r="G187" s="109"/>
      <c r="H187" s="109"/>
      <c r="I187" s="109"/>
      <c r="J187" s="109"/>
      <c r="K187" s="109"/>
      <c r="L187" s="109"/>
    </row>
    <row r="188" spans="2:12" s="4" customFormat="1" x14ac:dyDescent="0.25">
      <c r="B188" s="96"/>
      <c r="C188" s="109"/>
      <c r="D188" s="109"/>
      <c r="E188" s="109"/>
      <c r="F188" s="109"/>
      <c r="G188" s="109"/>
      <c r="H188" s="109"/>
      <c r="I188" s="109"/>
      <c r="J188" s="109"/>
      <c r="K188" s="109"/>
      <c r="L188" s="109"/>
    </row>
    <row r="189" spans="2:12" s="4" customFormat="1" x14ac:dyDescent="0.25">
      <c r="B189" s="96"/>
      <c r="C189" s="109"/>
      <c r="D189" s="109"/>
      <c r="E189" s="109"/>
      <c r="F189" s="109"/>
      <c r="G189" s="109"/>
      <c r="H189" s="109"/>
      <c r="I189" s="109"/>
      <c r="J189" s="109"/>
      <c r="K189" s="109"/>
      <c r="L189" s="109"/>
    </row>
    <row r="190" spans="2:12" s="4" customFormat="1" x14ac:dyDescent="0.25">
      <c r="B190" s="96"/>
      <c r="C190" s="109"/>
      <c r="D190" s="109"/>
      <c r="E190" s="109"/>
      <c r="F190" s="109"/>
      <c r="G190" s="109"/>
      <c r="H190" s="109"/>
      <c r="I190" s="109"/>
      <c r="J190" s="109"/>
      <c r="K190" s="109"/>
      <c r="L190" s="109"/>
    </row>
    <row r="191" spans="2:12" s="4" customFormat="1" x14ac:dyDescent="0.25">
      <c r="B191" s="96"/>
      <c r="C191" s="109"/>
      <c r="D191" s="109"/>
      <c r="E191" s="109"/>
      <c r="F191" s="109"/>
      <c r="G191" s="109"/>
      <c r="H191" s="109"/>
      <c r="I191" s="109"/>
      <c r="J191" s="109"/>
      <c r="K191" s="109"/>
      <c r="L191" s="109"/>
    </row>
    <row r="192" spans="2:12" s="4" customFormat="1" x14ac:dyDescent="0.25">
      <c r="B192" s="96"/>
      <c r="C192" s="109"/>
      <c r="D192" s="109"/>
      <c r="E192" s="109"/>
      <c r="F192" s="109"/>
      <c r="G192" s="109"/>
      <c r="H192" s="109"/>
      <c r="I192" s="109"/>
      <c r="J192" s="109"/>
      <c r="K192" s="109"/>
      <c r="L192" s="109"/>
    </row>
    <row r="193" spans="2:12" s="4" customFormat="1" x14ac:dyDescent="0.25">
      <c r="B193" s="96"/>
      <c r="C193" s="109"/>
      <c r="D193" s="109"/>
      <c r="E193" s="109"/>
      <c r="F193" s="109"/>
      <c r="G193" s="109"/>
      <c r="H193" s="109"/>
      <c r="I193" s="109"/>
      <c r="J193" s="109"/>
      <c r="K193" s="109"/>
      <c r="L193" s="109"/>
    </row>
    <row r="194" spans="2:12" s="4" customFormat="1" x14ac:dyDescent="0.25">
      <c r="B194" s="96"/>
      <c r="C194" s="109"/>
      <c r="D194" s="109"/>
      <c r="E194" s="109"/>
      <c r="F194" s="109"/>
      <c r="G194" s="109"/>
      <c r="H194" s="109"/>
      <c r="I194" s="109"/>
      <c r="J194" s="109"/>
      <c r="K194" s="109"/>
      <c r="L194" s="109"/>
    </row>
    <row r="195" spans="2:12" s="4" customFormat="1" x14ac:dyDescent="0.25">
      <c r="B195" s="96"/>
      <c r="C195" s="109"/>
      <c r="D195" s="109"/>
      <c r="E195" s="109"/>
      <c r="F195" s="109"/>
      <c r="G195" s="109"/>
      <c r="H195" s="109"/>
      <c r="I195" s="109"/>
      <c r="J195" s="109"/>
      <c r="K195" s="109"/>
      <c r="L195" s="109"/>
    </row>
    <row r="196" spans="2:12" s="4" customFormat="1" x14ac:dyDescent="0.25">
      <c r="B196" s="96"/>
      <c r="C196" s="109"/>
      <c r="D196" s="109"/>
      <c r="E196" s="109"/>
      <c r="F196" s="109"/>
      <c r="G196" s="109"/>
      <c r="H196" s="109"/>
      <c r="I196" s="109"/>
      <c r="J196" s="109"/>
      <c r="K196" s="109"/>
      <c r="L196" s="109"/>
    </row>
    <row r="197" spans="2:12" s="4" customFormat="1" x14ac:dyDescent="0.25">
      <c r="B197" s="96"/>
      <c r="C197" s="109"/>
      <c r="D197" s="109"/>
      <c r="E197" s="109"/>
      <c r="F197" s="109"/>
      <c r="G197" s="109"/>
      <c r="H197" s="109"/>
      <c r="I197" s="109"/>
      <c r="J197" s="109"/>
      <c r="K197" s="109"/>
      <c r="L197" s="109"/>
    </row>
    <row r="198" spans="2:12" s="4" customFormat="1" x14ac:dyDescent="0.25">
      <c r="B198" s="96"/>
      <c r="C198" s="109"/>
      <c r="D198" s="109"/>
      <c r="E198" s="109"/>
      <c r="F198" s="109"/>
      <c r="G198" s="109"/>
      <c r="H198" s="109"/>
      <c r="I198" s="109"/>
      <c r="J198" s="109"/>
      <c r="K198" s="109"/>
      <c r="L198" s="109"/>
    </row>
    <row r="199" spans="2:12" s="4" customFormat="1" x14ac:dyDescent="0.25">
      <c r="B199" s="96"/>
      <c r="C199" s="109"/>
      <c r="D199" s="109"/>
      <c r="E199" s="109"/>
      <c r="F199" s="109"/>
      <c r="G199" s="109"/>
      <c r="H199" s="109"/>
      <c r="I199" s="109"/>
      <c r="J199" s="109"/>
      <c r="K199" s="109"/>
      <c r="L199" s="109"/>
    </row>
    <row r="200" spans="2:12" s="4" customFormat="1" x14ac:dyDescent="0.25">
      <c r="B200" s="96"/>
      <c r="C200" s="109"/>
      <c r="D200" s="109"/>
      <c r="E200" s="109"/>
      <c r="F200" s="109"/>
      <c r="G200" s="109"/>
      <c r="H200" s="109"/>
      <c r="I200" s="109"/>
      <c r="J200" s="109"/>
      <c r="K200" s="109"/>
      <c r="L200" s="109"/>
    </row>
    <row r="201" spans="2:12" s="4" customFormat="1" x14ac:dyDescent="0.25">
      <c r="B201" s="96"/>
      <c r="C201" s="109"/>
      <c r="D201" s="109"/>
      <c r="E201" s="109"/>
      <c r="F201" s="109"/>
      <c r="G201" s="109"/>
      <c r="H201" s="109"/>
      <c r="I201" s="109"/>
      <c r="J201" s="109"/>
      <c r="K201" s="109"/>
      <c r="L201" s="109"/>
    </row>
    <row r="202" spans="2:12" s="4" customFormat="1" x14ac:dyDescent="0.25">
      <c r="B202" s="96"/>
      <c r="C202" s="109"/>
      <c r="D202" s="109"/>
      <c r="E202" s="109"/>
      <c r="F202" s="109"/>
      <c r="G202" s="109"/>
      <c r="H202" s="109"/>
      <c r="I202" s="109"/>
      <c r="J202" s="109"/>
      <c r="K202" s="109"/>
      <c r="L202" s="109"/>
    </row>
    <row r="203" spans="2:12" s="4" customFormat="1" x14ac:dyDescent="0.25">
      <c r="B203" s="96"/>
      <c r="C203" s="109"/>
      <c r="D203" s="109"/>
      <c r="E203" s="109"/>
      <c r="F203" s="109"/>
      <c r="G203" s="109"/>
      <c r="H203" s="109"/>
      <c r="I203" s="109"/>
      <c r="J203" s="109"/>
      <c r="K203" s="109"/>
      <c r="L203" s="109"/>
    </row>
    <row r="204" spans="2:12" s="4" customFormat="1" x14ac:dyDescent="0.25">
      <c r="B204" s="96"/>
      <c r="C204" s="109"/>
      <c r="D204" s="109"/>
      <c r="E204" s="109"/>
      <c r="F204" s="109"/>
      <c r="G204" s="109"/>
      <c r="H204" s="109"/>
      <c r="I204" s="109"/>
      <c r="J204" s="109"/>
      <c r="K204" s="109"/>
      <c r="L204" s="109"/>
    </row>
    <row r="205" spans="2:12" s="4" customFormat="1" x14ac:dyDescent="0.25">
      <c r="B205" s="96"/>
      <c r="C205" s="109"/>
      <c r="D205" s="109"/>
      <c r="E205" s="109"/>
      <c r="F205" s="109"/>
      <c r="G205" s="109"/>
      <c r="H205" s="109"/>
      <c r="I205" s="109"/>
      <c r="J205" s="109"/>
      <c r="K205" s="109"/>
      <c r="L205" s="109"/>
    </row>
    <row r="206" spans="2:12" s="4" customFormat="1" x14ac:dyDescent="0.25">
      <c r="B206" s="96"/>
      <c r="C206" s="109"/>
      <c r="D206" s="109"/>
      <c r="E206" s="109"/>
      <c r="F206" s="109"/>
      <c r="G206" s="109"/>
      <c r="H206" s="109"/>
      <c r="I206" s="109"/>
      <c r="J206" s="109"/>
      <c r="K206" s="109"/>
      <c r="L206" s="109"/>
    </row>
    <row r="207" spans="2:12" s="4" customFormat="1" x14ac:dyDescent="0.25">
      <c r="B207" s="96"/>
      <c r="C207" s="109"/>
      <c r="D207" s="109"/>
      <c r="E207" s="109"/>
      <c r="F207" s="109"/>
      <c r="G207" s="109"/>
      <c r="H207" s="109"/>
      <c r="I207" s="109"/>
      <c r="J207" s="109"/>
      <c r="K207" s="109"/>
      <c r="L207" s="109"/>
    </row>
    <row r="208" spans="2:12" s="4" customFormat="1" x14ac:dyDescent="0.25">
      <c r="B208" s="96"/>
      <c r="C208" s="109"/>
      <c r="D208" s="109"/>
      <c r="E208" s="109"/>
      <c r="F208" s="109"/>
      <c r="G208" s="109"/>
      <c r="H208" s="109"/>
      <c r="I208" s="109"/>
      <c r="J208" s="109"/>
      <c r="K208" s="109"/>
      <c r="L208" s="109"/>
    </row>
    <row r="209" spans="2:12" s="4" customFormat="1" x14ac:dyDescent="0.25">
      <c r="B209" s="96"/>
      <c r="C209" s="109"/>
      <c r="D209" s="109"/>
      <c r="E209" s="109"/>
      <c r="F209" s="109"/>
      <c r="G209" s="109"/>
      <c r="H209" s="109"/>
      <c r="I209" s="109"/>
      <c r="J209" s="109"/>
      <c r="K209" s="109"/>
      <c r="L209" s="109"/>
    </row>
    <row r="210" spans="2:12" s="4" customFormat="1" x14ac:dyDescent="0.25">
      <c r="B210" s="96"/>
      <c r="C210" s="109"/>
      <c r="D210" s="109"/>
      <c r="E210" s="109"/>
      <c r="F210" s="109"/>
      <c r="G210" s="109"/>
      <c r="H210" s="109"/>
      <c r="I210" s="109"/>
      <c r="J210" s="109"/>
      <c r="K210" s="109"/>
      <c r="L210" s="109"/>
    </row>
    <row r="211" spans="2:12" s="4" customFormat="1" x14ac:dyDescent="0.25">
      <c r="B211" s="96"/>
      <c r="C211" s="109"/>
      <c r="D211" s="109"/>
      <c r="E211" s="109"/>
      <c r="F211" s="109"/>
      <c r="G211" s="109"/>
      <c r="H211" s="109"/>
      <c r="I211" s="109"/>
      <c r="J211" s="109"/>
      <c r="K211" s="109"/>
      <c r="L211" s="109"/>
    </row>
    <row r="212" spans="2:12" s="4" customFormat="1" x14ac:dyDescent="0.25">
      <c r="B212" s="96"/>
      <c r="C212" s="109"/>
      <c r="D212" s="109"/>
      <c r="E212" s="109"/>
      <c r="F212" s="109"/>
      <c r="G212" s="109"/>
      <c r="H212" s="109"/>
      <c r="I212" s="109"/>
      <c r="J212" s="109"/>
      <c r="K212" s="109"/>
      <c r="L212" s="109"/>
    </row>
    <row r="213" spans="2:12" s="4" customFormat="1" x14ac:dyDescent="0.25">
      <c r="B213" s="96"/>
      <c r="C213" s="109"/>
      <c r="D213" s="109"/>
      <c r="E213" s="109"/>
      <c r="F213" s="109"/>
      <c r="G213" s="109"/>
      <c r="H213" s="109"/>
      <c r="I213" s="109"/>
      <c r="J213" s="109"/>
      <c r="K213" s="109"/>
      <c r="L213" s="109"/>
    </row>
    <row r="214" spans="2:12" s="4" customFormat="1" x14ac:dyDescent="0.25">
      <c r="B214" s="96"/>
      <c r="C214" s="109"/>
      <c r="D214" s="109"/>
      <c r="E214" s="109"/>
      <c r="F214" s="109"/>
      <c r="G214" s="109"/>
      <c r="H214" s="109"/>
      <c r="I214" s="109"/>
      <c r="J214" s="109"/>
      <c r="K214" s="109"/>
      <c r="L214" s="109"/>
    </row>
    <row r="215" spans="2:12" s="4" customFormat="1" x14ac:dyDescent="0.25">
      <c r="B215" s="96"/>
      <c r="C215" s="109"/>
      <c r="D215" s="109"/>
      <c r="E215" s="109"/>
      <c r="F215" s="109"/>
      <c r="G215" s="109"/>
      <c r="H215" s="109"/>
      <c r="I215" s="109"/>
      <c r="J215" s="109"/>
      <c r="K215" s="109"/>
      <c r="L215" s="109"/>
    </row>
    <row r="216" spans="2:12" s="4" customFormat="1" x14ac:dyDescent="0.25">
      <c r="B216" s="96"/>
      <c r="C216" s="109"/>
      <c r="D216" s="109"/>
      <c r="E216" s="109"/>
      <c r="F216" s="109"/>
      <c r="G216" s="109"/>
      <c r="H216" s="109"/>
      <c r="I216" s="109"/>
      <c r="J216" s="109"/>
      <c r="K216" s="109"/>
      <c r="L216" s="109"/>
    </row>
    <row r="217" spans="2:12" s="4" customFormat="1" x14ac:dyDescent="0.25">
      <c r="B217" s="96"/>
      <c r="C217" s="109"/>
      <c r="D217" s="109"/>
      <c r="E217" s="109"/>
      <c r="F217" s="109"/>
      <c r="G217" s="109"/>
      <c r="H217" s="109"/>
      <c r="I217" s="109"/>
      <c r="J217" s="109"/>
      <c r="K217" s="109"/>
      <c r="L217" s="109"/>
    </row>
    <row r="218" spans="2:12" s="4" customFormat="1" x14ac:dyDescent="0.25">
      <c r="B218" s="96"/>
      <c r="C218" s="109"/>
      <c r="D218" s="109"/>
      <c r="E218" s="109"/>
      <c r="F218" s="109"/>
      <c r="G218" s="109"/>
      <c r="H218" s="109"/>
      <c r="I218" s="109"/>
      <c r="J218" s="109"/>
      <c r="K218" s="109"/>
      <c r="L218" s="109"/>
    </row>
    <row r="219" spans="2:12" s="4" customFormat="1" x14ac:dyDescent="0.25">
      <c r="B219" s="96"/>
      <c r="C219" s="109"/>
      <c r="D219" s="109"/>
      <c r="E219" s="109"/>
      <c r="F219" s="109"/>
      <c r="G219" s="109"/>
      <c r="H219" s="109"/>
      <c r="I219" s="109"/>
      <c r="J219" s="109"/>
      <c r="K219" s="109"/>
      <c r="L219" s="109"/>
    </row>
    <row r="220" spans="2:12" s="4" customFormat="1" x14ac:dyDescent="0.25">
      <c r="B220" s="96"/>
      <c r="C220" s="109"/>
      <c r="D220" s="109"/>
      <c r="E220" s="109"/>
      <c r="F220" s="109"/>
      <c r="G220" s="109"/>
      <c r="H220" s="109"/>
      <c r="I220" s="109"/>
      <c r="J220" s="109"/>
      <c r="K220" s="109"/>
      <c r="L220" s="109"/>
    </row>
    <row r="221" spans="2:12" s="4" customFormat="1" x14ac:dyDescent="0.25">
      <c r="B221" s="96"/>
      <c r="C221" s="109"/>
      <c r="D221" s="109"/>
      <c r="E221" s="109"/>
      <c r="F221" s="109"/>
      <c r="G221" s="109"/>
      <c r="H221" s="109"/>
      <c r="I221" s="109"/>
      <c r="J221" s="109"/>
      <c r="K221" s="109"/>
      <c r="L221" s="109"/>
    </row>
    <row r="222" spans="2:12" s="4" customFormat="1" x14ac:dyDescent="0.25">
      <c r="B222" s="96"/>
      <c r="C222" s="109"/>
      <c r="D222" s="109"/>
      <c r="E222" s="109"/>
      <c r="F222" s="109"/>
      <c r="G222" s="109"/>
      <c r="H222" s="109"/>
      <c r="I222" s="109"/>
      <c r="J222" s="109"/>
      <c r="K222" s="109"/>
      <c r="L222" s="109"/>
    </row>
    <row r="223" spans="2:12" s="4" customFormat="1" x14ac:dyDescent="0.25">
      <c r="B223" s="96"/>
      <c r="C223" s="109"/>
      <c r="D223" s="109"/>
      <c r="E223" s="109"/>
      <c r="F223" s="109"/>
      <c r="G223" s="109"/>
      <c r="H223" s="109"/>
      <c r="I223" s="109"/>
      <c r="J223" s="109"/>
      <c r="K223" s="109"/>
      <c r="L223" s="109"/>
    </row>
    <row r="224" spans="2:12" s="4" customFormat="1" x14ac:dyDescent="0.25">
      <c r="B224" s="96"/>
      <c r="C224" s="109"/>
      <c r="D224" s="109"/>
      <c r="E224" s="109"/>
      <c r="F224" s="109"/>
      <c r="G224" s="109"/>
      <c r="H224" s="109"/>
      <c r="I224" s="109"/>
      <c r="J224" s="109"/>
      <c r="K224" s="109"/>
      <c r="L224" s="109"/>
    </row>
    <row r="225" spans="2:12" s="4" customFormat="1" x14ac:dyDescent="0.25">
      <c r="B225" s="96"/>
      <c r="C225" s="109"/>
      <c r="D225" s="109"/>
      <c r="E225" s="109"/>
      <c r="F225" s="109"/>
      <c r="G225" s="109"/>
      <c r="H225" s="109"/>
      <c r="I225" s="109"/>
      <c r="J225" s="109"/>
      <c r="K225" s="109"/>
      <c r="L225" s="109"/>
    </row>
    <row r="226" spans="2:12" s="4" customFormat="1" x14ac:dyDescent="0.25">
      <c r="B226" s="96"/>
      <c r="C226" s="109"/>
      <c r="D226" s="109"/>
      <c r="E226" s="109"/>
      <c r="F226" s="109"/>
      <c r="G226" s="109"/>
      <c r="H226" s="109"/>
      <c r="I226" s="109"/>
      <c r="J226" s="109"/>
      <c r="K226" s="109"/>
      <c r="L226" s="109"/>
    </row>
    <row r="227" spans="2:12" s="4" customFormat="1" x14ac:dyDescent="0.25">
      <c r="B227" s="96"/>
      <c r="C227" s="109"/>
      <c r="D227" s="109"/>
      <c r="E227" s="109"/>
      <c r="F227" s="109"/>
      <c r="G227" s="109"/>
      <c r="H227" s="109"/>
      <c r="I227" s="109"/>
      <c r="J227" s="109"/>
      <c r="K227" s="109"/>
      <c r="L227" s="109"/>
    </row>
    <row r="228" spans="2:12" s="4" customFormat="1" x14ac:dyDescent="0.25">
      <c r="B228" s="96"/>
      <c r="C228" s="109"/>
      <c r="D228" s="109"/>
      <c r="E228" s="109"/>
      <c r="F228" s="109"/>
      <c r="G228" s="109"/>
      <c r="H228" s="109"/>
      <c r="I228" s="109"/>
      <c r="J228" s="109"/>
      <c r="K228" s="109"/>
      <c r="L228" s="109"/>
    </row>
    <row r="229" spans="2:12" s="4" customFormat="1" x14ac:dyDescent="0.25">
      <c r="B229" s="96"/>
      <c r="C229" s="109"/>
      <c r="D229" s="109"/>
      <c r="E229" s="109"/>
      <c r="F229" s="109"/>
      <c r="G229" s="109"/>
      <c r="H229" s="109"/>
      <c r="I229" s="109"/>
      <c r="J229" s="109"/>
      <c r="K229" s="109"/>
      <c r="L229" s="109"/>
    </row>
    <row r="230" spans="2:12" s="4" customFormat="1" x14ac:dyDescent="0.25">
      <c r="B230" s="96"/>
      <c r="C230" s="109"/>
      <c r="D230" s="109"/>
      <c r="E230" s="109"/>
      <c r="F230" s="109"/>
      <c r="G230" s="109"/>
      <c r="H230" s="109"/>
      <c r="I230" s="109"/>
      <c r="J230" s="109"/>
      <c r="K230" s="109"/>
      <c r="L230" s="109"/>
    </row>
    <row r="231" spans="2:12" s="4" customFormat="1" x14ac:dyDescent="0.25">
      <c r="B231" s="96"/>
      <c r="C231" s="109"/>
      <c r="D231" s="109"/>
      <c r="E231" s="109"/>
      <c r="F231" s="109"/>
      <c r="G231" s="109"/>
      <c r="H231" s="109"/>
      <c r="I231" s="109"/>
      <c r="J231" s="109"/>
      <c r="K231" s="109"/>
      <c r="L231" s="109"/>
    </row>
    <row r="232" spans="2:12" s="4" customFormat="1" x14ac:dyDescent="0.25">
      <c r="B232" s="96"/>
      <c r="C232" s="109"/>
      <c r="D232" s="109"/>
      <c r="E232" s="109"/>
      <c r="F232" s="109"/>
      <c r="G232" s="109"/>
      <c r="H232" s="109"/>
      <c r="I232" s="109"/>
      <c r="J232" s="109"/>
      <c r="K232" s="109"/>
      <c r="L232" s="109"/>
    </row>
    <row r="233" spans="2:12" s="4" customFormat="1" x14ac:dyDescent="0.25">
      <c r="B233" s="96"/>
      <c r="C233" s="109"/>
      <c r="D233" s="109"/>
      <c r="E233" s="109"/>
      <c r="F233" s="109"/>
      <c r="G233" s="109"/>
      <c r="H233" s="109"/>
      <c r="I233" s="109"/>
      <c r="J233" s="109"/>
      <c r="K233" s="109"/>
      <c r="L233" s="109"/>
    </row>
    <row r="234" spans="2:12" s="4" customFormat="1" x14ac:dyDescent="0.25">
      <c r="B234" s="96"/>
      <c r="C234" s="109"/>
      <c r="D234" s="109"/>
      <c r="E234" s="109"/>
      <c r="F234" s="109"/>
      <c r="G234" s="109"/>
      <c r="H234" s="109"/>
      <c r="I234" s="109"/>
      <c r="J234" s="109"/>
      <c r="K234" s="109"/>
      <c r="L234" s="109"/>
    </row>
    <row r="235" spans="2:12" s="4" customFormat="1" x14ac:dyDescent="0.25">
      <c r="B235" s="96"/>
      <c r="C235" s="109"/>
      <c r="D235" s="109"/>
      <c r="E235" s="109"/>
      <c r="F235" s="109"/>
      <c r="G235" s="109"/>
      <c r="H235" s="109"/>
      <c r="I235" s="109"/>
      <c r="J235" s="109"/>
      <c r="K235" s="109"/>
      <c r="L235" s="109"/>
    </row>
    <row r="236" spans="2:12" s="4" customFormat="1" x14ac:dyDescent="0.25">
      <c r="B236" s="96"/>
      <c r="C236" s="109"/>
      <c r="D236" s="109"/>
      <c r="E236" s="109"/>
      <c r="F236" s="109"/>
      <c r="G236" s="109"/>
      <c r="H236" s="109"/>
      <c r="I236" s="109"/>
      <c r="J236" s="109"/>
      <c r="K236" s="109"/>
      <c r="L236" s="109"/>
    </row>
    <row r="237" spans="2:12" s="4" customFormat="1" x14ac:dyDescent="0.25">
      <c r="B237" s="96"/>
      <c r="C237" s="109"/>
      <c r="D237" s="109"/>
      <c r="E237" s="109"/>
      <c r="F237" s="109"/>
      <c r="G237" s="109"/>
      <c r="H237" s="109"/>
      <c r="I237" s="109"/>
      <c r="J237" s="109"/>
      <c r="K237" s="109"/>
      <c r="L237" s="109"/>
    </row>
    <row r="238" spans="2:12" s="4" customFormat="1" x14ac:dyDescent="0.25">
      <c r="B238" s="96"/>
      <c r="C238" s="109"/>
      <c r="D238" s="109"/>
      <c r="E238" s="109"/>
      <c r="F238" s="109"/>
      <c r="G238" s="109"/>
      <c r="H238" s="109"/>
      <c r="I238" s="109"/>
      <c r="J238" s="109"/>
      <c r="K238" s="109"/>
      <c r="L238" s="109"/>
    </row>
    <row r="239" spans="2:12" s="4" customFormat="1" x14ac:dyDescent="0.25">
      <c r="B239" s="96"/>
      <c r="C239" s="109"/>
      <c r="D239" s="109"/>
      <c r="E239" s="109"/>
      <c r="F239" s="109"/>
      <c r="G239" s="109"/>
      <c r="H239" s="109"/>
      <c r="I239" s="109"/>
      <c r="J239" s="109"/>
      <c r="K239" s="109"/>
      <c r="L239" s="109"/>
    </row>
    <row r="240" spans="2:12" s="4" customFormat="1" x14ac:dyDescent="0.25">
      <c r="B240" s="96"/>
      <c r="C240" s="109"/>
      <c r="D240" s="109"/>
      <c r="E240" s="109"/>
      <c r="F240" s="109"/>
      <c r="G240" s="109"/>
      <c r="H240" s="109"/>
      <c r="I240" s="109"/>
      <c r="J240" s="109"/>
      <c r="K240" s="109"/>
      <c r="L240" s="109"/>
    </row>
    <row r="241" spans="2:12" s="4" customFormat="1" x14ac:dyDescent="0.25">
      <c r="B241" s="96"/>
      <c r="C241" s="109"/>
      <c r="D241" s="109"/>
      <c r="E241" s="109"/>
      <c r="F241" s="109"/>
      <c r="G241" s="109"/>
      <c r="H241" s="109"/>
      <c r="I241" s="109"/>
      <c r="J241" s="109"/>
      <c r="K241" s="109"/>
      <c r="L241" s="109"/>
    </row>
    <row r="242" spans="2:12" s="4" customFormat="1" x14ac:dyDescent="0.25">
      <c r="B242" s="96"/>
      <c r="C242" s="109"/>
      <c r="D242" s="109"/>
      <c r="E242" s="109"/>
      <c r="F242" s="109"/>
      <c r="G242" s="109"/>
      <c r="H242" s="109"/>
      <c r="I242" s="109"/>
      <c r="J242" s="109"/>
      <c r="K242" s="109"/>
      <c r="L242" s="109"/>
    </row>
    <row r="243" spans="2:12" s="4" customFormat="1" x14ac:dyDescent="0.25">
      <c r="B243" s="96"/>
      <c r="C243" s="109"/>
      <c r="D243" s="109"/>
      <c r="E243" s="109"/>
      <c r="F243" s="109"/>
      <c r="G243" s="109"/>
      <c r="H243" s="109"/>
      <c r="I243" s="109"/>
      <c r="J243" s="109"/>
      <c r="K243" s="109"/>
      <c r="L243" s="109"/>
    </row>
    <row r="244" spans="2:12" s="4" customFormat="1" x14ac:dyDescent="0.25">
      <c r="B244" s="96"/>
      <c r="C244" s="109"/>
      <c r="D244" s="109"/>
      <c r="E244" s="109"/>
      <c r="F244" s="109"/>
      <c r="G244" s="109"/>
      <c r="H244" s="109"/>
      <c r="I244" s="109"/>
      <c r="J244" s="109"/>
      <c r="K244" s="109"/>
      <c r="L244" s="109"/>
    </row>
    <row r="245" spans="2:12" s="4" customFormat="1" x14ac:dyDescent="0.25">
      <c r="B245" s="96"/>
      <c r="C245" s="109"/>
      <c r="D245" s="109"/>
      <c r="E245" s="109"/>
      <c r="F245" s="109"/>
      <c r="G245" s="109"/>
      <c r="H245" s="109"/>
      <c r="I245" s="109"/>
      <c r="J245" s="109"/>
      <c r="K245" s="109"/>
      <c r="L245" s="109"/>
    </row>
    <row r="246" spans="2:12" s="4" customFormat="1" x14ac:dyDescent="0.25">
      <c r="B246" s="96"/>
      <c r="C246" s="109"/>
      <c r="D246" s="109"/>
      <c r="E246" s="109"/>
      <c r="F246" s="109"/>
      <c r="G246" s="109"/>
      <c r="H246" s="109"/>
      <c r="I246" s="109"/>
      <c r="J246" s="109"/>
      <c r="K246" s="109"/>
      <c r="L246" s="109"/>
    </row>
    <row r="247" spans="2:12" s="4" customFormat="1" x14ac:dyDescent="0.25">
      <c r="B247" s="96"/>
      <c r="C247" s="109"/>
      <c r="D247" s="109"/>
      <c r="E247" s="109"/>
      <c r="F247" s="109"/>
      <c r="G247" s="109"/>
      <c r="H247" s="109"/>
      <c r="I247" s="109"/>
      <c r="J247" s="109"/>
      <c r="K247" s="109"/>
      <c r="L247" s="109"/>
    </row>
    <row r="248" spans="2:12" s="4" customFormat="1" x14ac:dyDescent="0.25">
      <c r="B248" s="96"/>
      <c r="C248" s="109"/>
      <c r="D248" s="109"/>
      <c r="E248" s="109"/>
      <c r="F248" s="109"/>
      <c r="G248" s="109"/>
      <c r="H248" s="109"/>
      <c r="I248" s="109"/>
      <c r="J248" s="109"/>
      <c r="K248" s="109"/>
      <c r="L248" s="109"/>
    </row>
    <row r="249" spans="2:12" s="4" customFormat="1" x14ac:dyDescent="0.25">
      <c r="B249" s="96"/>
      <c r="C249" s="109"/>
      <c r="D249" s="109"/>
      <c r="E249" s="109"/>
      <c r="F249" s="109"/>
      <c r="G249" s="109"/>
      <c r="H249" s="109"/>
      <c r="I249" s="109"/>
      <c r="J249" s="109"/>
      <c r="K249" s="109"/>
      <c r="L249" s="109"/>
    </row>
    <row r="250" spans="2:12" s="4" customFormat="1" x14ac:dyDescent="0.25">
      <c r="B250" s="96"/>
      <c r="C250" s="109"/>
      <c r="D250" s="109"/>
      <c r="E250" s="109"/>
      <c r="F250" s="109"/>
      <c r="G250" s="109"/>
      <c r="H250" s="109"/>
      <c r="I250" s="109"/>
      <c r="J250" s="109"/>
      <c r="K250" s="109"/>
      <c r="L250" s="109"/>
    </row>
    <row r="251" spans="2:12" s="4" customFormat="1" x14ac:dyDescent="0.25">
      <c r="B251" s="96"/>
      <c r="C251" s="109"/>
      <c r="D251" s="109"/>
      <c r="E251" s="109"/>
      <c r="F251" s="109"/>
      <c r="G251" s="109"/>
      <c r="H251" s="109"/>
      <c r="I251" s="109"/>
      <c r="J251" s="109"/>
      <c r="K251" s="109"/>
      <c r="L251" s="109"/>
    </row>
    <row r="252" spans="2:12" s="4" customFormat="1" x14ac:dyDescent="0.25">
      <c r="B252" s="96"/>
      <c r="C252" s="109"/>
      <c r="D252" s="109"/>
      <c r="E252" s="109"/>
      <c r="F252" s="109"/>
      <c r="G252" s="109"/>
      <c r="H252" s="109"/>
      <c r="I252" s="109"/>
      <c r="J252" s="109"/>
      <c r="K252" s="109"/>
      <c r="L252" s="109"/>
    </row>
    <row r="253" spans="2:12" s="4" customFormat="1" x14ac:dyDescent="0.25">
      <c r="B253" s="96"/>
      <c r="C253" s="109"/>
      <c r="D253" s="109"/>
      <c r="E253" s="109"/>
      <c r="F253" s="109"/>
      <c r="G253" s="109"/>
      <c r="H253" s="109"/>
      <c r="I253" s="109"/>
      <c r="J253" s="109"/>
      <c r="K253" s="109"/>
      <c r="L253" s="109"/>
    </row>
    <row r="254" spans="2:12" s="4" customFormat="1" x14ac:dyDescent="0.25">
      <c r="B254" s="96"/>
      <c r="C254" s="109"/>
      <c r="D254" s="109"/>
      <c r="E254" s="109"/>
      <c r="F254" s="109"/>
      <c r="G254" s="109"/>
      <c r="H254" s="109"/>
      <c r="I254" s="109"/>
      <c r="J254" s="109"/>
      <c r="K254" s="109"/>
      <c r="L254" s="109"/>
    </row>
    <row r="255" spans="2:12" s="4" customFormat="1" x14ac:dyDescent="0.25">
      <c r="B255" s="96"/>
      <c r="C255" s="109"/>
      <c r="D255" s="109"/>
      <c r="E255" s="109"/>
      <c r="F255" s="109"/>
      <c r="G255" s="109"/>
      <c r="H255" s="109"/>
      <c r="I255" s="109"/>
      <c r="J255" s="109"/>
      <c r="K255" s="109"/>
      <c r="L255" s="109"/>
    </row>
    <row r="256" spans="2:12" s="4" customFormat="1" x14ac:dyDescent="0.25">
      <c r="B256" s="96"/>
      <c r="C256" s="109"/>
      <c r="D256" s="109"/>
      <c r="E256" s="109"/>
      <c r="F256" s="109"/>
      <c r="G256" s="109"/>
      <c r="H256" s="109"/>
      <c r="I256" s="109"/>
      <c r="J256" s="109"/>
      <c r="K256" s="109"/>
      <c r="L256" s="109"/>
    </row>
    <row r="257" spans="2:12" s="4" customFormat="1" x14ac:dyDescent="0.25">
      <c r="B257" s="96"/>
      <c r="C257" s="109"/>
      <c r="D257" s="109"/>
      <c r="E257" s="109"/>
      <c r="F257" s="109"/>
      <c r="G257" s="109"/>
      <c r="H257" s="109"/>
      <c r="I257" s="109"/>
      <c r="J257" s="109"/>
      <c r="K257" s="109"/>
      <c r="L257" s="109"/>
    </row>
    <row r="258" spans="2:12" s="4" customFormat="1" x14ac:dyDescent="0.25">
      <c r="B258" s="96"/>
      <c r="C258" s="109"/>
      <c r="D258" s="109"/>
      <c r="E258" s="109"/>
      <c r="F258" s="109"/>
      <c r="G258" s="109"/>
      <c r="H258" s="109"/>
      <c r="I258" s="109"/>
      <c r="J258" s="109"/>
      <c r="K258" s="109"/>
      <c r="L258" s="109"/>
    </row>
    <row r="259" spans="2:12" s="4" customFormat="1" x14ac:dyDescent="0.25">
      <c r="B259" s="96"/>
      <c r="C259" s="109"/>
      <c r="D259" s="109"/>
      <c r="E259" s="109"/>
      <c r="F259" s="109"/>
      <c r="G259" s="109"/>
      <c r="H259" s="109"/>
      <c r="I259" s="109"/>
      <c r="J259" s="109"/>
      <c r="K259" s="109"/>
      <c r="L259" s="109"/>
    </row>
    <row r="260" spans="2:12" s="4" customFormat="1" x14ac:dyDescent="0.25">
      <c r="B260" s="96"/>
      <c r="C260" s="109"/>
      <c r="D260" s="109"/>
      <c r="E260" s="109"/>
      <c r="F260" s="109"/>
      <c r="G260" s="109"/>
      <c r="H260" s="109"/>
      <c r="I260" s="109"/>
      <c r="J260" s="109"/>
      <c r="K260" s="109"/>
      <c r="L260" s="109"/>
    </row>
    <row r="261" spans="2:12" s="4" customFormat="1" x14ac:dyDescent="0.25">
      <c r="B261" s="96"/>
      <c r="C261" s="109"/>
      <c r="D261" s="109"/>
      <c r="E261" s="109"/>
      <c r="F261" s="109"/>
      <c r="G261" s="109"/>
      <c r="H261" s="109"/>
      <c r="I261" s="109"/>
      <c r="J261" s="109"/>
      <c r="K261" s="109"/>
      <c r="L261" s="109"/>
    </row>
    <row r="262" spans="2:12" s="4" customFormat="1" x14ac:dyDescent="0.25">
      <c r="B262" s="96"/>
      <c r="C262" s="109"/>
      <c r="D262" s="109"/>
      <c r="E262" s="109"/>
      <c r="F262" s="109"/>
      <c r="G262" s="109"/>
      <c r="H262" s="109"/>
      <c r="I262" s="109"/>
      <c r="J262" s="109"/>
      <c r="K262" s="109"/>
      <c r="L262" s="109"/>
    </row>
    <row r="263" spans="2:12" s="4" customFormat="1" x14ac:dyDescent="0.25">
      <c r="B263" s="96"/>
      <c r="C263" s="109"/>
      <c r="D263" s="109"/>
      <c r="E263" s="109"/>
      <c r="F263" s="109"/>
      <c r="G263" s="109"/>
      <c r="H263" s="109"/>
      <c r="I263" s="109"/>
      <c r="J263" s="109"/>
      <c r="K263" s="109"/>
      <c r="L263" s="109"/>
    </row>
    <row r="264" spans="2:12" s="4" customFormat="1" x14ac:dyDescent="0.25">
      <c r="B264" s="96"/>
      <c r="C264" s="109"/>
      <c r="D264" s="109"/>
      <c r="E264" s="109"/>
      <c r="F264" s="109"/>
      <c r="G264" s="109"/>
      <c r="H264" s="109"/>
      <c r="I264" s="109"/>
      <c r="J264" s="109"/>
      <c r="K264" s="109"/>
      <c r="L264" s="109"/>
    </row>
    <row r="265" spans="2:12" s="4" customFormat="1" x14ac:dyDescent="0.25">
      <c r="B265" s="96"/>
      <c r="C265" s="109"/>
      <c r="D265" s="109"/>
      <c r="E265" s="109"/>
      <c r="F265" s="109"/>
      <c r="G265" s="109"/>
      <c r="H265" s="109"/>
      <c r="I265" s="109"/>
      <c r="J265" s="109"/>
      <c r="K265" s="109"/>
      <c r="L265" s="109"/>
    </row>
    <row r="266" spans="2:12" s="4" customFormat="1" x14ac:dyDescent="0.25">
      <c r="B266" s="96"/>
      <c r="C266" s="109"/>
      <c r="D266" s="109"/>
      <c r="E266" s="109"/>
      <c r="F266" s="109"/>
      <c r="G266" s="109"/>
      <c r="H266" s="109"/>
      <c r="I266" s="109"/>
      <c r="J266" s="109"/>
      <c r="K266" s="109"/>
      <c r="L266" s="109"/>
    </row>
    <row r="267" spans="2:12" s="4" customFormat="1" x14ac:dyDescent="0.25">
      <c r="B267" s="96"/>
      <c r="C267" s="109"/>
      <c r="D267" s="109"/>
      <c r="E267" s="109"/>
      <c r="F267" s="109"/>
      <c r="G267" s="109"/>
      <c r="H267" s="109"/>
      <c r="I267" s="109"/>
      <c r="J267" s="109"/>
      <c r="K267" s="109"/>
      <c r="L267" s="109"/>
    </row>
    <row r="268" spans="2:12" s="4" customFormat="1" x14ac:dyDescent="0.25">
      <c r="B268" s="96"/>
      <c r="C268" s="109"/>
      <c r="D268" s="109"/>
      <c r="E268" s="109"/>
      <c r="F268" s="109"/>
      <c r="G268" s="109"/>
      <c r="H268" s="109"/>
      <c r="I268" s="109"/>
      <c r="J268" s="109"/>
      <c r="K268" s="109"/>
      <c r="L268" s="109"/>
    </row>
    <row r="269" spans="2:12" s="4" customFormat="1" x14ac:dyDescent="0.25">
      <c r="B269" s="96"/>
      <c r="C269" s="109"/>
      <c r="D269" s="109"/>
      <c r="E269" s="109"/>
      <c r="F269" s="109"/>
      <c r="G269" s="109"/>
      <c r="H269" s="109"/>
      <c r="I269" s="109"/>
      <c r="J269" s="109"/>
      <c r="K269" s="109"/>
      <c r="L269" s="109"/>
    </row>
    <row r="270" spans="2:12" s="4" customFormat="1" x14ac:dyDescent="0.25">
      <c r="B270" s="96"/>
      <c r="C270" s="109"/>
      <c r="D270" s="109"/>
      <c r="E270" s="109"/>
      <c r="F270" s="109"/>
      <c r="G270" s="109"/>
      <c r="H270" s="109"/>
      <c r="I270" s="109"/>
      <c r="J270" s="109"/>
      <c r="K270" s="109"/>
      <c r="L270" s="109"/>
    </row>
    <row r="271" spans="2:12" s="4" customFormat="1" x14ac:dyDescent="0.25">
      <c r="B271" s="96"/>
      <c r="C271" s="109"/>
      <c r="D271" s="109"/>
      <c r="E271" s="109"/>
      <c r="F271" s="109"/>
      <c r="G271" s="109"/>
      <c r="H271" s="109"/>
      <c r="I271" s="109"/>
      <c r="J271" s="109"/>
      <c r="K271" s="109"/>
      <c r="L271" s="109"/>
    </row>
    <row r="272" spans="2:12" s="4" customFormat="1" x14ac:dyDescent="0.25">
      <c r="B272" s="96"/>
      <c r="C272" s="109"/>
      <c r="D272" s="109"/>
      <c r="E272" s="109"/>
      <c r="F272" s="109"/>
      <c r="G272" s="109"/>
      <c r="H272" s="109"/>
      <c r="I272" s="109"/>
      <c r="J272" s="109"/>
      <c r="K272" s="109"/>
      <c r="L272" s="109"/>
    </row>
    <row r="273" spans="2:12" s="4" customFormat="1" x14ac:dyDescent="0.25">
      <c r="B273" s="96"/>
      <c r="C273" s="109"/>
      <c r="D273" s="109"/>
      <c r="E273" s="109"/>
      <c r="F273" s="109"/>
      <c r="G273" s="109"/>
      <c r="H273" s="109"/>
      <c r="I273" s="109"/>
      <c r="J273" s="109"/>
      <c r="K273" s="109"/>
      <c r="L273" s="109"/>
    </row>
    <row r="274" spans="2:12" s="4" customFormat="1" x14ac:dyDescent="0.25">
      <c r="B274" s="96"/>
      <c r="C274" s="109"/>
      <c r="D274" s="109"/>
      <c r="E274" s="109"/>
      <c r="F274" s="109"/>
      <c r="G274" s="109"/>
      <c r="H274" s="109"/>
      <c r="I274" s="109"/>
      <c r="J274" s="109"/>
      <c r="K274" s="109"/>
      <c r="L274" s="109"/>
    </row>
    <row r="275" spans="2:12" s="4" customFormat="1" x14ac:dyDescent="0.25">
      <c r="B275" s="96"/>
      <c r="C275" s="109"/>
      <c r="D275" s="109"/>
      <c r="E275" s="109"/>
      <c r="F275" s="109"/>
      <c r="G275" s="109"/>
      <c r="H275" s="109"/>
      <c r="I275" s="109"/>
      <c r="J275" s="109"/>
      <c r="K275" s="109"/>
      <c r="L275" s="109"/>
    </row>
    <row r="276" spans="2:12" s="4" customFormat="1" x14ac:dyDescent="0.25">
      <c r="B276" s="96"/>
      <c r="C276" s="109"/>
      <c r="D276" s="109"/>
      <c r="E276" s="109"/>
      <c r="F276" s="109"/>
      <c r="G276" s="109"/>
      <c r="H276" s="109"/>
      <c r="I276" s="109"/>
      <c r="J276" s="109"/>
      <c r="K276" s="109"/>
      <c r="L276" s="109"/>
    </row>
    <row r="277" spans="2:12" s="4" customFormat="1" x14ac:dyDescent="0.25">
      <c r="B277" s="96"/>
      <c r="C277" s="109"/>
      <c r="D277" s="109"/>
      <c r="E277" s="109"/>
      <c r="F277" s="109"/>
      <c r="G277" s="109"/>
      <c r="H277" s="109"/>
      <c r="I277" s="109"/>
      <c r="J277" s="109"/>
      <c r="K277" s="109"/>
      <c r="L277" s="109"/>
    </row>
    <row r="278" spans="2:12" s="4" customFormat="1" x14ac:dyDescent="0.25">
      <c r="B278" s="96"/>
      <c r="C278" s="109"/>
      <c r="D278" s="109"/>
      <c r="E278" s="109"/>
      <c r="F278" s="109"/>
      <c r="G278" s="109"/>
      <c r="H278" s="109"/>
      <c r="I278" s="109"/>
      <c r="J278" s="109"/>
      <c r="K278" s="109"/>
      <c r="L278" s="109"/>
    </row>
    <row r="279" spans="2:12" s="4" customFormat="1" x14ac:dyDescent="0.25">
      <c r="B279" s="96"/>
      <c r="C279" s="109"/>
      <c r="D279" s="109"/>
      <c r="E279" s="109"/>
      <c r="F279" s="109"/>
      <c r="G279" s="109"/>
      <c r="H279" s="109"/>
      <c r="I279" s="109"/>
      <c r="J279" s="109"/>
      <c r="K279" s="109"/>
      <c r="L279" s="109"/>
    </row>
    <row r="280" spans="2:12" s="4" customFormat="1" x14ac:dyDescent="0.25">
      <c r="B280" s="96"/>
      <c r="C280" s="109"/>
      <c r="D280" s="109"/>
      <c r="E280" s="109"/>
      <c r="F280" s="109"/>
      <c r="G280" s="109"/>
      <c r="H280" s="109"/>
      <c r="I280" s="109"/>
      <c r="J280" s="109"/>
      <c r="K280" s="109"/>
      <c r="L280" s="109"/>
    </row>
    <row r="281" spans="2:12" s="4" customFormat="1" x14ac:dyDescent="0.25">
      <c r="B281" s="96"/>
      <c r="C281" s="109"/>
      <c r="D281" s="109"/>
      <c r="E281" s="109"/>
      <c r="F281" s="109"/>
      <c r="G281" s="109"/>
      <c r="H281" s="109"/>
      <c r="I281" s="109"/>
      <c r="J281" s="109"/>
      <c r="K281" s="109"/>
      <c r="L281" s="109"/>
    </row>
    <row r="282" spans="2:12" s="4" customFormat="1" x14ac:dyDescent="0.25">
      <c r="B282" s="96"/>
      <c r="C282" s="109"/>
      <c r="D282" s="109"/>
      <c r="E282" s="109"/>
      <c r="F282" s="109"/>
      <c r="G282" s="109"/>
      <c r="H282" s="109"/>
      <c r="I282" s="109"/>
      <c r="J282" s="109"/>
      <c r="K282" s="109"/>
      <c r="L282" s="109"/>
    </row>
    <row r="283" spans="2:12" s="4" customFormat="1" x14ac:dyDescent="0.25">
      <c r="B283" s="96"/>
      <c r="C283" s="109"/>
      <c r="D283" s="109"/>
      <c r="E283" s="109"/>
      <c r="F283" s="109"/>
      <c r="G283" s="109"/>
      <c r="H283" s="109"/>
      <c r="I283" s="109"/>
      <c r="J283" s="109"/>
      <c r="K283" s="109"/>
      <c r="L283" s="109"/>
    </row>
    <row r="284" spans="2:12" s="4" customFormat="1" x14ac:dyDescent="0.25">
      <c r="B284" s="96"/>
      <c r="C284" s="109"/>
      <c r="D284" s="109"/>
      <c r="E284" s="109"/>
      <c r="F284" s="109"/>
      <c r="G284" s="109"/>
      <c r="H284" s="109"/>
      <c r="I284" s="109"/>
      <c r="J284" s="109"/>
      <c r="K284" s="109"/>
      <c r="L284" s="109"/>
    </row>
    <row r="285" spans="2:12" s="4" customFormat="1" x14ac:dyDescent="0.25">
      <c r="B285" s="96"/>
      <c r="C285" s="109"/>
      <c r="D285" s="109"/>
      <c r="E285" s="109"/>
      <c r="F285" s="109"/>
      <c r="G285" s="109"/>
      <c r="H285" s="109"/>
      <c r="I285" s="109"/>
      <c r="J285" s="109"/>
      <c r="K285" s="109"/>
      <c r="L285" s="109"/>
    </row>
    <row r="286" spans="2:12" s="4" customFormat="1" x14ac:dyDescent="0.25">
      <c r="B286" s="96"/>
      <c r="C286" s="109"/>
      <c r="D286" s="109"/>
      <c r="E286" s="109"/>
      <c r="F286" s="109"/>
      <c r="G286" s="109"/>
      <c r="H286" s="109"/>
      <c r="I286" s="109"/>
      <c r="J286" s="109"/>
      <c r="K286" s="109"/>
      <c r="L286" s="109"/>
    </row>
    <row r="287" spans="2:12" s="4" customFormat="1" x14ac:dyDescent="0.25">
      <c r="B287" s="96"/>
      <c r="C287" s="109"/>
      <c r="D287" s="109"/>
      <c r="E287" s="109"/>
      <c r="F287" s="109"/>
      <c r="G287" s="109"/>
      <c r="H287" s="109"/>
      <c r="I287" s="109"/>
      <c r="J287" s="109"/>
      <c r="K287" s="109"/>
      <c r="L287" s="109"/>
    </row>
    <row r="288" spans="2:12" s="4" customFormat="1" x14ac:dyDescent="0.25">
      <c r="B288" s="96"/>
      <c r="C288" s="109"/>
      <c r="D288" s="109"/>
      <c r="E288" s="109"/>
      <c r="F288" s="109"/>
      <c r="G288" s="109"/>
      <c r="H288" s="109"/>
      <c r="I288" s="109"/>
      <c r="J288" s="109"/>
      <c r="K288" s="109"/>
      <c r="L288" s="109"/>
    </row>
    <row r="289" spans="2:12" s="4" customFormat="1" x14ac:dyDescent="0.25">
      <c r="B289" s="96"/>
      <c r="C289" s="109"/>
      <c r="D289" s="109"/>
      <c r="E289" s="109"/>
      <c r="F289" s="109"/>
      <c r="G289" s="109"/>
      <c r="H289" s="109"/>
      <c r="I289" s="109"/>
      <c r="J289" s="109"/>
      <c r="K289" s="109"/>
      <c r="L289" s="109"/>
    </row>
    <row r="290" spans="2:12" s="4" customFormat="1" x14ac:dyDescent="0.25">
      <c r="B290" s="96"/>
      <c r="C290" s="109"/>
      <c r="D290" s="109"/>
      <c r="E290" s="109"/>
      <c r="F290" s="109"/>
      <c r="G290" s="109"/>
      <c r="H290" s="109"/>
      <c r="I290" s="109"/>
      <c r="J290" s="109"/>
      <c r="K290" s="109"/>
      <c r="L290" s="109"/>
    </row>
    <row r="291" spans="2:12" s="4" customFormat="1" x14ac:dyDescent="0.25">
      <c r="B291" s="96"/>
      <c r="C291" s="109"/>
      <c r="D291" s="109"/>
      <c r="E291" s="109"/>
      <c r="F291" s="109"/>
      <c r="G291" s="109"/>
      <c r="H291" s="109"/>
      <c r="I291" s="109"/>
      <c r="J291" s="109"/>
      <c r="K291" s="109"/>
      <c r="L291" s="109"/>
    </row>
    <row r="292" spans="2:12" s="4" customFormat="1" x14ac:dyDescent="0.25">
      <c r="B292" s="96"/>
      <c r="C292" s="109"/>
      <c r="D292" s="109"/>
      <c r="E292" s="109"/>
      <c r="F292" s="109"/>
      <c r="G292" s="109"/>
      <c r="H292" s="109"/>
      <c r="I292" s="109"/>
      <c r="J292" s="109"/>
      <c r="K292" s="109"/>
      <c r="L292" s="109"/>
    </row>
    <row r="293" spans="2:12" s="4" customFormat="1" x14ac:dyDescent="0.25">
      <c r="B293" s="96"/>
      <c r="C293" s="109"/>
      <c r="D293" s="109"/>
      <c r="E293" s="109"/>
      <c r="F293" s="109"/>
      <c r="G293" s="109"/>
      <c r="H293" s="109"/>
      <c r="I293" s="109"/>
      <c r="J293" s="109"/>
      <c r="K293" s="109"/>
      <c r="L293" s="109"/>
    </row>
    <row r="294" spans="2:12" s="4" customFormat="1" x14ac:dyDescent="0.25">
      <c r="B294" s="96"/>
      <c r="C294" s="109"/>
      <c r="D294" s="109"/>
      <c r="E294" s="109"/>
      <c r="F294" s="109"/>
      <c r="G294" s="109"/>
      <c r="H294" s="109"/>
      <c r="I294" s="109"/>
      <c r="J294" s="109"/>
      <c r="K294" s="109"/>
      <c r="L294" s="109"/>
    </row>
    <row r="295" spans="2:12" s="4" customFormat="1" x14ac:dyDescent="0.25">
      <c r="B295" s="96"/>
      <c r="C295" s="109"/>
      <c r="D295" s="109"/>
      <c r="E295" s="109"/>
      <c r="F295" s="109"/>
      <c r="G295" s="109"/>
      <c r="H295" s="109"/>
      <c r="I295" s="109"/>
      <c r="J295" s="109"/>
      <c r="K295" s="109"/>
      <c r="L295" s="109"/>
    </row>
    <row r="296" spans="2:12" s="4" customFormat="1" x14ac:dyDescent="0.25">
      <c r="B296" s="96"/>
      <c r="C296" s="109"/>
      <c r="D296" s="109"/>
      <c r="E296" s="109"/>
      <c r="F296" s="109"/>
      <c r="G296" s="109"/>
      <c r="H296" s="109"/>
      <c r="I296" s="109"/>
      <c r="J296" s="109"/>
      <c r="K296" s="109"/>
      <c r="L296" s="109"/>
    </row>
    <row r="297" spans="2:12" s="4" customFormat="1" x14ac:dyDescent="0.25">
      <c r="B297" s="96"/>
      <c r="C297" s="109"/>
      <c r="D297" s="109"/>
      <c r="E297" s="109"/>
      <c r="F297" s="109"/>
      <c r="G297" s="109"/>
      <c r="H297" s="109"/>
      <c r="I297" s="109"/>
      <c r="J297" s="109"/>
      <c r="K297" s="109"/>
      <c r="L297" s="109"/>
    </row>
    <row r="298" spans="2:12" s="4" customFormat="1" x14ac:dyDescent="0.25">
      <c r="B298" s="96"/>
      <c r="C298" s="109"/>
      <c r="D298" s="109"/>
      <c r="E298" s="109"/>
      <c r="F298" s="109"/>
      <c r="G298" s="109"/>
      <c r="H298" s="109"/>
      <c r="I298" s="109"/>
      <c r="J298" s="109"/>
      <c r="K298" s="109"/>
      <c r="L298" s="109"/>
    </row>
    <row r="299" spans="2:12" s="4" customFormat="1" x14ac:dyDescent="0.25">
      <c r="B299" s="96"/>
      <c r="C299" s="109"/>
      <c r="D299" s="109"/>
      <c r="E299" s="109"/>
      <c r="F299" s="109"/>
      <c r="G299" s="109"/>
      <c r="H299" s="109"/>
      <c r="I299" s="109"/>
      <c r="J299" s="109"/>
      <c r="K299" s="109"/>
      <c r="L299" s="109"/>
    </row>
    <row r="300" spans="2:12" s="4" customFormat="1" x14ac:dyDescent="0.25">
      <c r="B300" s="96"/>
      <c r="C300" s="109"/>
      <c r="D300" s="109"/>
      <c r="E300" s="109"/>
      <c r="F300" s="109"/>
      <c r="G300" s="109"/>
      <c r="H300" s="109"/>
      <c r="I300" s="109"/>
      <c r="J300" s="109"/>
      <c r="K300" s="109"/>
      <c r="L300" s="109"/>
    </row>
    <row r="301" spans="2:12" s="4" customFormat="1" x14ac:dyDescent="0.25">
      <c r="B301" s="96"/>
      <c r="C301" s="109"/>
      <c r="D301" s="109"/>
      <c r="E301" s="109"/>
      <c r="F301" s="109"/>
      <c r="G301" s="109"/>
      <c r="H301" s="109"/>
      <c r="I301" s="109"/>
      <c r="J301" s="109"/>
      <c r="K301" s="109"/>
      <c r="L301" s="109"/>
    </row>
    <row r="302" spans="2:12" s="4" customFormat="1" x14ac:dyDescent="0.25">
      <c r="B302" s="96"/>
      <c r="C302" s="109"/>
      <c r="D302" s="109"/>
      <c r="E302" s="109"/>
      <c r="F302" s="109"/>
      <c r="G302" s="109"/>
      <c r="H302" s="109"/>
      <c r="I302" s="109"/>
      <c r="J302" s="109"/>
      <c r="K302" s="109"/>
      <c r="L302" s="109"/>
    </row>
    <row r="303" spans="2:12" s="4" customFormat="1" x14ac:dyDescent="0.25">
      <c r="B303" s="96"/>
      <c r="C303" s="109"/>
      <c r="D303" s="109"/>
      <c r="E303" s="109"/>
      <c r="F303" s="109"/>
      <c r="G303" s="109"/>
      <c r="H303" s="109"/>
      <c r="I303" s="109"/>
      <c r="J303" s="109"/>
      <c r="K303" s="109"/>
      <c r="L303" s="109"/>
    </row>
    <row r="304" spans="2:12" s="4" customFormat="1" x14ac:dyDescent="0.25">
      <c r="B304" s="96"/>
      <c r="C304" s="109"/>
      <c r="D304" s="109"/>
      <c r="E304" s="109"/>
      <c r="F304" s="109"/>
      <c r="G304" s="109"/>
      <c r="H304" s="109"/>
      <c r="I304" s="109"/>
      <c r="J304" s="109"/>
      <c r="K304" s="109"/>
      <c r="L304" s="109"/>
    </row>
    <row r="305" spans="2:12" s="4" customFormat="1" x14ac:dyDescent="0.25">
      <c r="B305" s="96"/>
      <c r="C305" s="109"/>
      <c r="D305" s="109"/>
      <c r="E305" s="109"/>
      <c r="F305" s="109"/>
      <c r="G305" s="109"/>
      <c r="H305" s="109"/>
      <c r="I305" s="109"/>
      <c r="J305" s="109"/>
      <c r="K305" s="109"/>
      <c r="L305" s="109"/>
    </row>
    <row r="306" spans="2:12" s="4" customFormat="1" x14ac:dyDescent="0.25">
      <c r="B306" s="96"/>
      <c r="C306" s="109"/>
      <c r="D306" s="109"/>
      <c r="E306" s="109"/>
      <c r="F306" s="109"/>
      <c r="G306" s="109"/>
      <c r="H306" s="109"/>
      <c r="I306" s="109"/>
      <c r="J306" s="109"/>
      <c r="K306" s="109"/>
      <c r="L306" s="109"/>
    </row>
    <row r="307" spans="2:12" s="4" customFormat="1" x14ac:dyDescent="0.25">
      <c r="B307" s="96"/>
      <c r="C307" s="109"/>
      <c r="D307" s="109"/>
      <c r="E307" s="109"/>
      <c r="F307" s="109"/>
      <c r="G307" s="109"/>
      <c r="H307" s="109"/>
      <c r="I307" s="109"/>
      <c r="J307" s="109"/>
      <c r="K307" s="109"/>
      <c r="L307" s="109"/>
    </row>
    <row r="308" spans="2:12" s="4" customFormat="1" x14ac:dyDescent="0.25">
      <c r="B308" s="96"/>
      <c r="C308" s="109"/>
      <c r="D308" s="109"/>
      <c r="E308" s="109"/>
      <c r="F308" s="109"/>
      <c r="G308" s="109"/>
      <c r="H308" s="109"/>
      <c r="I308" s="109"/>
      <c r="J308" s="109"/>
      <c r="K308" s="109"/>
      <c r="L308" s="109"/>
    </row>
    <row r="309" spans="2:12" s="4" customFormat="1" x14ac:dyDescent="0.25">
      <c r="B309" s="96"/>
      <c r="C309" s="109"/>
      <c r="D309" s="109"/>
      <c r="E309" s="109"/>
      <c r="F309" s="109"/>
      <c r="G309" s="109"/>
      <c r="H309" s="109"/>
      <c r="I309" s="109"/>
      <c r="J309" s="109"/>
      <c r="K309" s="109"/>
      <c r="L309" s="109"/>
    </row>
    <row r="310" spans="2:12" s="4" customFormat="1" x14ac:dyDescent="0.25">
      <c r="B310" s="96"/>
      <c r="C310" s="109"/>
      <c r="D310" s="109"/>
      <c r="E310" s="109"/>
      <c r="F310" s="109"/>
      <c r="G310" s="109"/>
      <c r="H310" s="109"/>
      <c r="I310" s="109"/>
      <c r="J310" s="109"/>
      <c r="K310" s="109"/>
      <c r="L310" s="109"/>
    </row>
    <row r="311" spans="2:12" s="4" customFormat="1" x14ac:dyDescent="0.25">
      <c r="B311" s="96"/>
      <c r="C311" s="109"/>
      <c r="D311" s="109"/>
      <c r="E311" s="109"/>
      <c r="F311" s="109"/>
      <c r="G311" s="109"/>
      <c r="H311" s="109"/>
      <c r="I311" s="109"/>
      <c r="J311" s="109"/>
      <c r="K311" s="109"/>
      <c r="L311" s="109"/>
    </row>
  </sheetData>
  <mergeCells count="9">
    <mergeCell ref="C1:I2"/>
    <mergeCell ref="B61:D61"/>
    <mergeCell ref="B62:D62"/>
    <mergeCell ref="B3:I3"/>
    <mergeCell ref="B6:L6"/>
    <mergeCell ref="B17:L17"/>
    <mergeCell ref="B28:L28"/>
    <mergeCell ref="B39:L39"/>
    <mergeCell ref="B50:L50"/>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5"/>
  <dimension ref="A1:AY235"/>
  <sheetViews>
    <sheetView workbookViewId="0">
      <selection activeCell="B14" sqref="B14"/>
    </sheetView>
  </sheetViews>
  <sheetFormatPr baseColWidth="10" defaultRowHeight="15" x14ac:dyDescent="0.25"/>
  <cols>
    <col min="1" max="1" width="20.42578125" style="4" customWidth="1"/>
    <col min="2" max="2" width="33.5703125" style="1" customWidth="1"/>
    <col min="3" max="12" width="10.28515625" style="3" customWidth="1"/>
    <col min="13" max="13" width="7.28515625" style="4" bestFit="1" customWidth="1"/>
    <col min="14" max="14" width="5.7109375" style="4" bestFit="1" customWidth="1"/>
    <col min="15" max="15" width="5.140625" style="4" bestFit="1" customWidth="1"/>
    <col min="16" max="16" width="11.42578125" style="4"/>
    <col min="17" max="17" width="11.42578125" style="4" customWidth="1"/>
    <col min="18" max="51" width="11.42578125" style="4"/>
    <col min="52" max="216" width="11.42578125" style="2"/>
    <col min="217" max="217" width="10" style="2" bestFit="1" customWidth="1"/>
    <col min="218" max="218" width="11.5703125" style="2" bestFit="1" customWidth="1"/>
    <col min="219" max="219" width="5.7109375" style="2" bestFit="1" customWidth="1"/>
    <col min="220" max="220" width="9.42578125" style="2" bestFit="1" customWidth="1"/>
    <col min="221" max="221" width="11.5703125" style="2" bestFit="1" customWidth="1"/>
    <col min="222" max="222" width="9.42578125" style="2" bestFit="1" customWidth="1"/>
    <col min="223" max="223" width="5.7109375" style="2" bestFit="1" customWidth="1"/>
    <col min="224" max="224" width="7.28515625" style="2" bestFit="1" customWidth="1"/>
    <col min="225" max="225" width="5.7109375" style="2" bestFit="1" customWidth="1"/>
    <col min="226" max="226" width="5.140625" style="2" bestFit="1" customWidth="1"/>
    <col min="227" max="227" width="11.42578125" style="2"/>
    <col min="228" max="228" width="5.7109375" style="2" bestFit="1" customWidth="1"/>
    <col min="229" max="229" width="9.42578125" style="2" bestFit="1" customWidth="1"/>
    <col min="230" max="230" width="11.5703125" style="2" bestFit="1" customWidth="1"/>
    <col min="231" max="231" width="9.42578125" style="2" bestFit="1" customWidth="1"/>
    <col min="232" max="232" width="6.28515625" style="2" bestFit="1" customWidth="1"/>
    <col min="233" max="233" width="7.28515625" style="2" bestFit="1" customWidth="1"/>
    <col min="234" max="234" width="5.7109375" style="2" bestFit="1" customWidth="1"/>
    <col min="235" max="235" width="5.140625" style="2" bestFit="1" customWidth="1"/>
    <col min="236" max="236" width="11.5703125" style="2" bestFit="1" customWidth="1"/>
    <col min="237" max="237" width="5.7109375" style="2" bestFit="1" customWidth="1"/>
    <col min="238" max="238" width="9.42578125" style="2" bestFit="1" customWidth="1"/>
    <col min="239" max="239" width="11.5703125" style="2" bestFit="1" customWidth="1"/>
    <col min="240" max="240" width="9.42578125" style="2" bestFit="1" customWidth="1"/>
    <col min="241" max="241" width="5.7109375" style="2" bestFit="1" customWidth="1"/>
    <col min="242" max="242" width="7.28515625" style="2" bestFit="1" customWidth="1"/>
    <col min="243" max="243" width="5.7109375" style="2" bestFit="1" customWidth="1"/>
    <col min="244" max="244" width="5.140625" style="2" bestFit="1" customWidth="1"/>
    <col min="245" max="245" width="11.5703125" style="2" bestFit="1" customWidth="1"/>
    <col min="246" max="246" width="5.7109375" style="2" bestFit="1" customWidth="1"/>
    <col min="247" max="247" width="9.42578125" style="2" bestFit="1" customWidth="1"/>
    <col min="248" max="248" width="11.5703125" style="2" bestFit="1" customWidth="1"/>
    <col min="249" max="249" width="9.42578125" style="2" bestFit="1" customWidth="1"/>
    <col min="250" max="250" width="5.7109375" style="2" bestFit="1" customWidth="1"/>
    <col min="251" max="251" width="7.28515625" style="2" bestFit="1" customWidth="1"/>
    <col min="252" max="252" width="5.7109375" style="2" bestFit="1" customWidth="1"/>
    <col min="253" max="253" width="5.140625" style="2" bestFit="1" customWidth="1"/>
    <col min="254" max="254" width="11.42578125" style="2"/>
    <col min="255" max="255" width="5.7109375" style="2" bestFit="1" customWidth="1"/>
    <col min="256" max="256" width="9.42578125" style="2" bestFit="1" customWidth="1"/>
    <col min="257" max="257" width="11.5703125" style="2" bestFit="1" customWidth="1"/>
    <col min="258" max="258" width="9.42578125" style="2" bestFit="1" customWidth="1"/>
    <col min="259" max="259" width="5.140625" style="2" bestFit="1" customWidth="1"/>
    <col min="260" max="260" width="7.28515625" style="2" bestFit="1" customWidth="1"/>
    <col min="261" max="261" width="5.140625" style="2" bestFit="1" customWidth="1"/>
    <col min="262" max="262" width="7.28515625" style="2" bestFit="1" customWidth="1"/>
    <col min="263" max="263" width="11.5703125" style="2" bestFit="1" customWidth="1"/>
    <col min="264" max="264" width="5.7109375" style="2" bestFit="1" customWidth="1"/>
    <col min="265" max="265" width="9.42578125" style="2" bestFit="1" customWidth="1"/>
    <col min="266" max="266" width="11.5703125" style="2" bestFit="1" customWidth="1"/>
    <col min="267" max="267" width="9.42578125" style="2" bestFit="1" customWidth="1"/>
    <col min="268" max="268" width="5.140625" style="2" bestFit="1" customWidth="1"/>
    <col min="269" max="269" width="7.28515625" style="2" bestFit="1" customWidth="1"/>
    <col min="270" max="270" width="5.140625" style="2" bestFit="1" customWidth="1"/>
    <col min="271" max="271" width="7.28515625" style="2" bestFit="1" customWidth="1"/>
    <col min="272" max="472" width="11.42578125" style="2"/>
    <col min="473" max="473" width="10" style="2" bestFit="1" customWidth="1"/>
    <col min="474" max="474" width="11.5703125" style="2" bestFit="1" customWidth="1"/>
    <col min="475" max="475" width="5.7109375" style="2" bestFit="1" customWidth="1"/>
    <col min="476" max="476" width="9.42578125" style="2" bestFit="1" customWidth="1"/>
    <col min="477" max="477" width="11.5703125" style="2" bestFit="1" customWidth="1"/>
    <col min="478" max="478" width="9.42578125" style="2" bestFit="1" customWidth="1"/>
    <col min="479" max="479" width="5.7109375" style="2" bestFit="1" customWidth="1"/>
    <col min="480" max="480" width="7.28515625" style="2" bestFit="1" customWidth="1"/>
    <col min="481" max="481" width="5.7109375" style="2" bestFit="1" customWidth="1"/>
    <col min="482" max="482" width="5.140625" style="2" bestFit="1" customWidth="1"/>
    <col min="483" max="483" width="11.42578125" style="2"/>
    <col min="484" max="484" width="5.7109375" style="2" bestFit="1" customWidth="1"/>
    <col min="485" max="485" width="9.42578125" style="2" bestFit="1" customWidth="1"/>
    <col min="486" max="486" width="11.5703125" style="2" bestFit="1" customWidth="1"/>
    <col min="487" max="487" width="9.42578125" style="2" bestFit="1" customWidth="1"/>
    <col min="488" max="488" width="6.28515625" style="2" bestFit="1" customWidth="1"/>
    <col min="489" max="489" width="7.28515625" style="2" bestFit="1" customWidth="1"/>
    <col min="490" max="490" width="5.7109375" style="2" bestFit="1" customWidth="1"/>
    <col min="491" max="491" width="5.140625" style="2" bestFit="1" customWidth="1"/>
    <col min="492" max="492" width="11.5703125" style="2" bestFit="1" customWidth="1"/>
    <col min="493" max="493" width="5.7109375" style="2" bestFit="1" customWidth="1"/>
    <col min="494" max="494" width="9.42578125" style="2" bestFit="1" customWidth="1"/>
    <col min="495" max="495" width="11.5703125" style="2" bestFit="1" customWidth="1"/>
    <col min="496" max="496" width="9.42578125" style="2" bestFit="1" customWidth="1"/>
    <col min="497" max="497" width="5.7109375" style="2" bestFit="1" customWidth="1"/>
    <col min="498" max="498" width="7.28515625" style="2" bestFit="1" customWidth="1"/>
    <col min="499" max="499" width="5.7109375" style="2" bestFit="1" customWidth="1"/>
    <col min="500" max="500" width="5.140625" style="2" bestFit="1" customWidth="1"/>
    <col min="501" max="501" width="11.5703125" style="2" bestFit="1" customWidth="1"/>
    <col min="502" max="502" width="5.7109375" style="2" bestFit="1" customWidth="1"/>
    <col min="503" max="503" width="9.42578125" style="2" bestFit="1" customWidth="1"/>
    <col min="504" max="504" width="11.5703125" style="2" bestFit="1" customWidth="1"/>
    <col min="505" max="505" width="9.42578125" style="2" bestFit="1" customWidth="1"/>
    <col min="506" max="506" width="5.7109375" style="2" bestFit="1" customWidth="1"/>
    <col min="507" max="507" width="7.28515625" style="2" bestFit="1" customWidth="1"/>
    <col min="508" max="508" width="5.7109375" style="2" bestFit="1" customWidth="1"/>
    <col min="509" max="509" width="5.140625" style="2" bestFit="1" customWidth="1"/>
    <col min="510" max="510" width="11.42578125" style="2"/>
    <col min="511" max="511" width="5.7109375" style="2" bestFit="1" customWidth="1"/>
    <col min="512" max="512" width="9.42578125" style="2" bestFit="1" customWidth="1"/>
    <col min="513" max="513" width="11.5703125" style="2" bestFit="1" customWidth="1"/>
    <col min="514" max="514" width="9.42578125" style="2" bestFit="1" customWidth="1"/>
    <col min="515" max="515" width="5.140625" style="2" bestFit="1" customWidth="1"/>
    <col min="516" max="516" width="7.28515625" style="2" bestFit="1" customWidth="1"/>
    <col min="517" max="517" width="5.140625" style="2" bestFit="1" customWidth="1"/>
    <col min="518" max="518" width="7.28515625" style="2" bestFit="1" customWidth="1"/>
    <col min="519" max="519" width="11.5703125" style="2" bestFit="1" customWidth="1"/>
    <col min="520" max="520" width="5.7109375" style="2" bestFit="1" customWidth="1"/>
    <col min="521" max="521" width="9.42578125" style="2" bestFit="1" customWidth="1"/>
    <col min="522" max="522" width="11.5703125" style="2" bestFit="1" customWidth="1"/>
    <col min="523" max="523" width="9.42578125" style="2" bestFit="1" customWidth="1"/>
    <col min="524" max="524" width="5.140625" style="2" bestFit="1" customWidth="1"/>
    <col min="525" max="525" width="7.28515625" style="2" bestFit="1" customWidth="1"/>
    <col min="526" max="526" width="5.140625" style="2" bestFit="1" customWidth="1"/>
    <col min="527" max="527" width="7.28515625" style="2" bestFit="1" customWidth="1"/>
    <col min="528" max="728" width="11.42578125" style="2"/>
    <col min="729" max="729" width="10" style="2" bestFit="1" customWidth="1"/>
    <col min="730" max="730" width="11.5703125" style="2" bestFit="1" customWidth="1"/>
    <col min="731" max="731" width="5.7109375" style="2" bestFit="1" customWidth="1"/>
    <col min="732" max="732" width="9.42578125" style="2" bestFit="1" customWidth="1"/>
    <col min="733" max="733" width="11.5703125" style="2" bestFit="1" customWidth="1"/>
    <col min="734" max="734" width="9.42578125" style="2" bestFit="1" customWidth="1"/>
    <col min="735" max="735" width="5.7109375" style="2" bestFit="1" customWidth="1"/>
    <col min="736" max="736" width="7.28515625" style="2" bestFit="1" customWidth="1"/>
    <col min="737" max="737" width="5.7109375" style="2" bestFit="1" customWidth="1"/>
    <col min="738" max="738" width="5.140625" style="2" bestFit="1" customWidth="1"/>
    <col min="739" max="739" width="11.42578125" style="2"/>
    <col min="740" max="740" width="5.7109375" style="2" bestFit="1" customWidth="1"/>
    <col min="741" max="741" width="9.42578125" style="2" bestFit="1" customWidth="1"/>
    <col min="742" max="742" width="11.5703125" style="2" bestFit="1" customWidth="1"/>
    <col min="743" max="743" width="9.42578125" style="2" bestFit="1" customWidth="1"/>
    <col min="744" max="744" width="6.28515625" style="2" bestFit="1" customWidth="1"/>
    <col min="745" max="745" width="7.28515625" style="2" bestFit="1" customWidth="1"/>
    <col min="746" max="746" width="5.7109375" style="2" bestFit="1" customWidth="1"/>
    <col min="747" max="747" width="5.140625" style="2" bestFit="1" customWidth="1"/>
    <col min="748" max="748" width="11.5703125" style="2" bestFit="1" customWidth="1"/>
    <col min="749" max="749" width="5.7109375" style="2" bestFit="1" customWidth="1"/>
    <col min="750" max="750" width="9.42578125" style="2" bestFit="1" customWidth="1"/>
    <col min="751" max="751" width="11.5703125" style="2" bestFit="1" customWidth="1"/>
    <col min="752" max="752" width="9.42578125" style="2" bestFit="1" customWidth="1"/>
    <col min="753" max="753" width="5.7109375" style="2" bestFit="1" customWidth="1"/>
    <col min="754" max="754" width="7.28515625" style="2" bestFit="1" customWidth="1"/>
    <col min="755" max="755" width="5.7109375" style="2" bestFit="1" customWidth="1"/>
    <col min="756" max="756" width="5.140625" style="2" bestFit="1" customWidth="1"/>
    <col min="757" max="757" width="11.5703125" style="2" bestFit="1" customWidth="1"/>
    <col min="758" max="758" width="5.7109375" style="2" bestFit="1" customWidth="1"/>
    <col min="759" max="759" width="9.42578125" style="2" bestFit="1" customWidth="1"/>
    <col min="760" max="760" width="11.5703125" style="2" bestFit="1" customWidth="1"/>
    <col min="761" max="761" width="9.42578125" style="2" bestFit="1" customWidth="1"/>
    <col min="762" max="762" width="5.7109375" style="2" bestFit="1" customWidth="1"/>
    <col min="763" max="763" width="7.28515625" style="2" bestFit="1" customWidth="1"/>
    <col min="764" max="764" width="5.7109375" style="2" bestFit="1" customWidth="1"/>
    <col min="765" max="765" width="5.140625" style="2" bestFit="1" customWidth="1"/>
    <col min="766" max="766" width="11.42578125" style="2"/>
    <col min="767" max="767" width="5.7109375" style="2" bestFit="1" customWidth="1"/>
    <col min="768" max="768" width="9.42578125" style="2" bestFit="1" customWidth="1"/>
    <col min="769" max="769" width="11.5703125" style="2" bestFit="1" customWidth="1"/>
    <col min="770" max="770" width="9.42578125" style="2" bestFit="1" customWidth="1"/>
    <col min="771" max="771" width="5.140625" style="2" bestFit="1" customWidth="1"/>
    <col min="772" max="772" width="7.28515625" style="2" bestFit="1" customWidth="1"/>
    <col min="773" max="773" width="5.140625" style="2" bestFit="1" customWidth="1"/>
    <col min="774" max="774" width="7.28515625" style="2" bestFit="1" customWidth="1"/>
    <col min="775" max="775" width="11.5703125" style="2" bestFit="1" customWidth="1"/>
    <col min="776" max="776" width="5.7109375" style="2" bestFit="1" customWidth="1"/>
    <col min="777" max="777" width="9.42578125" style="2" bestFit="1" customWidth="1"/>
    <col min="778" max="778" width="11.5703125" style="2" bestFit="1" customWidth="1"/>
    <col min="779" max="779" width="9.42578125" style="2" bestFit="1" customWidth="1"/>
    <col min="780" max="780" width="5.140625" style="2" bestFit="1" customWidth="1"/>
    <col min="781" max="781" width="7.28515625" style="2" bestFit="1" customWidth="1"/>
    <col min="782" max="782" width="5.140625" style="2" bestFit="1" customWidth="1"/>
    <col min="783" max="783" width="7.28515625" style="2" bestFit="1" customWidth="1"/>
    <col min="784" max="984" width="11.42578125" style="2"/>
    <col min="985" max="985" width="10" style="2" bestFit="1" customWidth="1"/>
    <col min="986" max="986" width="11.5703125" style="2" bestFit="1" customWidth="1"/>
    <col min="987" max="987" width="5.7109375" style="2" bestFit="1" customWidth="1"/>
    <col min="988" max="988" width="9.42578125" style="2" bestFit="1" customWidth="1"/>
    <col min="989" max="989" width="11.5703125" style="2" bestFit="1" customWidth="1"/>
    <col min="990" max="990" width="9.42578125" style="2" bestFit="1" customWidth="1"/>
    <col min="991" max="991" width="5.7109375" style="2" bestFit="1" customWidth="1"/>
    <col min="992" max="992" width="7.28515625" style="2" bestFit="1" customWidth="1"/>
    <col min="993" max="993" width="5.7109375" style="2" bestFit="1" customWidth="1"/>
    <col min="994" max="994" width="5.140625" style="2" bestFit="1" customWidth="1"/>
    <col min="995" max="995" width="11.42578125" style="2"/>
    <col min="996" max="996" width="5.7109375" style="2" bestFit="1" customWidth="1"/>
    <col min="997" max="997" width="9.42578125" style="2" bestFit="1" customWidth="1"/>
    <col min="998" max="998" width="11.5703125" style="2" bestFit="1" customWidth="1"/>
    <col min="999" max="999" width="9.42578125" style="2" bestFit="1" customWidth="1"/>
    <col min="1000" max="1000" width="6.28515625" style="2" bestFit="1" customWidth="1"/>
    <col min="1001" max="1001" width="7.28515625" style="2" bestFit="1" customWidth="1"/>
    <col min="1002" max="1002" width="5.7109375" style="2" bestFit="1" customWidth="1"/>
    <col min="1003" max="1003" width="5.140625" style="2" bestFit="1" customWidth="1"/>
    <col min="1004" max="1004" width="11.5703125" style="2" bestFit="1" customWidth="1"/>
    <col min="1005" max="1005" width="5.7109375" style="2" bestFit="1" customWidth="1"/>
    <col min="1006" max="1006" width="9.42578125" style="2" bestFit="1" customWidth="1"/>
    <col min="1007" max="1007" width="11.5703125" style="2" bestFit="1" customWidth="1"/>
    <col min="1008" max="1008" width="9.42578125" style="2" bestFit="1" customWidth="1"/>
    <col min="1009" max="1009" width="5.7109375" style="2" bestFit="1" customWidth="1"/>
    <col min="1010" max="1010" width="7.28515625" style="2" bestFit="1" customWidth="1"/>
    <col min="1011" max="1011" width="5.7109375" style="2" bestFit="1" customWidth="1"/>
    <col min="1012" max="1012" width="5.140625" style="2" bestFit="1" customWidth="1"/>
    <col min="1013" max="1013" width="11.5703125" style="2" bestFit="1" customWidth="1"/>
    <col min="1014" max="1014" width="5.7109375" style="2" bestFit="1" customWidth="1"/>
    <col min="1015" max="1015" width="9.42578125" style="2" bestFit="1" customWidth="1"/>
    <col min="1016" max="1016" width="11.5703125" style="2" bestFit="1" customWidth="1"/>
    <col min="1017" max="1017" width="9.42578125" style="2" bestFit="1" customWidth="1"/>
    <col min="1018" max="1018" width="5.7109375" style="2" bestFit="1" customWidth="1"/>
    <col min="1019" max="1019" width="7.28515625" style="2" bestFit="1" customWidth="1"/>
    <col min="1020" max="1020" width="5.7109375" style="2" bestFit="1" customWidth="1"/>
    <col min="1021" max="1021" width="5.140625" style="2" bestFit="1" customWidth="1"/>
    <col min="1022" max="1022" width="11.42578125" style="2"/>
    <col min="1023" max="1023" width="5.7109375" style="2" bestFit="1" customWidth="1"/>
    <col min="1024" max="1024" width="9.42578125" style="2" bestFit="1" customWidth="1"/>
    <col min="1025" max="1025" width="11.5703125" style="2" bestFit="1" customWidth="1"/>
    <col min="1026" max="1026" width="9.42578125" style="2" bestFit="1" customWidth="1"/>
    <col min="1027" max="1027" width="5.140625" style="2" bestFit="1" customWidth="1"/>
    <col min="1028" max="1028" width="7.28515625" style="2" bestFit="1" customWidth="1"/>
    <col min="1029" max="1029" width="5.140625" style="2" bestFit="1" customWidth="1"/>
    <col min="1030" max="1030" width="7.28515625" style="2" bestFit="1" customWidth="1"/>
    <col min="1031" max="1031" width="11.5703125" style="2" bestFit="1" customWidth="1"/>
    <col min="1032" max="1032" width="5.7109375" style="2" bestFit="1" customWidth="1"/>
    <col min="1033" max="1033" width="9.42578125" style="2" bestFit="1" customWidth="1"/>
    <col min="1034" max="1034" width="11.5703125" style="2" bestFit="1" customWidth="1"/>
    <col min="1035" max="1035" width="9.42578125" style="2" bestFit="1" customWidth="1"/>
    <col min="1036" max="1036" width="5.140625" style="2" bestFit="1" customWidth="1"/>
    <col min="1037" max="1037" width="7.28515625" style="2" bestFit="1" customWidth="1"/>
    <col min="1038" max="1038" width="5.140625" style="2" bestFit="1" customWidth="1"/>
    <col min="1039" max="1039" width="7.28515625" style="2" bestFit="1" customWidth="1"/>
    <col min="1040" max="1240" width="11.42578125" style="2"/>
    <col min="1241" max="1241" width="10" style="2" bestFit="1" customWidth="1"/>
    <col min="1242" max="1242" width="11.5703125" style="2" bestFit="1" customWidth="1"/>
    <col min="1243" max="1243" width="5.7109375" style="2" bestFit="1" customWidth="1"/>
    <col min="1244" max="1244" width="9.42578125" style="2" bestFit="1" customWidth="1"/>
    <col min="1245" max="1245" width="11.5703125" style="2" bestFit="1" customWidth="1"/>
    <col min="1246" max="1246" width="9.42578125" style="2" bestFit="1" customWidth="1"/>
    <col min="1247" max="1247" width="5.7109375" style="2" bestFit="1" customWidth="1"/>
    <col min="1248" max="1248" width="7.28515625" style="2" bestFit="1" customWidth="1"/>
    <col min="1249" max="1249" width="5.7109375" style="2" bestFit="1" customWidth="1"/>
    <col min="1250" max="1250" width="5.140625" style="2" bestFit="1" customWidth="1"/>
    <col min="1251" max="1251" width="11.42578125" style="2"/>
    <col min="1252" max="1252" width="5.7109375" style="2" bestFit="1" customWidth="1"/>
    <col min="1253" max="1253" width="9.42578125" style="2" bestFit="1" customWidth="1"/>
    <col min="1254" max="1254" width="11.5703125" style="2" bestFit="1" customWidth="1"/>
    <col min="1255" max="1255" width="9.42578125" style="2" bestFit="1" customWidth="1"/>
    <col min="1256" max="1256" width="6.28515625" style="2" bestFit="1" customWidth="1"/>
    <col min="1257" max="1257" width="7.28515625" style="2" bestFit="1" customWidth="1"/>
    <col min="1258" max="1258" width="5.7109375" style="2" bestFit="1" customWidth="1"/>
    <col min="1259" max="1259" width="5.140625" style="2" bestFit="1" customWidth="1"/>
    <col min="1260" max="1260" width="11.5703125" style="2" bestFit="1" customWidth="1"/>
    <col min="1261" max="1261" width="5.7109375" style="2" bestFit="1" customWidth="1"/>
    <col min="1262" max="1262" width="9.42578125" style="2" bestFit="1" customWidth="1"/>
    <col min="1263" max="1263" width="11.5703125" style="2" bestFit="1" customWidth="1"/>
    <col min="1264" max="1264" width="9.42578125" style="2" bestFit="1" customWidth="1"/>
    <col min="1265" max="1265" width="5.7109375" style="2" bestFit="1" customWidth="1"/>
    <col min="1266" max="1266" width="7.28515625" style="2" bestFit="1" customWidth="1"/>
    <col min="1267" max="1267" width="5.7109375" style="2" bestFit="1" customWidth="1"/>
    <col min="1268" max="1268" width="5.140625" style="2" bestFit="1" customWidth="1"/>
    <col min="1269" max="1269" width="11.5703125" style="2" bestFit="1" customWidth="1"/>
    <col min="1270" max="1270" width="5.7109375" style="2" bestFit="1" customWidth="1"/>
    <col min="1271" max="1271" width="9.42578125" style="2" bestFit="1" customWidth="1"/>
    <col min="1272" max="1272" width="11.5703125" style="2" bestFit="1" customWidth="1"/>
    <col min="1273" max="1273" width="9.42578125" style="2" bestFit="1" customWidth="1"/>
    <col min="1274" max="1274" width="5.7109375" style="2" bestFit="1" customWidth="1"/>
    <col min="1275" max="1275" width="7.28515625" style="2" bestFit="1" customWidth="1"/>
    <col min="1276" max="1276" width="5.7109375" style="2" bestFit="1" customWidth="1"/>
    <col min="1277" max="1277" width="5.140625" style="2" bestFit="1" customWidth="1"/>
    <col min="1278" max="1278" width="11.42578125" style="2"/>
    <col min="1279" max="1279" width="5.7109375" style="2" bestFit="1" customWidth="1"/>
    <col min="1280" max="1280" width="9.42578125" style="2" bestFit="1" customWidth="1"/>
    <col min="1281" max="1281" width="11.5703125" style="2" bestFit="1" customWidth="1"/>
    <col min="1282" max="1282" width="9.42578125" style="2" bestFit="1" customWidth="1"/>
    <col min="1283" max="1283" width="5.140625" style="2" bestFit="1" customWidth="1"/>
    <col min="1284" max="1284" width="7.28515625" style="2" bestFit="1" customWidth="1"/>
    <col min="1285" max="1285" width="5.140625" style="2" bestFit="1" customWidth="1"/>
    <col min="1286" max="1286" width="7.28515625" style="2" bestFit="1" customWidth="1"/>
    <col min="1287" max="1287" width="11.5703125" style="2" bestFit="1" customWidth="1"/>
    <col min="1288" max="1288" width="5.7109375" style="2" bestFit="1" customWidth="1"/>
    <col min="1289" max="1289" width="9.42578125" style="2" bestFit="1" customWidth="1"/>
    <col min="1290" max="1290" width="11.5703125" style="2" bestFit="1" customWidth="1"/>
    <col min="1291" max="1291" width="9.42578125" style="2" bestFit="1" customWidth="1"/>
    <col min="1292" max="1292" width="5.140625" style="2" bestFit="1" customWidth="1"/>
    <col min="1293" max="1293" width="7.28515625" style="2" bestFit="1" customWidth="1"/>
    <col min="1294" max="1294" width="5.140625" style="2" bestFit="1" customWidth="1"/>
    <col min="1295" max="1295" width="7.28515625" style="2" bestFit="1" customWidth="1"/>
    <col min="1296" max="1496" width="11.42578125" style="2"/>
    <col min="1497" max="1497" width="10" style="2" bestFit="1" customWidth="1"/>
    <col min="1498" max="1498" width="11.5703125" style="2" bestFit="1" customWidth="1"/>
    <col min="1499" max="1499" width="5.7109375" style="2" bestFit="1" customWidth="1"/>
    <col min="1500" max="1500" width="9.42578125" style="2" bestFit="1" customWidth="1"/>
    <col min="1501" max="1501" width="11.5703125" style="2" bestFit="1" customWidth="1"/>
    <col min="1502" max="1502" width="9.42578125" style="2" bestFit="1" customWidth="1"/>
    <col min="1503" max="1503" width="5.7109375" style="2" bestFit="1" customWidth="1"/>
    <col min="1504" max="1504" width="7.28515625" style="2" bestFit="1" customWidth="1"/>
    <col min="1505" max="1505" width="5.7109375" style="2" bestFit="1" customWidth="1"/>
    <col min="1506" max="1506" width="5.140625" style="2" bestFit="1" customWidth="1"/>
    <col min="1507" max="1507" width="11.42578125" style="2"/>
    <col min="1508" max="1508" width="5.7109375" style="2" bestFit="1" customWidth="1"/>
    <col min="1509" max="1509" width="9.42578125" style="2" bestFit="1" customWidth="1"/>
    <col min="1510" max="1510" width="11.5703125" style="2" bestFit="1" customWidth="1"/>
    <col min="1511" max="1511" width="9.42578125" style="2" bestFit="1" customWidth="1"/>
    <col min="1512" max="1512" width="6.28515625" style="2" bestFit="1" customWidth="1"/>
    <col min="1513" max="1513" width="7.28515625" style="2" bestFit="1" customWidth="1"/>
    <col min="1514" max="1514" width="5.7109375" style="2" bestFit="1" customWidth="1"/>
    <col min="1515" max="1515" width="5.140625" style="2" bestFit="1" customWidth="1"/>
    <col min="1516" max="1516" width="11.5703125" style="2" bestFit="1" customWidth="1"/>
    <col min="1517" max="1517" width="5.7109375" style="2" bestFit="1" customWidth="1"/>
    <col min="1518" max="1518" width="9.42578125" style="2" bestFit="1" customWidth="1"/>
    <col min="1519" max="1519" width="11.5703125" style="2" bestFit="1" customWidth="1"/>
    <col min="1520" max="1520" width="9.42578125" style="2" bestFit="1" customWidth="1"/>
    <col min="1521" max="1521" width="5.7109375" style="2" bestFit="1" customWidth="1"/>
    <col min="1522" max="1522" width="7.28515625" style="2" bestFit="1" customWidth="1"/>
    <col min="1523" max="1523" width="5.7109375" style="2" bestFit="1" customWidth="1"/>
    <col min="1524" max="1524" width="5.140625" style="2" bestFit="1" customWidth="1"/>
    <col min="1525" max="1525" width="11.5703125" style="2" bestFit="1" customWidth="1"/>
    <col min="1526" max="1526" width="5.7109375" style="2" bestFit="1" customWidth="1"/>
    <col min="1527" max="1527" width="9.42578125" style="2" bestFit="1" customWidth="1"/>
    <col min="1528" max="1528" width="11.5703125" style="2" bestFit="1" customWidth="1"/>
    <col min="1529" max="1529" width="9.42578125" style="2" bestFit="1" customWidth="1"/>
    <col min="1530" max="1530" width="5.7109375" style="2" bestFit="1" customWidth="1"/>
    <col min="1531" max="1531" width="7.28515625" style="2" bestFit="1" customWidth="1"/>
    <col min="1532" max="1532" width="5.7109375" style="2" bestFit="1" customWidth="1"/>
    <col min="1533" max="1533" width="5.140625" style="2" bestFit="1" customWidth="1"/>
    <col min="1534" max="1534" width="11.42578125" style="2"/>
    <col min="1535" max="1535" width="5.7109375" style="2" bestFit="1" customWidth="1"/>
    <col min="1536" max="1536" width="9.42578125" style="2" bestFit="1" customWidth="1"/>
    <col min="1537" max="1537" width="11.5703125" style="2" bestFit="1" customWidth="1"/>
    <col min="1538" max="1538" width="9.42578125" style="2" bestFit="1" customWidth="1"/>
    <col min="1539" max="1539" width="5.140625" style="2" bestFit="1" customWidth="1"/>
    <col min="1540" max="1540" width="7.28515625" style="2" bestFit="1" customWidth="1"/>
    <col min="1541" max="1541" width="5.140625" style="2" bestFit="1" customWidth="1"/>
    <col min="1542" max="1542" width="7.28515625" style="2" bestFit="1" customWidth="1"/>
    <col min="1543" max="1543" width="11.5703125" style="2" bestFit="1" customWidth="1"/>
    <col min="1544" max="1544" width="5.7109375" style="2" bestFit="1" customWidth="1"/>
    <col min="1545" max="1545" width="9.42578125" style="2" bestFit="1" customWidth="1"/>
    <col min="1546" max="1546" width="11.5703125" style="2" bestFit="1" customWidth="1"/>
    <col min="1547" max="1547" width="9.42578125" style="2" bestFit="1" customWidth="1"/>
    <col min="1548" max="1548" width="5.140625" style="2" bestFit="1" customWidth="1"/>
    <col min="1549" max="1549" width="7.28515625" style="2" bestFit="1" customWidth="1"/>
    <col min="1550" max="1550" width="5.140625" style="2" bestFit="1" customWidth="1"/>
    <col min="1551" max="1551" width="7.28515625" style="2" bestFit="1" customWidth="1"/>
    <col min="1552" max="1752" width="11.42578125" style="2"/>
    <col min="1753" max="1753" width="10" style="2" bestFit="1" customWidth="1"/>
    <col min="1754" max="1754" width="11.5703125" style="2" bestFit="1" customWidth="1"/>
    <col min="1755" max="1755" width="5.7109375" style="2" bestFit="1" customWidth="1"/>
    <col min="1756" max="1756" width="9.42578125" style="2" bestFit="1" customWidth="1"/>
    <col min="1757" max="1757" width="11.5703125" style="2" bestFit="1" customWidth="1"/>
    <col min="1758" max="1758" width="9.42578125" style="2" bestFit="1" customWidth="1"/>
    <col min="1759" max="1759" width="5.7109375" style="2" bestFit="1" customWidth="1"/>
    <col min="1760" max="1760" width="7.28515625" style="2" bestFit="1" customWidth="1"/>
    <col min="1761" max="1761" width="5.7109375" style="2" bestFit="1" customWidth="1"/>
    <col min="1762" max="1762" width="5.140625" style="2" bestFit="1" customWidth="1"/>
    <col min="1763" max="1763" width="11.42578125" style="2"/>
    <col min="1764" max="1764" width="5.7109375" style="2" bestFit="1" customWidth="1"/>
    <col min="1765" max="1765" width="9.42578125" style="2" bestFit="1" customWidth="1"/>
    <col min="1766" max="1766" width="11.5703125" style="2" bestFit="1" customWidth="1"/>
    <col min="1767" max="1767" width="9.42578125" style="2" bestFit="1" customWidth="1"/>
    <col min="1768" max="1768" width="6.28515625" style="2" bestFit="1" customWidth="1"/>
    <col min="1769" max="1769" width="7.28515625" style="2" bestFit="1" customWidth="1"/>
    <col min="1770" max="1770" width="5.7109375" style="2" bestFit="1" customWidth="1"/>
    <col min="1771" max="1771" width="5.140625" style="2" bestFit="1" customWidth="1"/>
    <col min="1772" max="1772" width="11.5703125" style="2" bestFit="1" customWidth="1"/>
    <col min="1773" max="1773" width="5.7109375" style="2" bestFit="1" customWidth="1"/>
    <col min="1774" max="1774" width="9.42578125" style="2" bestFit="1" customWidth="1"/>
    <col min="1775" max="1775" width="11.5703125" style="2" bestFit="1" customWidth="1"/>
    <col min="1776" max="1776" width="9.42578125" style="2" bestFit="1" customWidth="1"/>
    <col min="1777" max="1777" width="5.7109375" style="2" bestFit="1" customWidth="1"/>
    <col min="1778" max="1778" width="7.28515625" style="2" bestFit="1" customWidth="1"/>
    <col min="1779" max="1779" width="5.7109375" style="2" bestFit="1" customWidth="1"/>
    <col min="1780" max="1780" width="5.140625" style="2" bestFit="1" customWidth="1"/>
    <col min="1781" max="1781" width="11.5703125" style="2" bestFit="1" customWidth="1"/>
    <col min="1782" max="1782" width="5.7109375" style="2" bestFit="1" customWidth="1"/>
    <col min="1783" max="1783" width="9.42578125" style="2" bestFit="1" customWidth="1"/>
    <col min="1784" max="1784" width="11.5703125" style="2" bestFit="1" customWidth="1"/>
    <col min="1785" max="1785" width="9.42578125" style="2" bestFit="1" customWidth="1"/>
    <col min="1786" max="1786" width="5.7109375" style="2" bestFit="1" customWidth="1"/>
    <col min="1787" max="1787" width="7.28515625" style="2" bestFit="1" customWidth="1"/>
    <col min="1788" max="1788" width="5.7109375" style="2" bestFit="1" customWidth="1"/>
    <col min="1789" max="1789" width="5.140625" style="2" bestFit="1" customWidth="1"/>
    <col min="1790" max="1790" width="11.42578125" style="2"/>
    <col min="1791" max="1791" width="5.7109375" style="2" bestFit="1" customWidth="1"/>
    <col min="1792" max="1792" width="9.42578125" style="2" bestFit="1" customWidth="1"/>
    <col min="1793" max="1793" width="11.5703125" style="2" bestFit="1" customWidth="1"/>
    <col min="1794" max="1794" width="9.42578125" style="2" bestFit="1" customWidth="1"/>
    <col min="1795" max="1795" width="5.140625" style="2" bestFit="1" customWidth="1"/>
    <col min="1796" max="1796" width="7.28515625" style="2" bestFit="1" customWidth="1"/>
    <col min="1797" max="1797" width="5.140625" style="2" bestFit="1" customWidth="1"/>
    <col min="1798" max="1798" width="7.28515625" style="2" bestFit="1" customWidth="1"/>
    <col min="1799" max="1799" width="11.5703125" style="2" bestFit="1" customWidth="1"/>
    <col min="1800" max="1800" width="5.7109375" style="2" bestFit="1" customWidth="1"/>
    <col min="1801" max="1801" width="9.42578125" style="2" bestFit="1" customWidth="1"/>
    <col min="1802" max="1802" width="11.5703125" style="2" bestFit="1" customWidth="1"/>
    <col min="1803" max="1803" width="9.42578125" style="2" bestFit="1" customWidth="1"/>
    <col min="1804" max="1804" width="5.140625" style="2" bestFit="1" customWidth="1"/>
    <col min="1805" max="1805" width="7.28515625" style="2" bestFit="1" customWidth="1"/>
    <col min="1806" max="1806" width="5.140625" style="2" bestFit="1" customWidth="1"/>
    <col min="1807" max="1807" width="7.28515625" style="2" bestFit="1" customWidth="1"/>
    <col min="1808" max="2008" width="11.42578125" style="2"/>
    <col min="2009" max="2009" width="10" style="2" bestFit="1" customWidth="1"/>
    <col min="2010" max="2010" width="11.5703125" style="2" bestFit="1" customWidth="1"/>
    <col min="2011" max="2011" width="5.7109375" style="2" bestFit="1" customWidth="1"/>
    <col min="2012" max="2012" width="9.42578125" style="2" bestFit="1" customWidth="1"/>
    <col min="2013" max="2013" width="11.5703125" style="2" bestFit="1" customWidth="1"/>
    <col min="2014" max="2014" width="9.42578125" style="2" bestFit="1" customWidth="1"/>
    <col min="2015" max="2015" width="5.7109375" style="2" bestFit="1" customWidth="1"/>
    <col min="2016" max="2016" width="7.28515625" style="2" bestFit="1" customWidth="1"/>
    <col min="2017" max="2017" width="5.7109375" style="2" bestFit="1" customWidth="1"/>
    <col min="2018" max="2018" width="5.140625" style="2" bestFit="1" customWidth="1"/>
    <col min="2019" max="2019" width="11.42578125" style="2"/>
    <col min="2020" max="2020" width="5.7109375" style="2" bestFit="1" customWidth="1"/>
    <col min="2021" max="2021" width="9.42578125" style="2" bestFit="1" customWidth="1"/>
    <col min="2022" max="2022" width="11.5703125" style="2" bestFit="1" customWidth="1"/>
    <col min="2023" max="2023" width="9.42578125" style="2" bestFit="1" customWidth="1"/>
    <col min="2024" max="2024" width="6.28515625" style="2" bestFit="1" customWidth="1"/>
    <col min="2025" max="2025" width="7.28515625" style="2" bestFit="1" customWidth="1"/>
    <col min="2026" max="2026" width="5.7109375" style="2" bestFit="1" customWidth="1"/>
    <col min="2027" max="2027" width="5.140625" style="2" bestFit="1" customWidth="1"/>
    <col min="2028" max="2028" width="11.5703125" style="2" bestFit="1" customWidth="1"/>
    <col min="2029" max="2029" width="5.7109375" style="2" bestFit="1" customWidth="1"/>
    <col min="2030" max="2030" width="9.42578125" style="2" bestFit="1" customWidth="1"/>
    <col min="2031" max="2031" width="11.5703125" style="2" bestFit="1" customWidth="1"/>
    <col min="2032" max="2032" width="9.42578125" style="2" bestFit="1" customWidth="1"/>
    <col min="2033" max="2033" width="5.7109375" style="2" bestFit="1" customWidth="1"/>
    <col min="2034" max="2034" width="7.28515625" style="2" bestFit="1" customWidth="1"/>
    <col min="2035" max="2035" width="5.7109375" style="2" bestFit="1" customWidth="1"/>
    <col min="2036" max="2036" width="5.140625" style="2" bestFit="1" customWidth="1"/>
    <col min="2037" max="2037" width="11.5703125" style="2" bestFit="1" customWidth="1"/>
    <col min="2038" max="2038" width="5.7109375" style="2" bestFit="1" customWidth="1"/>
    <col min="2039" max="2039" width="9.42578125" style="2" bestFit="1" customWidth="1"/>
    <col min="2040" max="2040" width="11.5703125" style="2" bestFit="1" customWidth="1"/>
    <col min="2041" max="2041" width="9.42578125" style="2" bestFit="1" customWidth="1"/>
    <col min="2042" max="2042" width="5.7109375" style="2" bestFit="1" customWidth="1"/>
    <col min="2043" max="2043" width="7.28515625" style="2" bestFit="1" customWidth="1"/>
    <col min="2044" max="2044" width="5.7109375" style="2" bestFit="1" customWidth="1"/>
    <col min="2045" max="2045" width="5.140625" style="2" bestFit="1" customWidth="1"/>
    <col min="2046" max="2046" width="11.42578125" style="2"/>
    <col min="2047" max="2047" width="5.7109375" style="2" bestFit="1" customWidth="1"/>
    <col min="2048" max="2048" width="9.42578125" style="2" bestFit="1" customWidth="1"/>
    <col min="2049" max="2049" width="11.5703125" style="2" bestFit="1" customWidth="1"/>
    <col min="2050" max="2050" width="9.42578125" style="2" bestFit="1" customWidth="1"/>
    <col min="2051" max="2051" width="5.140625" style="2" bestFit="1" customWidth="1"/>
    <col min="2052" max="2052" width="7.28515625" style="2" bestFit="1" customWidth="1"/>
    <col min="2053" max="2053" width="5.140625" style="2" bestFit="1" customWidth="1"/>
    <col min="2054" max="2054" width="7.28515625" style="2" bestFit="1" customWidth="1"/>
    <col min="2055" max="2055" width="11.5703125" style="2" bestFit="1" customWidth="1"/>
    <col min="2056" max="2056" width="5.7109375" style="2" bestFit="1" customWidth="1"/>
    <col min="2057" max="2057" width="9.42578125" style="2" bestFit="1" customWidth="1"/>
    <col min="2058" max="2058" width="11.5703125" style="2" bestFit="1" customWidth="1"/>
    <col min="2059" max="2059" width="9.42578125" style="2" bestFit="1" customWidth="1"/>
    <col min="2060" max="2060" width="5.140625" style="2" bestFit="1" customWidth="1"/>
    <col min="2061" max="2061" width="7.28515625" style="2" bestFit="1" customWidth="1"/>
    <col min="2062" max="2062" width="5.140625" style="2" bestFit="1" customWidth="1"/>
    <col min="2063" max="2063" width="7.28515625" style="2" bestFit="1" customWidth="1"/>
    <col min="2064" max="2264" width="11.42578125" style="2"/>
    <col min="2265" max="2265" width="10" style="2" bestFit="1" customWidth="1"/>
    <col min="2266" max="2266" width="11.5703125" style="2" bestFit="1" customWidth="1"/>
    <col min="2267" max="2267" width="5.7109375" style="2" bestFit="1" customWidth="1"/>
    <col min="2268" max="2268" width="9.42578125" style="2" bestFit="1" customWidth="1"/>
    <col min="2269" max="2269" width="11.5703125" style="2" bestFit="1" customWidth="1"/>
    <col min="2270" max="2270" width="9.42578125" style="2" bestFit="1" customWidth="1"/>
    <col min="2271" max="2271" width="5.7109375" style="2" bestFit="1" customWidth="1"/>
    <col min="2272" max="2272" width="7.28515625" style="2" bestFit="1" customWidth="1"/>
    <col min="2273" max="2273" width="5.7109375" style="2" bestFit="1" customWidth="1"/>
    <col min="2274" max="2274" width="5.140625" style="2" bestFit="1" customWidth="1"/>
    <col min="2275" max="2275" width="11.42578125" style="2"/>
    <col min="2276" max="2276" width="5.7109375" style="2" bestFit="1" customWidth="1"/>
    <col min="2277" max="2277" width="9.42578125" style="2" bestFit="1" customWidth="1"/>
    <col min="2278" max="2278" width="11.5703125" style="2" bestFit="1" customWidth="1"/>
    <col min="2279" max="2279" width="9.42578125" style="2" bestFit="1" customWidth="1"/>
    <col min="2280" max="2280" width="6.28515625" style="2" bestFit="1" customWidth="1"/>
    <col min="2281" max="2281" width="7.28515625" style="2" bestFit="1" customWidth="1"/>
    <col min="2282" max="2282" width="5.7109375" style="2" bestFit="1" customWidth="1"/>
    <col min="2283" max="2283" width="5.140625" style="2" bestFit="1" customWidth="1"/>
    <col min="2284" max="2284" width="11.5703125" style="2" bestFit="1" customWidth="1"/>
    <col min="2285" max="2285" width="5.7109375" style="2" bestFit="1" customWidth="1"/>
    <col min="2286" max="2286" width="9.42578125" style="2" bestFit="1" customWidth="1"/>
    <col min="2287" max="2287" width="11.5703125" style="2" bestFit="1" customWidth="1"/>
    <col min="2288" max="2288" width="9.42578125" style="2" bestFit="1" customWidth="1"/>
    <col min="2289" max="2289" width="5.7109375" style="2" bestFit="1" customWidth="1"/>
    <col min="2290" max="2290" width="7.28515625" style="2" bestFit="1" customWidth="1"/>
    <col min="2291" max="2291" width="5.7109375" style="2" bestFit="1" customWidth="1"/>
    <col min="2292" max="2292" width="5.140625" style="2" bestFit="1" customWidth="1"/>
    <col min="2293" max="2293" width="11.5703125" style="2" bestFit="1" customWidth="1"/>
    <col min="2294" max="2294" width="5.7109375" style="2" bestFit="1" customWidth="1"/>
    <col min="2295" max="2295" width="9.42578125" style="2" bestFit="1" customWidth="1"/>
    <col min="2296" max="2296" width="11.5703125" style="2" bestFit="1" customWidth="1"/>
    <col min="2297" max="2297" width="9.42578125" style="2" bestFit="1" customWidth="1"/>
    <col min="2298" max="2298" width="5.7109375" style="2" bestFit="1" customWidth="1"/>
    <col min="2299" max="2299" width="7.28515625" style="2" bestFit="1" customWidth="1"/>
    <col min="2300" max="2300" width="5.7109375" style="2" bestFit="1" customWidth="1"/>
    <col min="2301" max="2301" width="5.140625" style="2" bestFit="1" customWidth="1"/>
    <col min="2302" max="2302" width="11.42578125" style="2"/>
    <col min="2303" max="2303" width="5.7109375" style="2" bestFit="1" customWidth="1"/>
    <col min="2304" max="2304" width="9.42578125" style="2" bestFit="1" customWidth="1"/>
    <col min="2305" max="2305" width="11.5703125" style="2" bestFit="1" customWidth="1"/>
    <col min="2306" max="2306" width="9.42578125" style="2" bestFit="1" customWidth="1"/>
    <col min="2307" max="2307" width="5.140625" style="2" bestFit="1" customWidth="1"/>
    <col min="2308" max="2308" width="7.28515625" style="2" bestFit="1" customWidth="1"/>
    <col min="2309" max="2309" width="5.140625" style="2" bestFit="1" customWidth="1"/>
    <col min="2310" max="2310" width="7.28515625" style="2" bestFit="1" customWidth="1"/>
    <col min="2311" max="2311" width="11.5703125" style="2" bestFit="1" customWidth="1"/>
    <col min="2312" max="2312" width="5.7109375" style="2" bestFit="1" customWidth="1"/>
    <col min="2313" max="2313" width="9.42578125" style="2" bestFit="1" customWidth="1"/>
    <col min="2314" max="2314" width="11.5703125" style="2" bestFit="1" customWidth="1"/>
    <col min="2315" max="2315" width="9.42578125" style="2" bestFit="1" customWidth="1"/>
    <col min="2316" max="2316" width="5.140625" style="2" bestFit="1" customWidth="1"/>
    <col min="2317" max="2317" width="7.28515625" style="2" bestFit="1" customWidth="1"/>
    <col min="2318" max="2318" width="5.140625" style="2" bestFit="1" customWidth="1"/>
    <col min="2319" max="2319" width="7.28515625" style="2" bestFit="1" customWidth="1"/>
    <col min="2320" max="2520" width="11.42578125" style="2"/>
    <col min="2521" max="2521" width="10" style="2" bestFit="1" customWidth="1"/>
    <col min="2522" max="2522" width="11.5703125" style="2" bestFit="1" customWidth="1"/>
    <col min="2523" max="2523" width="5.7109375" style="2" bestFit="1" customWidth="1"/>
    <col min="2524" max="2524" width="9.42578125" style="2" bestFit="1" customWidth="1"/>
    <col min="2525" max="2525" width="11.5703125" style="2" bestFit="1" customWidth="1"/>
    <col min="2526" max="2526" width="9.42578125" style="2" bestFit="1" customWidth="1"/>
    <col min="2527" max="2527" width="5.7109375" style="2" bestFit="1" customWidth="1"/>
    <col min="2528" max="2528" width="7.28515625" style="2" bestFit="1" customWidth="1"/>
    <col min="2529" max="2529" width="5.7109375" style="2" bestFit="1" customWidth="1"/>
    <col min="2530" max="2530" width="5.140625" style="2" bestFit="1" customWidth="1"/>
    <col min="2531" max="2531" width="11.42578125" style="2"/>
    <col min="2532" max="2532" width="5.7109375" style="2" bestFit="1" customWidth="1"/>
    <col min="2533" max="2533" width="9.42578125" style="2" bestFit="1" customWidth="1"/>
    <col min="2534" max="2534" width="11.5703125" style="2" bestFit="1" customWidth="1"/>
    <col min="2535" max="2535" width="9.42578125" style="2" bestFit="1" customWidth="1"/>
    <col min="2536" max="2536" width="6.28515625" style="2" bestFit="1" customWidth="1"/>
    <col min="2537" max="2537" width="7.28515625" style="2" bestFit="1" customWidth="1"/>
    <col min="2538" max="2538" width="5.7109375" style="2" bestFit="1" customWidth="1"/>
    <col min="2539" max="2539" width="5.140625" style="2" bestFit="1" customWidth="1"/>
    <col min="2540" max="2540" width="11.5703125" style="2" bestFit="1" customWidth="1"/>
    <col min="2541" max="2541" width="5.7109375" style="2" bestFit="1" customWidth="1"/>
    <col min="2542" max="2542" width="9.42578125" style="2" bestFit="1" customWidth="1"/>
    <col min="2543" max="2543" width="11.5703125" style="2" bestFit="1" customWidth="1"/>
    <col min="2544" max="2544" width="9.42578125" style="2" bestFit="1" customWidth="1"/>
    <col min="2545" max="2545" width="5.7109375" style="2" bestFit="1" customWidth="1"/>
    <col min="2546" max="2546" width="7.28515625" style="2" bestFit="1" customWidth="1"/>
    <col min="2547" max="2547" width="5.7109375" style="2" bestFit="1" customWidth="1"/>
    <col min="2548" max="2548" width="5.140625" style="2" bestFit="1" customWidth="1"/>
    <col min="2549" max="2549" width="11.5703125" style="2" bestFit="1" customWidth="1"/>
    <col min="2550" max="2550" width="5.7109375" style="2" bestFit="1" customWidth="1"/>
    <col min="2551" max="2551" width="9.42578125" style="2" bestFit="1" customWidth="1"/>
    <col min="2552" max="2552" width="11.5703125" style="2" bestFit="1" customWidth="1"/>
    <col min="2553" max="2553" width="9.42578125" style="2" bestFit="1" customWidth="1"/>
    <col min="2554" max="2554" width="5.7109375" style="2" bestFit="1" customWidth="1"/>
    <col min="2555" max="2555" width="7.28515625" style="2" bestFit="1" customWidth="1"/>
    <col min="2556" max="2556" width="5.7109375" style="2" bestFit="1" customWidth="1"/>
    <col min="2557" max="2557" width="5.140625" style="2" bestFit="1" customWidth="1"/>
    <col min="2558" max="2558" width="11.42578125" style="2"/>
    <col min="2559" max="2559" width="5.7109375" style="2" bestFit="1" customWidth="1"/>
    <col min="2560" max="2560" width="9.42578125" style="2" bestFit="1" customWidth="1"/>
    <col min="2561" max="2561" width="11.5703125" style="2" bestFit="1" customWidth="1"/>
    <col min="2562" max="2562" width="9.42578125" style="2" bestFit="1" customWidth="1"/>
    <col min="2563" max="2563" width="5.140625" style="2" bestFit="1" customWidth="1"/>
    <col min="2564" max="2564" width="7.28515625" style="2" bestFit="1" customWidth="1"/>
    <col min="2565" max="2565" width="5.140625" style="2" bestFit="1" customWidth="1"/>
    <col min="2566" max="2566" width="7.28515625" style="2" bestFit="1" customWidth="1"/>
    <col min="2567" max="2567" width="11.5703125" style="2" bestFit="1" customWidth="1"/>
    <col min="2568" max="2568" width="5.7109375" style="2" bestFit="1" customWidth="1"/>
    <col min="2569" max="2569" width="9.42578125" style="2" bestFit="1" customWidth="1"/>
    <col min="2570" max="2570" width="11.5703125" style="2" bestFit="1" customWidth="1"/>
    <col min="2571" max="2571" width="9.42578125" style="2" bestFit="1" customWidth="1"/>
    <col min="2572" max="2572" width="5.140625" style="2" bestFit="1" customWidth="1"/>
    <col min="2573" max="2573" width="7.28515625" style="2" bestFit="1" customWidth="1"/>
    <col min="2574" max="2574" width="5.140625" style="2" bestFit="1" customWidth="1"/>
    <col min="2575" max="2575" width="7.28515625" style="2" bestFit="1" customWidth="1"/>
    <col min="2576" max="2776" width="11.42578125" style="2"/>
    <col min="2777" max="2777" width="10" style="2" bestFit="1" customWidth="1"/>
    <col min="2778" max="2778" width="11.5703125" style="2" bestFit="1" customWidth="1"/>
    <col min="2779" max="2779" width="5.7109375" style="2" bestFit="1" customWidth="1"/>
    <col min="2780" max="2780" width="9.42578125" style="2" bestFit="1" customWidth="1"/>
    <col min="2781" max="2781" width="11.5703125" style="2" bestFit="1" customWidth="1"/>
    <col min="2782" max="2782" width="9.42578125" style="2" bestFit="1" customWidth="1"/>
    <col min="2783" max="2783" width="5.7109375" style="2" bestFit="1" customWidth="1"/>
    <col min="2784" max="2784" width="7.28515625" style="2" bestFit="1" customWidth="1"/>
    <col min="2785" max="2785" width="5.7109375" style="2" bestFit="1" customWidth="1"/>
    <col min="2786" max="2786" width="5.140625" style="2" bestFit="1" customWidth="1"/>
    <col min="2787" max="2787" width="11.42578125" style="2"/>
    <col min="2788" max="2788" width="5.7109375" style="2" bestFit="1" customWidth="1"/>
    <col min="2789" max="2789" width="9.42578125" style="2" bestFit="1" customWidth="1"/>
    <col min="2790" max="2790" width="11.5703125" style="2" bestFit="1" customWidth="1"/>
    <col min="2791" max="2791" width="9.42578125" style="2" bestFit="1" customWidth="1"/>
    <col min="2792" max="2792" width="6.28515625" style="2" bestFit="1" customWidth="1"/>
    <col min="2793" max="2793" width="7.28515625" style="2" bestFit="1" customWidth="1"/>
    <col min="2794" max="2794" width="5.7109375" style="2" bestFit="1" customWidth="1"/>
    <col min="2795" max="2795" width="5.140625" style="2" bestFit="1" customWidth="1"/>
    <col min="2796" max="2796" width="11.5703125" style="2" bestFit="1" customWidth="1"/>
    <col min="2797" max="2797" width="5.7109375" style="2" bestFit="1" customWidth="1"/>
    <col min="2798" max="2798" width="9.42578125" style="2" bestFit="1" customWidth="1"/>
    <col min="2799" max="2799" width="11.5703125" style="2" bestFit="1" customWidth="1"/>
    <col min="2800" max="2800" width="9.42578125" style="2" bestFit="1" customWidth="1"/>
    <col min="2801" max="2801" width="5.7109375" style="2" bestFit="1" customWidth="1"/>
    <col min="2802" max="2802" width="7.28515625" style="2" bestFit="1" customWidth="1"/>
    <col min="2803" max="2803" width="5.7109375" style="2" bestFit="1" customWidth="1"/>
    <col min="2804" max="2804" width="5.140625" style="2" bestFit="1" customWidth="1"/>
    <col min="2805" max="2805" width="11.5703125" style="2" bestFit="1" customWidth="1"/>
    <col min="2806" max="2806" width="5.7109375" style="2" bestFit="1" customWidth="1"/>
    <col min="2807" max="2807" width="9.42578125" style="2" bestFit="1" customWidth="1"/>
    <col min="2808" max="2808" width="11.5703125" style="2" bestFit="1" customWidth="1"/>
    <col min="2809" max="2809" width="9.42578125" style="2" bestFit="1" customWidth="1"/>
    <col min="2810" max="2810" width="5.7109375" style="2" bestFit="1" customWidth="1"/>
    <col min="2811" max="2811" width="7.28515625" style="2" bestFit="1" customWidth="1"/>
    <col min="2812" max="2812" width="5.7109375" style="2" bestFit="1" customWidth="1"/>
    <col min="2813" max="2813" width="5.140625" style="2" bestFit="1" customWidth="1"/>
    <col min="2814" max="2814" width="11.42578125" style="2"/>
    <col min="2815" max="2815" width="5.7109375" style="2" bestFit="1" customWidth="1"/>
    <col min="2816" max="2816" width="9.42578125" style="2" bestFit="1" customWidth="1"/>
    <col min="2817" max="2817" width="11.5703125" style="2" bestFit="1" customWidth="1"/>
    <col min="2818" max="2818" width="9.42578125" style="2" bestFit="1" customWidth="1"/>
    <col min="2819" max="2819" width="5.140625" style="2" bestFit="1" customWidth="1"/>
    <col min="2820" max="2820" width="7.28515625" style="2" bestFit="1" customWidth="1"/>
    <col min="2821" max="2821" width="5.140625" style="2" bestFit="1" customWidth="1"/>
    <col min="2822" max="2822" width="7.28515625" style="2" bestFit="1" customWidth="1"/>
    <col min="2823" max="2823" width="11.5703125" style="2" bestFit="1" customWidth="1"/>
    <col min="2824" max="2824" width="5.7109375" style="2" bestFit="1" customWidth="1"/>
    <col min="2825" max="2825" width="9.42578125" style="2" bestFit="1" customWidth="1"/>
    <col min="2826" max="2826" width="11.5703125" style="2" bestFit="1" customWidth="1"/>
    <col min="2827" max="2827" width="9.42578125" style="2" bestFit="1" customWidth="1"/>
    <col min="2828" max="2828" width="5.140625" style="2" bestFit="1" customWidth="1"/>
    <col min="2829" max="2829" width="7.28515625" style="2" bestFit="1" customWidth="1"/>
    <col min="2830" max="2830" width="5.140625" style="2" bestFit="1" customWidth="1"/>
    <col min="2831" max="2831" width="7.28515625" style="2" bestFit="1" customWidth="1"/>
    <col min="2832" max="3032" width="11.42578125" style="2"/>
    <col min="3033" max="3033" width="10" style="2" bestFit="1" customWidth="1"/>
    <col min="3034" max="3034" width="11.5703125" style="2" bestFit="1" customWidth="1"/>
    <col min="3035" max="3035" width="5.7109375" style="2" bestFit="1" customWidth="1"/>
    <col min="3036" max="3036" width="9.42578125" style="2" bestFit="1" customWidth="1"/>
    <col min="3037" max="3037" width="11.5703125" style="2" bestFit="1" customWidth="1"/>
    <col min="3038" max="3038" width="9.42578125" style="2" bestFit="1" customWidth="1"/>
    <col min="3039" max="3039" width="5.7109375" style="2" bestFit="1" customWidth="1"/>
    <col min="3040" max="3040" width="7.28515625" style="2" bestFit="1" customWidth="1"/>
    <col min="3041" max="3041" width="5.7109375" style="2" bestFit="1" customWidth="1"/>
    <col min="3042" max="3042" width="5.140625" style="2" bestFit="1" customWidth="1"/>
    <col min="3043" max="3043" width="11.42578125" style="2"/>
    <col min="3044" max="3044" width="5.7109375" style="2" bestFit="1" customWidth="1"/>
    <col min="3045" max="3045" width="9.42578125" style="2" bestFit="1" customWidth="1"/>
    <col min="3046" max="3046" width="11.5703125" style="2" bestFit="1" customWidth="1"/>
    <col min="3047" max="3047" width="9.42578125" style="2" bestFit="1" customWidth="1"/>
    <col min="3048" max="3048" width="6.28515625" style="2" bestFit="1" customWidth="1"/>
    <col min="3049" max="3049" width="7.28515625" style="2" bestFit="1" customWidth="1"/>
    <col min="3050" max="3050" width="5.7109375" style="2" bestFit="1" customWidth="1"/>
    <col min="3051" max="3051" width="5.140625" style="2" bestFit="1" customWidth="1"/>
    <col min="3052" max="3052" width="11.5703125" style="2" bestFit="1" customWidth="1"/>
    <col min="3053" max="3053" width="5.7109375" style="2" bestFit="1" customWidth="1"/>
    <col min="3054" max="3054" width="9.42578125" style="2" bestFit="1" customWidth="1"/>
    <col min="3055" max="3055" width="11.5703125" style="2" bestFit="1" customWidth="1"/>
    <col min="3056" max="3056" width="9.42578125" style="2" bestFit="1" customWidth="1"/>
    <col min="3057" max="3057" width="5.7109375" style="2" bestFit="1" customWidth="1"/>
    <col min="3058" max="3058" width="7.28515625" style="2" bestFit="1" customWidth="1"/>
    <col min="3059" max="3059" width="5.7109375" style="2" bestFit="1" customWidth="1"/>
    <col min="3060" max="3060" width="5.140625" style="2" bestFit="1" customWidth="1"/>
    <col min="3061" max="3061" width="11.5703125" style="2" bestFit="1" customWidth="1"/>
    <col min="3062" max="3062" width="5.7109375" style="2" bestFit="1" customWidth="1"/>
    <col min="3063" max="3063" width="9.42578125" style="2" bestFit="1" customWidth="1"/>
    <col min="3064" max="3064" width="11.5703125" style="2" bestFit="1" customWidth="1"/>
    <col min="3065" max="3065" width="9.42578125" style="2" bestFit="1" customWidth="1"/>
    <col min="3066" max="3066" width="5.7109375" style="2" bestFit="1" customWidth="1"/>
    <col min="3067" max="3067" width="7.28515625" style="2" bestFit="1" customWidth="1"/>
    <col min="3068" max="3068" width="5.7109375" style="2" bestFit="1" customWidth="1"/>
    <col min="3069" max="3069" width="5.140625" style="2" bestFit="1" customWidth="1"/>
    <col min="3070" max="3070" width="11.42578125" style="2"/>
    <col min="3071" max="3071" width="5.7109375" style="2" bestFit="1" customWidth="1"/>
    <col min="3072" max="3072" width="9.42578125" style="2" bestFit="1" customWidth="1"/>
    <col min="3073" max="3073" width="11.5703125" style="2" bestFit="1" customWidth="1"/>
    <col min="3074" max="3074" width="9.42578125" style="2" bestFit="1" customWidth="1"/>
    <col min="3075" max="3075" width="5.140625" style="2" bestFit="1" customWidth="1"/>
    <col min="3076" max="3076" width="7.28515625" style="2" bestFit="1" customWidth="1"/>
    <col min="3077" max="3077" width="5.140625" style="2" bestFit="1" customWidth="1"/>
    <col min="3078" max="3078" width="7.28515625" style="2" bestFit="1" customWidth="1"/>
    <col min="3079" max="3079" width="11.5703125" style="2" bestFit="1" customWidth="1"/>
    <col min="3080" max="3080" width="5.7109375" style="2" bestFit="1" customWidth="1"/>
    <col min="3081" max="3081" width="9.42578125" style="2" bestFit="1" customWidth="1"/>
    <col min="3082" max="3082" width="11.5703125" style="2" bestFit="1" customWidth="1"/>
    <col min="3083" max="3083" width="9.42578125" style="2" bestFit="1" customWidth="1"/>
    <col min="3084" max="3084" width="5.140625" style="2" bestFit="1" customWidth="1"/>
    <col min="3085" max="3085" width="7.28515625" style="2" bestFit="1" customWidth="1"/>
    <col min="3086" max="3086" width="5.140625" style="2" bestFit="1" customWidth="1"/>
    <col min="3087" max="3087" width="7.28515625" style="2" bestFit="1" customWidth="1"/>
    <col min="3088" max="3288" width="11.42578125" style="2"/>
    <col min="3289" max="3289" width="10" style="2" bestFit="1" customWidth="1"/>
    <col min="3290" max="3290" width="11.5703125" style="2" bestFit="1" customWidth="1"/>
    <col min="3291" max="3291" width="5.7109375" style="2" bestFit="1" customWidth="1"/>
    <col min="3292" max="3292" width="9.42578125" style="2" bestFit="1" customWidth="1"/>
    <col min="3293" max="3293" width="11.5703125" style="2" bestFit="1" customWidth="1"/>
    <col min="3294" max="3294" width="9.42578125" style="2" bestFit="1" customWidth="1"/>
    <col min="3295" max="3295" width="5.7109375" style="2" bestFit="1" customWidth="1"/>
    <col min="3296" max="3296" width="7.28515625" style="2" bestFit="1" customWidth="1"/>
    <col min="3297" max="3297" width="5.7109375" style="2" bestFit="1" customWidth="1"/>
    <col min="3298" max="3298" width="5.140625" style="2" bestFit="1" customWidth="1"/>
    <col min="3299" max="3299" width="11.42578125" style="2"/>
    <col min="3300" max="3300" width="5.7109375" style="2" bestFit="1" customWidth="1"/>
    <col min="3301" max="3301" width="9.42578125" style="2" bestFit="1" customWidth="1"/>
    <col min="3302" max="3302" width="11.5703125" style="2" bestFit="1" customWidth="1"/>
    <col min="3303" max="3303" width="9.42578125" style="2" bestFit="1" customWidth="1"/>
    <col min="3304" max="3304" width="6.28515625" style="2" bestFit="1" customWidth="1"/>
    <col min="3305" max="3305" width="7.28515625" style="2" bestFit="1" customWidth="1"/>
    <col min="3306" max="3306" width="5.7109375" style="2" bestFit="1" customWidth="1"/>
    <col min="3307" max="3307" width="5.140625" style="2" bestFit="1" customWidth="1"/>
    <col min="3308" max="3308" width="11.5703125" style="2" bestFit="1" customWidth="1"/>
    <col min="3309" max="3309" width="5.7109375" style="2" bestFit="1" customWidth="1"/>
    <col min="3310" max="3310" width="9.42578125" style="2" bestFit="1" customWidth="1"/>
    <col min="3311" max="3311" width="11.5703125" style="2" bestFit="1" customWidth="1"/>
    <col min="3312" max="3312" width="9.42578125" style="2" bestFit="1" customWidth="1"/>
    <col min="3313" max="3313" width="5.7109375" style="2" bestFit="1" customWidth="1"/>
    <col min="3314" max="3314" width="7.28515625" style="2" bestFit="1" customWidth="1"/>
    <col min="3315" max="3315" width="5.7109375" style="2" bestFit="1" customWidth="1"/>
    <col min="3316" max="3316" width="5.140625" style="2" bestFit="1" customWidth="1"/>
    <col min="3317" max="3317" width="11.5703125" style="2" bestFit="1" customWidth="1"/>
    <col min="3318" max="3318" width="5.7109375" style="2" bestFit="1" customWidth="1"/>
    <col min="3319" max="3319" width="9.42578125" style="2" bestFit="1" customWidth="1"/>
    <col min="3320" max="3320" width="11.5703125" style="2" bestFit="1" customWidth="1"/>
    <col min="3321" max="3321" width="9.42578125" style="2" bestFit="1" customWidth="1"/>
    <col min="3322" max="3322" width="5.7109375" style="2" bestFit="1" customWidth="1"/>
    <col min="3323" max="3323" width="7.28515625" style="2" bestFit="1" customWidth="1"/>
    <col min="3324" max="3324" width="5.7109375" style="2" bestFit="1" customWidth="1"/>
    <col min="3325" max="3325" width="5.140625" style="2" bestFit="1" customWidth="1"/>
    <col min="3326" max="3326" width="11.42578125" style="2"/>
    <col min="3327" max="3327" width="5.7109375" style="2" bestFit="1" customWidth="1"/>
    <col min="3328" max="3328" width="9.42578125" style="2" bestFit="1" customWidth="1"/>
    <col min="3329" max="3329" width="11.5703125" style="2" bestFit="1" customWidth="1"/>
    <col min="3330" max="3330" width="9.42578125" style="2" bestFit="1" customWidth="1"/>
    <col min="3331" max="3331" width="5.140625" style="2" bestFit="1" customWidth="1"/>
    <col min="3332" max="3332" width="7.28515625" style="2" bestFit="1" customWidth="1"/>
    <col min="3333" max="3333" width="5.140625" style="2" bestFit="1" customWidth="1"/>
    <col min="3334" max="3334" width="7.28515625" style="2" bestFit="1" customWidth="1"/>
    <col min="3335" max="3335" width="11.5703125" style="2" bestFit="1" customWidth="1"/>
    <col min="3336" max="3336" width="5.7109375" style="2" bestFit="1" customWidth="1"/>
    <col min="3337" max="3337" width="9.42578125" style="2" bestFit="1" customWidth="1"/>
    <col min="3338" max="3338" width="11.5703125" style="2" bestFit="1" customWidth="1"/>
    <col min="3339" max="3339" width="9.42578125" style="2" bestFit="1" customWidth="1"/>
    <col min="3340" max="3340" width="5.140625" style="2" bestFit="1" customWidth="1"/>
    <col min="3341" max="3341" width="7.28515625" style="2" bestFit="1" customWidth="1"/>
    <col min="3342" max="3342" width="5.140625" style="2" bestFit="1" customWidth="1"/>
    <col min="3343" max="3343" width="7.28515625" style="2" bestFit="1" customWidth="1"/>
    <col min="3344" max="3544" width="11.42578125" style="2"/>
    <col min="3545" max="3545" width="10" style="2" bestFit="1" customWidth="1"/>
    <col min="3546" max="3546" width="11.5703125" style="2" bestFit="1" customWidth="1"/>
    <col min="3547" max="3547" width="5.7109375" style="2" bestFit="1" customWidth="1"/>
    <col min="3548" max="3548" width="9.42578125" style="2" bestFit="1" customWidth="1"/>
    <col min="3549" max="3549" width="11.5703125" style="2" bestFit="1" customWidth="1"/>
    <col min="3550" max="3550" width="9.42578125" style="2" bestFit="1" customWidth="1"/>
    <col min="3551" max="3551" width="5.7109375" style="2" bestFit="1" customWidth="1"/>
    <col min="3552" max="3552" width="7.28515625" style="2" bestFit="1" customWidth="1"/>
    <col min="3553" max="3553" width="5.7109375" style="2" bestFit="1" customWidth="1"/>
    <col min="3554" max="3554" width="5.140625" style="2" bestFit="1" customWidth="1"/>
    <col min="3555" max="3555" width="11.42578125" style="2"/>
    <col min="3556" max="3556" width="5.7109375" style="2" bestFit="1" customWidth="1"/>
    <col min="3557" max="3557" width="9.42578125" style="2" bestFit="1" customWidth="1"/>
    <col min="3558" max="3558" width="11.5703125" style="2" bestFit="1" customWidth="1"/>
    <col min="3559" max="3559" width="9.42578125" style="2" bestFit="1" customWidth="1"/>
    <col min="3560" max="3560" width="6.28515625" style="2" bestFit="1" customWidth="1"/>
    <col min="3561" max="3561" width="7.28515625" style="2" bestFit="1" customWidth="1"/>
    <col min="3562" max="3562" width="5.7109375" style="2" bestFit="1" customWidth="1"/>
    <col min="3563" max="3563" width="5.140625" style="2" bestFit="1" customWidth="1"/>
    <col min="3564" max="3564" width="11.5703125" style="2" bestFit="1" customWidth="1"/>
    <col min="3565" max="3565" width="5.7109375" style="2" bestFit="1" customWidth="1"/>
    <col min="3566" max="3566" width="9.42578125" style="2" bestFit="1" customWidth="1"/>
    <col min="3567" max="3567" width="11.5703125" style="2" bestFit="1" customWidth="1"/>
    <col min="3568" max="3568" width="9.42578125" style="2" bestFit="1" customWidth="1"/>
    <col min="3569" max="3569" width="5.7109375" style="2" bestFit="1" customWidth="1"/>
    <col min="3570" max="3570" width="7.28515625" style="2" bestFit="1" customWidth="1"/>
    <col min="3571" max="3571" width="5.7109375" style="2" bestFit="1" customWidth="1"/>
    <col min="3572" max="3572" width="5.140625" style="2" bestFit="1" customWidth="1"/>
    <col min="3573" max="3573" width="11.5703125" style="2" bestFit="1" customWidth="1"/>
    <col min="3574" max="3574" width="5.7109375" style="2" bestFit="1" customWidth="1"/>
    <col min="3575" max="3575" width="9.42578125" style="2" bestFit="1" customWidth="1"/>
    <col min="3576" max="3576" width="11.5703125" style="2" bestFit="1" customWidth="1"/>
    <col min="3577" max="3577" width="9.42578125" style="2" bestFit="1" customWidth="1"/>
    <col min="3578" max="3578" width="5.7109375" style="2" bestFit="1" customWidth="1"/>
    <col min="3579" max="3579" width="7.28515625" style="2" bestFit="1" customWidth="1"/>
    <col min="3580" max="3580" width="5.7109375" style="2" bestFit="1" customWidth="1"/>
    <col min="3581" max="3581" width="5.140625" style="2" bestFit="1" customWidth="1"/>
    <col min="3582" max="3582" width="11.42578125" style="2"/>
    <col min="3583" max="3583" width="5.7109375" style="2" bestFit="1" customWidth="1"/>
    <col min="3584" max="3584" width="9.42578125" style="2" bestFit="1" customWidth="1"/>
    <col min="3585" max="3585" width="11.5703125" style="2" bestFit="1" customWidth="1"/>
    <col min="3586" max="3586" width="9.42578125" style="2" bestFit="1" customWidth="1"/>
    <col min="3587" max="3587" width="5.140625" style="2" bestFit="1" customWidth="1"/>
    <col min="3588" max="3588" width="7.28515625" style="2" bestFit="1" customWidth="1"/>
    <col min="3589" max="3589" width="5.140625" style="2" bestFit="1" customWidth="1"/>
    <col min="3590" max="3590" width="7.28515625" style="2" bestFit="1" customWidth="1"/>
    <col min="3591" max="3591" width="11.5703125" style="2" bestFit="1" customWidth="1"/>
    <col min="3592" max="3592" width="5.7109375" style="2" bestFit="1" customWidth="1"/>
    <col min="3593" max="3593" width="9.42578125" style="2" bestFit="1" customWidth="1"/>
    <col min="3594" max="3594" width="11.5703125" style="2" bestFit="1" customWidth="1"/>
    <col min="3595" max="3595" width="9.42578125" style="2" bestFit="1" customWidth="1"/>
    <col min="3596" max="3596" width="5.140625" style="2" bestFit="1" customWidth="1"/>
    <col min="3597" max="3597" width="7.28515625" style="2" bestFit="1" customWidth="1"/>
    <col min="3598" max="3598" width="5.140625" style="2" bestFit="1" customWidth="1"/>
    <col min="3599" max="3599" width="7.28515625" style="2" bestFit="1" customWidth="1"/>
    <col min="3600" max="3800" width="11.42578125" style="2"/>
    <col min="3801" max="3801" width="10" style="2" bestFit="1" customWidth="1"/>
    <col min="3802" max="3802" width="11.5703125" style="2" bestFit="1" customWidth="1"/>
    <col min="3803" max="3803" width="5.7109375" style="2" bestFit="1" customWidth="1"/>
    <col min="3804" max="3804" width="9.42578125" style="2" bestFit="1" customWidth="1"/>
    <col min="3805" max="3805" width="11.5703125" style="2" bestFit="1" customWidth="1"/>
    <col min="3806" max="3806" width="9.42578125" style="2" bestFit="1" customWidth="1"/>
    <col min="3807" max="3807" width="5.7109375" style="2" bestFit="1" customWidth="1"/>
    <col min="3808" max="3808" width="7.28515625" style="2" bestFit="1" customWidth="1"/>
    <col min="3809" max="3809" width="5.7109375" style="2" bestFit="1" customWidth="1"/>
    <col min="3810" max="3810" width="5.140625" style="2" bestFit="1" customWidth="1"/>
    <col min="3811" max="3811" width="11.42578125" style="2"/>
    <col min="3812" max="3812" width="5.7109375" style="2" bestFit="1" customWidth="1"/>
    <col min="3813" max="3813" width="9.42578125" style="2" bestFit="1" customWidth="1"/>
    <col min="3814" max="3814" width="11.5703125" style="2" bestFit="1" customWidth="1"/>
    <col min="3815" max="3815" width="9.42578125" style="2" bestFit="1" customWidth="1"/>
    <col min="3816" max="3816" width="6.28515625" style="2" bestFit="1" customWidth="1"/>
    <col min="3817" max="3817" width="7.28515625" style="2" bestFit="1" customWidth="1"/>
    <col min="3818" max="3818" width="5.7109375" style="2" bestFit="1" customWidth="1"/>
    <col min="3819" max="3819" width="5.140625" style="2" bestFit="1" customWidth="1"/>
    <col min="3820" max="3820" width="11.5703125" style="2" bestFit="1" customWidth="1"/>
    <col min="3821" max="3821" width="5.7109375" style="2" bestFit="1" customWidth="1"/>
    <col min="3822" max="3822" width="9.42578125" style="2" bestFit="1" customWidth="1"/>
    <col min="3823" max="3823" width="11.5703125" style="2" bestFit="1" customWidth="1"/>
    <col min="3824" max="3824" width="9.42578125" style="2" bestFit="1" customWidth="1"/>
    <col min="3825" max="3825" width="5.7109375" style="2" bestFit="1" customWidth="1"/>
    <col min="3826" max="3826" width="7.28515625" style="2" bestFit="1" customWidth="1"/>
    <col min="3827" max="3827" width="5.7109375" style="2" bestFit="1" customWidth="1"/>
    <col min="3828" max="3828" width="5.140625" style="2" bestFit="1" customWidth="1"/>
    <col min="3829" max="3829" width="11.5703125" style="2" bestFit="1" customWidth="1"/>
    <col min="3830" max="3830" width="5.7109375" style="2" bestFit="1" customWidth="1"/>
    <col min="3831" max="3831" width="9.42578125" style="2" bestFit="1" customWidth="1"/>
    <col min="3832" max="3832" width="11.5703125" style="2" bestFit="1" customWidth="1"/>
    <col min="3833" max="3833" width="9.42578125" style="2" bestFit="1" customWidth="1"/>
    <col min="3834" max="3834" width="5.7109375" style="2" bestFit="1" customWidth="1"/>
    <col min="3835" max="3835" width="7.28515625" style="2" bestFit="1" customWidth="1"/>
    <col min="3836" max="3836" width="5.7109375" style="2" bestFit="1" customWidth="1"/>
    <col min="3837" max="3837" width="5.140625" style="2" bestFit="1" customWidth="1"/>
    <col min="3838" max="3838" width="11.42578125" style="2"/>
    <col min="3839" max="3839" width="5.7109375" style="2" bestFit="1" customWidth="1"/>
    <col min="3840" max="3840" width="9.42578125" style="2" bestFit="1" customWidth="1"/>
    <col min="3841" max="3841" width="11.5703125" style="2" bestFit="1" customWidth="1"/>
    <col min="3842" max="3842" width="9.42578125" style="2" bestFit="1" customWidth="1"/>
    <col min="3843" max="3843" width="5.140625" style="2" bestFit="1" customWidth="1"/>
    <col min="3844" max="3844" width="7.28515625" style="2" bestFit="1" customWidth="1"/>
    <col min="3845" max="3845" width="5.140625" style="2" bestFit="1" customWidth="1"/>
    <col min="3846" max="3846" width="7.28515625" style="2" bestFit="1" customWidth="1"/>
    <col min="3847" max="3847" width="11.5703125" style="2" bestFit="1" customWidth="1"/>
    <col min="3848" max="3848" width="5.7109375" style="2" bestFit="1" customWidth="1"/>
    <col min="3849" max="3849" width="9.42578125" style="2" bestFit="1" customWidth="1"/>
    <col min="3850" max="3850" width="11.5703125" style="2" bestFit="1" customWidth="1"/>
    <col min="3851" max="3851" width="9.42578125" style="2" bestFit="1" customWidth="1"/>
    <col min="3852" max="3852" width="5.140625" style="2" bestFit="1" customWidth="1"/>
    <col min="3853" max="3853" width="7.28515625" style="2" bestFit="1" customWidth="1"/>
    <col min="3854" max="3854" width="5.140625" style="2" bestFit="1" customWidth="1"/>
    <col min="3855" max="3855" width="7.28515625" style="2" bestFit="1" customWidth="1"/>
    <col min="3856" max="4056" width="11.42578125" style="2"/>
    <col min="4057" max="4057" width="10" style="2" bestFit="1" customWidth="1"/>
    <col min="4058" max="4058" width="11.5703125" style="2" bestFit="1" customWidth="1"/>
    <col min="4059" max="4059" width="5.7109375" style="2" bestFit="1" customWidth="1"/>
    <col min="4060" max="4060" width="9.42578125" style="2" bestFit="1" customWidth="1"/>
    <col min="4061" max="4061" width="11.5703125" style="2" bestFit="1" customWidth="1"/>
    <col min="4062" max="4062" width="9.42578125" style="2" bestFit="1" customWidth="1"/>
    <col min="4063" max="4063" width="5.7109375" style="2" bestFit="1" customWidth="1"/>
    <col min="4064" max="4064" width="7.28515625" style="2" bestFit="1" customWidth="1"/>
    <col min="4065" max="4065" width="5.7109375" style="2" bestFit="1" customWidth="1"/>
    <col min="4066" max="4066" width="5.140625" style="2" bestFit="1" customWidth="1"/>
    <col min="4067" max="4067" width="11.42578125" style="2"/>
    <col min="4068" max="4068" width="5.7109375" style="2" bestFit="1" customWidth="1"/>
    <col min="4069" max="4069" width="9.42578125" style="2" bestFit="1" customWidth="1"/>
    <col min="4070" max="4070" width="11.5703125" style="2" bestFit="1" customWidth="1"/>
    <col min="4071" max="4071" width="9.42578125" style="2" bestFit="1" customWidth="1"/>
    <col min="4072" max="4072" width="6.28515625" style="2" bestFit="1" customWidth="1"/>
    <col min="4073" max="4073" width="7.28515625" style="2" bestFit="1" customWidth="1"/>
    <col min="4074" max="4074" width="5.7109375" style="2" bestFit="1" customWidth="1"/>
    <col min="4075" max="4075" width="5.140625" style="2" bestFit="1" customWidth="1"/>
    <col min="4076" max="4076" width="11.5703125" style="2" bestFit="1" customWidth="1"/>
    <col min="4077" max="4077" width="5.7109375" style="2" bestFit="1" customWidth="1"/>
    <col min="4078" max="4078" width="9.42578125" style="2" bestFit="1" customWidth="1"/>
    <col min="4079" max="4079" width="11.5703125" style="2" bestFit="1" customWidth="1"/>
    <col min="4080" max="4080" width="9.42578125" style="2" bestFit="1" customWidth="1"/>
    <col min="4081" max="4081" width="5.7109375" style="2" bestFit="1" customWidth="1"/>
    <col min="4082" max="4082" width="7.28515625" style="2" bestFit="1" customWidth="1"/>
    <col min="4083" max="4083" width="5.7109375" style="2" bestFit="1" customWidth="1"/>
    <col min="4084" max="4084" width="5.140625" style="2" bestFit="1" customWidth="1"/>
    <col min="4085" max="4085" width="11.5703125" style="2" bestFit="1" customWidth="1"/>
    <col min="4086" max="4086" width="5.7109375" style="2" bestFit="1" customWidth="1"/>
    <col min="4087" max="4087" width="9.42578125" style="2" bestFit="1" customWidth="1"/>
    <col min="4088" max="4088" width="11.5703125" style="2" bestFit="1" customWidth="1"/>
    <col min="4089" max="4089" width="9.42578125" style="2" bestFit="1" customWidth="1"/>
    <col min="4090" max="4090" width="5.7109375" style="2" bestFit="1" customWidth="1"/>
    <col min="4091" max="4091" width="7.28515625" style="2" bestFit="1" customWidth="1"/>
    <col min="4092" max="4092" width="5.7109375" style="2" bestFit="1" customWidth="1"/>
    <col min="4093" max="4093" width="5.140625" style="2" bestFit="1" customWidth="1"/>
    <col min="4094" max="4094" width="11.42578125" style="2"/>
    <col min="4095" max="4095" width="5.7109375" style="2" bestFit="1" customWidth="1"/>
    <col min="4096" max="4096" width="9.42578125" style="2" bestFit="1" customWidth="1"/>
    <col min="4097" max="4097" width="11.5703125" style="2" bestFit="1" customWidth="1"/>
    <col min="4098" max="4098" width="9.42578125" style="2" bestFit="1" customWidth="1"/>
    <col min="4099" max="4099" width="5.140625" style="2" bestFit="1" customWidth="1"/>
    <col min="4100" max="4100" width="7.28515625" style="2" bestFit="1" customWidth="1"/>
    <col min="4101" max="4101" width="5.140625" style="2" bestFit="1" customWidth="1"/>
    <col min="4102" max="4102" width="7.28515625" style="2" bestFit="1" customWidth="1"/>
    <col min="4103" max="4103" width="11.5703125" style="2" bestFit="1" customWidth="1"/>
    <col min="4104" max="4104" width="5.7109375" style="2" bestFit="1" customWidth="1"/>
    <col min="4105" max="4105" width="9.42578125" style="2" bestFit="1" customWidth="1"/>
    <col min="4106" max="4106" width="11.5703125" style="2" bestFit="1" customWidth="1"/>
    <col min="4107" max="4107" width="9.42578125" style="2" bestFit="1" customWidth="1"/>
    <col min="4108" max="4108" width="5.140625" style="2" bestFit="1" customWidth="1"/>
    <col min="4109" max="4109" width="7.28515625" style="2" bestFit="1" customWidth="1"/>
    <col min="4110" max="4110" width="5.140625" style="2" bestFit="1" customWidth="1"/>
    <col min="4111" max="4111" width="7.28515625" style="2" bestFit="1" customWidth="1"/>
    <col min="4112" max="4312" width="11.42578125" style="2"/>
    <col min="4313" max="4313" width="10" style="2" bestFit="1" customWidth="1"/>
    <col min="4314" max="4314" width="11.5703125" style="2" bestFit="1" customWidth="1"/>
    <col min="4315" max="4315" width="5.7109375" style="2" bestFit="1" customWidth="1"/>
    <col min="4316" max="4316" width="9.42578125" style="2" bestFit="1" customWidth="1"/>
    <col min="4317" max="4317" width="11.5703125" style="2" bestFit="1" customWidth="1"/>
    <col min="4318" max="4318" width="9.42578125" style="2" bestFit="1" customWidth="1"/>
    <col min="4319" max="4319" width="5.7109375" style="2" bestFit="1" customWidth="1"/>
    <col min="4320" max="4320" width="7.28515625" style="2" bestFit="1" customWidth="1"/>
    <col min="4321" max="4321" width="5.7109375" style="2" bestFit="1" customWidth="1"/>
    <col min="4322" max="4322" width="5.140625" style="2" bestFit="1" customWidth="1"/>
    <col min="4323" max="4323" width="11.42578125" style="2"/>
    <col min="4324" max="4324" width="5.7109375" style="2" bestFit="1" customWidth="1"/>
    <col min="4325" max="4325" width="9.42578125" style="2" bestFit="1" customWidth="1"/>
    <col min="4326" max="4326" width="11.5703125" style="2" bestFit="1" customWidth="1"/>
    <col min="4327" max="4327" width="9.42578125" style="2" bestFit="1" customWidth="1"/>
    <col min="4328" max="4328" width="6.28515625" style="2" bestFit="1" customWidth="1"/>
    <col min="4329" max="4329" width="7.28515625" style="2" bestFit="1" customWidth="1"/>
    <col min="4330" max="4330" width="5.7109375" style="2" bestFit="1" customWidth="1"/>
    <col min="4331" max="4331" width="5.140625" style="2" bestFit="1" customWidth="1"/>
    <col min="4332" max="4332" width="11.5703125" style="2" bestFit="1" customWidth="1"/>
    <col min="4333" max="4333" width="5.7109375" style="2" bestFit="1" customWidth="1"/>
    <col min="4334" max="4334" width="9.42578125" style="2" bestFit="1" customWidth="1"/>
    <col min="4335" max="4335" width="11.5703125" style="2" bestFit="1" customWidth="1"/>
    <col min="4336" max="4336" width="9.42578125" style="2" bestFit="1" customWidth="1"/>
    <col min="4337" max="4337" width="5.7109375" style="2" bestFit="1" customWidth="1"/>
    <col min="4338" max="4338" width="7.28515625" style="2" bestFit="1" customWidth="1"/>
    <col min="4339" max="4339" width="5.7109375" style="2" bestFit="1" customWidth="1"/>
    <col min="4340" max="4340" width="5.140625" style="2" bestFit="1" customWidth="1"/>
    <col min="4341" max="4341" width="11.5703125" style="2" bestFit="1" customWidth="1"/>
    <col min="4342" max="4342" width="5.7109375" style="2" bestFit="1" customWidth="1"/>
    <col min="4343" max="4343" width="9.42578125" style="2" bestFit="1" customWidth="1"/>
    <col min="4344" max="4344" width="11.5703125" style="2" bestFit="1" customWidth="1"/>
    <col min="4345" max="4345" width="9.42578125" style="2" bestFit="1" customWidth="1"/>
    <col min="4346" max="4346" width="5.7109375" style="2" bestFit="1" customWidth="1"/>
    <col min="4347" max="4347" width="7.28515625" style="2" bestFit="1" customWidth="1"/>
    <col min="4348" max="4348" width="5.7109375" style="2" bestFit="1" customWidth="1"/>
    <col min="4349" max="4349" width="5.140625" style="2" bestFit="1" customWidth="1"/>
    <col min="4350" max="4350" width="11.42578125" style="2"/>
    <col min="4351" max="4351" width="5.7109375" style="2" bestFit="1" customWidth="1"/>
    <col min="4352" max="4352" width="9.42578125" style="2" bestFit="1" customWidth="1"/>
    <col min="4353" max="4353" width="11.5703125" style="2" bestFit="1" customWidth="1"/>
    <col min="4354" max="4354" width="9.42578125" style="2" bestFit="1" customWidth="1"/>
    <col min="4355" max="4355" width="5.140625" style="2" bestFit="1" customWidth="1"/>
    <col min="4356" max="4356" width="7.28515625" style="2" bestFit="1" customWidth="1"/>
    <col min="4357" max="4357" width="5.140625" style="2" bestFit="1" customWidth="1"/>
    <col min="4358" max="4358" width="7.28515625" style="2" bestFit="1" customWidth="1"/>
    <col min="4359" max="4359" width="11.5703125" style="2" bestFit="1" customWidth="1"/>
    <col min="4360" max="4360" width="5.7109375" style="2" bestFit="1" customWidth="1"/>
    <col min="4361" max="4361" width="9.42578125" style="2" bestFit="1" customWidth="1"/>
    <col min="4362" max="4362" width="11.5703125" style="2" bestFit="1" customWidth="1"/>
    <col min="4363" max="4363" width="9.42578125" style="2" bestFit="1" customWidth="1"/>
    <col min="4364" max="4364" width="5.140625" style="2" bestFit="1" customWidth="1"/>
    <col min="4365" max="4365" width="7.28515625" style="2" bestFit="1" customWidth="1"/>
    <col min="4366" max="4366" width="5.140625" style="2" bestFit="1" customWidth="1"/>
    <col min="4367" max="4367" width="7.28515625" style="2" bestFit="1" customWidth="1"/>
    <col min="4368" max="4568" width="11.42578125" style="2"/>
    <col min="4569" max="4569" width="10" style="2" bestFit="1" customWidth="1"/>
    <col min="4570" max="4570" width="11.5703125" style="2" bestFit="1" customWidth="1"/>
    <col min="4571" max="4571" width="5.7109375" style="2" bestFit="1" customWidth="1"/>
    <col min="4572" max="4572" width="9.42578125" style="2" bestFit="1" customWidth="1"/>
    <col min="4573" max="4573" width="11.5703125" style="2" bestFit="1" customWidth="1"/>
    <col min="4574" max="4574" width="9.42578125" style="2" bestFit="1" customWidth="1"/>
    <col min="4575" max="4575" width="5.7109375" style="2" bestFit="1" customWidth="1"/>
    <col min="4576" max="4576" width="7.28515625" style="2" bestFit="1" customWidth="1"/>
    <col min="4577" max="4577" width="5.7109375" style="2" bestFit="1" customWidth="1"/>
    <col min="4578" max="4578" width="5.140625" style="2" bestFit="1" customWidth="1"/>
    <col min="4579" max="4579" width="11.42578125" style="2"/>
    <col min="4580" max="4580" width="5.7109375" style="2" bestFit="1" customWidth="1"/>
    <col min="4581" max="4581" width="9.42578125" style="2" bestFit="1" customWidth="1"/>
    <col min="4582" max="4582" width="11.5703125" style="2" bestFit="1" customWidth="1"/>
    <col min="4583" max="4583" width="9.42578125" style="2" bestFit="1" customWidth="1"/>
    <col min="4584" max="4584" width="6.28515625" style="2" bestFit="1" customWidth="1"/>
    <col min="4585" max="4585" width="7.28515625" style="2" bestFit="1" customWidth="1"/>
    <col min="4586" max="4586" width="5.7109375" style="2" bestFit="1" customWidth="1"/>
    <col min="4587" max="4587" width="5.140625" style="2" bestFit="1" customWidth="1"/>
    <col min="4588" max="4588" width="11.5703125" style="2" bestFit="1" customWidth="1"/>
    <col min="4589" max="4589" width="5.7109375" style="2" bestFit="1" customWidth="1"/>
    <col min="4590" max="4590" width="9.42578125" style="2" bestFit="1" customWidth="1"/>
    <col min="4591" max="4591" width="11.5703125" style="2" bestFit="1" customWidth="1"/>
    <col min="4592" max="4592" width="9.42578125" style="2" bestFit="1" customWidth="1"/>
    <col min="4593" max="4593" width="5.7109375" style="2" bestFit="1" customWidth="1"/>
    <col min="4594" max="4594" width="7.28515625" style="2" bestFit="1" customWidth="1"/>
    <col min="4595" max="4595" width="5.7109375" style="2" bestFit="1" customWidth="1"/>
    <col min="4596" max="4596" width="5.140625" style="2" bestFit="1" customWidth="1"/>
    <col min="4597" max="4597" width="11.5703125" style="2" bestFit="1" customWidth="1"/>
    <col min="4598" max="4598" width="5.7109375" style="2" bestFit="1" customWidth="1"/>
    <col min="4599" max="4599" width="9.42578125" style="2" bestFit="1" customWidth="1"/>
    <col min="4600" max="4600" width="11.5703125" style="2" bestFit="1" customWidth="1"/>
    <col min="4601" max="4601" width="9.42578125" style="2" bestFit="1" customWidth="1"/>
    <col min="4602" max="4602" width="5.7109375" style="2" bestFit="1" customWidth="1"/>
    <col min="4603" max="4603" width="7.28515625" style="2" bestFit="1" customWidth="1"/>
    <col min="4604" max="4604" width="5.7109375" style="2" bestFit="1" customWidth="1"/>
    <col min="4605" max="4605" width="5.140625" style="2" bestFit="1" customWidth="1"/>
    <col min="4606" max="4606" width="11.42578125" style="2"/>
    <col min="4607" max="4607" width="5.7109375" style="2" bestFit="1" customWidth="1"/>
    <col min="4608" max="4608" width="9.42578125" style="2" bestFit="1" customWidth="1"/>
    <col min="4609" max="4609" width="11.5703125" style="2" bestFit="1" customWidth="1"/>
    <col min="4610" max="4610" width="9.42578125" style="2" bestFit="1" customWidth="1"/>
    <col min="4611" max="4611" width="5.140625" style="2" bestFit="1" customWidth="1"/>
    <col min="4612" max="4612" width="7.28515625" style="2" bestFit="1" customWidth="1"/>
    <col min="4613" max="4613" width="5.140625" style="2" bestFit="1" customWidth="1"/>
    <col min="4614" max="4614" width="7.28515625" style="2" bestFit="1" customWidth="1"/>
    <col min="4615" max="4615" width="11.5703125" style="2" bestFit="1" customWidth="1"/>
    <col min="4616" max="4616" width="5.7109375" style="2" bestFit="1" customWidth="1"/>
    <col min="4617" max="4617" width="9.42578125" style="2" bestFit="1" customWidth="1"/>
    <col min="4618" max="4618" width="11.5703125" style="2" bestFit="1" customWidth="1"/>
    <col min="4619" max="4619" width="9.42578125" style="2" bestFit="1" customWidth="1"/>
    <col min="4620" max="4620" width="5.140625" style="2" bestFit="1" customWidth="1"/>
    <col min="4621" max="4621" width="7.28515625" style="2" bestFit="1" customWidth="1"/>
    <col min="4622" max="4622" width="5.140625" style="2" bestFit="1" customWidth="1"/>
    <col min="4623" max="4623" width="7.28515625" style="2" bestFit="1" customWidth="1"/>
    <col min="4624" max="4824" width="11.42578125" style="2"/>
    <col min="4825" max="4825" width="10" style="2" bestFit="1" customWidth="1"/>
    <col min="4826" max="4826" width="11.5703125" style="2" bestFit="1" customWidth="1"/>
    <col min="4827" max="4827" width="5.7109375" style="2" bestFit="1" customWidth="1"/>
    <col min="4828" max="4828" width="9.42578125" style="2" bestFit="1" customWidth="1"/>
    <col min="4829" max="4829" width="11.5703125" style="2" bestFit="1" customWidth="1"/>
    <col min="4830" max="4830" width="9.42578125" style="2" bestFit="1" customWidth="1"/>
    <col min="4831" max="4831" width="5.7109375" style="2" bestFit="1" customWidth="1"/>
    <col min="4832" max="4832" width="7.28515625" style="2" bestFit="1" customWidth="1"/>
    <col min="4833" max="4833" width="5.7109375" style="2" bestFit="1" customWidth="1"/>
    <col min="4834" max="4834" width="5.140625" style="2" bestFit="1" customWidth="1"/>
    <col min="4835" max="4835" width="11.42578125" style="2"/>
    <col min="4836" max="4836" width="5.7109375" style="2" bestFit="1" customWidth="1"/>
    <col min="4837" max="4837" width="9.42578125" style="2" bestFit="1" customWidth="1"/>
    <col min="4838" max="4838" width="11.5703125" style="2" bestFit="1" customWidth="1"/>
    <col min="4839" max="4839" width="9.42578125" style="2" bestFit="1" customWidth="1"/>
    <col min="4840" max="4840" width="6.28515625" style="2" bestFit="1" customWidth="1"/>
    <col min="4841" max="4841" width="7.28515625" style="2" bestFit="1" customWidth="1"/>
    <col min="4842" max="4842" width="5.7109375" style="2" bestFit="1" customWidth="1"/>
    <col min="4843" max="4843" width="5.140625" style="2" bestFit="1" customWidth="1"/>
    <col min="4844" max="4844" width="11.5703125" style="2" bestFit="1" customWidth="1"/>
    <col min="4845" max="4845" width="5.7109375" style="2" bestFit="1" customWidth="1"/>
    <col min="4846" max="4846" width="9.42578125" style="2" bestFit="1" customWidth="1"/>
    <col min="4847" max="4847" width="11.5703125" style="2" bestFit="1" customWidth="1"/>
    <col min="4848" max="4848" width="9.42578125" style="2" bestFit="1" customWidth="1"/>
    <col min="4849" max="4849" width="5.7109375" style="2" bestFit="1" customWidth="1"/>
    <col min="4850" max="4850" width="7.28515625" style="2" bestFit="1" customWidth="1"/>
    <col min="4851" max="4851" width="5.7109375" style="2" bestFit="1" customWidth="1"/>
    <col min="4852" max="4852" width="5.140625" style="2" bestFit="1" customWidth="1"/>
    <col min="4853" max="4853" width="11.5703125" style="2" bestFit="1" customWidth="1"/>
    <col min="4854" max="4854" width="5.7109375" style="2" bestFit="1" customWidth="1"/>
    <col min="4855" max="4855" width="9.42578125" style="2" bestFit="1" customWidth="1"/>
    <col min="4856" max="4856" width="11.5703125" style="2" bestFit="1" customWidth="1"/>
    <col min="4857" max="4857" width="9.42578125" style="2" bestFit="1" customWidth="1"/>
    <col min="4858" max="4858" width="5.7109375" style="2" bestFit="1" customWidth="1"/>
    <col min="4859" max="4859" width="7.28515625" style="2" bestFit="1" customWidth="1"/>
    <col min="4860" max="4860" width="5.7109375" style="2" bestFit="1" customWidth="1"/>
    <col min="4861" max="4861" width="5.140625" style="2" bestFit="1" customWidth="1"/>
    <col min="4862" max="4862" width="11.42578125" style="2"/>
    <col min="4863" max="4863" width="5.7109375" style="2" bestFit="1" customWidth="1"/>
    <col min="4864" max="4864" width="9.42578125" style="2" bestFit="1" customWidth="1"/>
    <col min="4865" max="4865" width="11.5703125" style="2" bestFit="1" customWidth="1"/>
    <col min="4866" max="4866" width="9.42578125" style="2" bestFit="1" customWidth="1"/>
    <col min="4867" max="4867" width="5.140625" style="2" bestFit="1" customWidth="1"/>
    <col min="4868" max="4868" width="7.28515625" style="2" bestFit="1" customWidth="1"/>
    <col min="4869" max="4869" width="5.140625" style="2" bestFit="1" customWidth="1"/>
    <col min="4870" max="4870" width="7.28515625" style="2" bestFit="1" customWidth="1"/>
    <col min="4871" max="4871" width="11.5703125" style="2" bestFit="1" customWidth="1"/>
    <col min="4872" max="4872" width="5.7109375" style="2" bestFit="1" customWidth="1"/>
    <col min="4873" max="4873" width="9.42578125" style="2" bestFit="1" customWidth="1"/>
    <col min="4874" max="4874" width="11.5703125" style="2" bestFit="1" customWidth="1"/>
    <col min="4875" max="4875" width="9.42578125" style="2" bestFit="1" customWidth="1"/>
    <col min="4876" max="4876" width="5.140625" style="2" bestFit="1" customWidth="1"/>
    <col min="4877" max="4877" width="7.28515625" style="2" bestFit="1" customWidth="1"/>
    <col min="4878" max="4878" width="5.140625" style="2" bestFit="1" customWidth="1"/>
    <col min="4879" max="4879" width="7.28515625" style="2" bestFit="1" customWidth="1"/>
    <col min="4880" max="5080" width="11.42578125" style="2"/>
    <col min="5081" max="5081" width="10" style="2" bestFit="1" customWidth="1"/>
    <col min="5082" max="5082" width="11.5703125" style="2" bestFit="1" customWidth="1"/>
    <col min="5083" max="5083" width="5.7109375" style="2" bestFit="1" customWidth="1"/>
    <col min="5084" max="5084" width="9.42578125" style="2" bestFit="1" customWidth="1"/>
    <col min="5085" max="5085" width="11.5703125" style="2" bestFit="1" customWidth="1"/>
    <col min="5086" max="5086" width="9.42578125" style="2" bestFit="1" customWidth="1"/>
    <col min="5087" max="5087" width="5.7109375" style="2" bestFit="1" customWidth="1"/>
    <col min="5088" max="5088" width="7.28515625" style="2" bestFit="1" customWidth="1"/>
    <col min="5089" max="5089" width="5.7109375" style="2" bestFit="1" customWidth="1"/>
    <col min="5090" max="5090" width="5.140625" style="2" bestFit="1" customWidth="1"/>
    <col min="5091" max="5091" width="11.42578125" style="2"/>
    <col min="5092" max="5092" width="5.7109375" style="2" bestFit="1" customWidth="1"/>
    <col min="5093" max="5093" width="9.42578125" style="2" bestFit="1" customWidth="1"/>
    <col min="5094" max="5094" width="11.5703125" style="2" bestFit="1" customWidth="1"/>
    <col min="5095" max="5095" width="9.42578125" style="2" bestFit="1" customWidth="1"/>
    <col min="5096" max="5096" width="6.28515625" style="2" bestFit="1" customWidth="1"/>
    <col min="5097" max="5097" width="7.28515625" style="2" bestFit="1" customWidth="1"/>
    <col min="5098" max="5098" width="5.7109375" style="2" bestFit="1" customWidth="1"/>
    <col min="5099" max="5099" width="5.140625" style="2" bestFit="1" customWidth="1"/>
    <col min="5100" max="5100" width="11.5703125" style="2" bestFit="1" customWidth="1"/>
    <col min="5101" max="5101" width="5.7109375" style="2" bestFit="1" customWidth="1"/>
    <col min="5102" max="5102" width="9.42578125" style="2" bestFit="1" customWidth="1"/>
    <col min="5103" max="5103" width="11.5703125" style="2" bestFit="1" customWidth="1"/>
    <col min="5104" max="5104" width="9.42578125" style="2" bestFit="1" customWidth="1"/>
    <col min="5105" max="5105" width="5.7109375" style="2" bestFit="1" customWidth="1"/>
    <col min="5106" max="5106" width="7.28515625" style="2" bestFit="1" customWidth="1"/>
    <col min="5107" max="5107" width="5.7109375" style="2" bestFit="1" customWidth="1"/>
    <col min="5108" max="5108" width="5.140625" style="2" bestFit="1" customWidth="1"/>
    <col min="5109" max="5109" width="11.5703125" style="2" bestFit="1" customWidth="1"/>
    <col min="5110" max="5110" width="5.7109375" style="2" bestFit="1" customWidth="1"/>
    <col min="5111" max="5111" width="9.42578125" style="2" bestFit="1" customWidth="1"/>
    <col min="5112" max="5112" width="11.5703125" style="2" bestFit="1" customWidth="1"/>
    <col min="5113" max="5113" width="9.42578125" style="2" bestFit="1" customWidth="1"/>
    <col min="5114" max="5114" width="5.7109375" style="2" bestFit="1" customWidth="1"/>
    <col min="5115" max="5115" width="7.28515625" style="2" bestFit="1" customWidth="1"/>
    <col min="5116" max="5116" width="5.7109375" style="2" bestFit="1" customWidth="1"/>
    <col min="5117" max="5117" width="5.140625" style="2" bestFit="1" customWidth="1"/>
    <col min="5118" max="5118" width="11.42578125" style="2"/>
    <col min="5119" max="5119" width="5.7109375" style="2" bestFit="1" customWidth="1"/>
    <col min="5120" max="5120" width="9.42578125" style="2" bestFit="1" customWidth="1"/>
    <col min="5121" max="5121" width="11.5703125" style="2" bestFit="1" customWidth="1"/>
    <col min="5122" max="5122" width="9.42578125" style="2" bestFit="1" customWidth="1"/>
    <col min="5123" max="5123" width="5.140625" style="2" bestFit="1" customWidth="1"/>
    <col min="5124" max="5124" width="7.28515625" style="2" bestFit="1" customWidth="1"/>
    <col min="5125" max="5125" width="5.140625" style="2" bestFit="1" customWidth="1"/>
    <col min="5126" max="5126" width="7.28515625" style="2" bestFit="1" customWidth="1"/>
    <col min="5127" max="5127" width="11.5703125" style="2" bestFit="1" customWidth="1"/>
    <col min="5128" max="5128" width="5.7109375" style="2" bestFit="1" customWidth="1"/>
    <col min="5129" max="5129" width="9.42578125" style="2" bestFit="1" customWidth="1"/>
    <col min="5130" max="5130" width="11.5703125" style="2" bestFit="1" customWidth="1"/>
    <col min="5131" max="5131" width="9.42578125" style="2" bestFit="1" customWidth="1"/>
    <col min="5132" max="5132" width="5.140625" style="2" bestFit="1" customWidth="1"/>
    <col min="5133" max="5133" width="7.28515625" style="2" bestFit="1" customWidth="1"/>
    <col min="5134" max="5134" width="5.140625" style="2" bestFit="1" customWidth="1"/>
    <col min="5135" max="5135" width="7.28515625" style="2" bestFit="1" customWidth="1"/>
    <col min="5136" max="5336" width="11.42578125" style="2"/>
    <col min="5337" max="5337" width="10" style="2" bestFit="1" customWidth="1"/>
    <col min="5338" max="5338" width="11.5703125" style="2" bestFit="1" customWidth="1"/>
    <col min="5339" max="5339" width="5.7109375" style="2" bestFit="1" customWidth="1"/>
    <col min="5340" max="5340" width="9.42578125" style="2" bestFit="1" customWidth="1"/>
    <col min="5341" max="5341" width="11.5703125" style="2" bestFit="1" customWidth="1"/>
    <col min="5342" max="5342" width="9.42578125" style="2" bestFit="1" customWidth="1"/>
    <col min="5343" max="5343" width="5.7109375" style="2" bestFit="1" customWidth="1"/>
    <col min="5344" max="5344" width="7.28515625" style="2" bestFit="1" customWidth="1"/>
    <col min="5345" max="5345" width="5.7109375" style="2" bestFit="1" customWidth="1"/>
    <col min="5346" max="5346" width="5.140625" style="2" bestFit="1" customWidth="1"/>
    <col min="5347" max="5347" width="11.42578125" style="2"/>
    <col min="5348" max="5348" width="5.7109375" style="2" bestFit="1" customWidth="1"/>
    <col min="5349" max="5349" width="9.42578125" style="2" bestFit="1" customWidth="1"/>
    <col min="5350" max="5350" width="11.5703125" style="2" bestFit="1" customWidth="1"/>
    <col min="5351" max="5351" width="9.42578125" style="2" bestFit="1" customWidth="1"/>
    <col min="5352" max="5352" width="6.28515625" style="2" bestFit="1" customWidth="1"/>
    <col min="5353" max="5353" width="7.28515625" style="2" bestFit="1" customWidth="1"/>
    <col min="5354" max="5354" width="5.7109375" style="2" bestFit="1" customWidth="1"/>
    <col min="5355" max="5355" width="5.140625" style="2" bestFit="1" customWidth="1"/>
    <col min="5356" max="5356" width="11.5703125" style="2" bestFit="1" customWidth="1"/>
    <col min="5357" max="5357" width="5.7109375" style="2" bestFit="1" customWidth="1"/>
    <col min="5358" max="5358" width="9.42578125" style="2" bestFit="1" customWidth="1"/>
    <col min="5359" max="5359" width="11.5703125" style="2" bestFit="1" customWidth="1"/>
    <col min="5360" max="5360" width="9.42578125" style="2" bestFit="1" customWidth="1"/>
    <col min="5361" max="5361" width="5.7109375" style="2" bestFit="1" customWidth="1"/>
    <col min="5362" max="5362" width="7.28515625" style="2" bestFit="1" customWidth="1"/>
    <col min="5363" max="5363" width="5.7109375" style="2" bestFit="1" customWidth="1"/>
    <col min="5364" max="5364" width="5.140625" style="2" bestFit="1" customWidth="1"/>
    <col min="5365" max="5365" width="11.5703125" style="2" bestFit="1" customWidth="1"/>
    <col min="5366" max="5366" width="5.7109375" style="2" bestFit="1" customWidth="1"/>
    <col min="5367" max="5367" width="9.42578125" style="2" bestFit="1" customWidth="1"/>
    <col min="5368" max="5368" width="11.5703125" style="2" bestFit="1" customWidth="1"/>
    <col min="5369" max="5369" width="9.42578125" style="2" bestFit="1" customWidth="1"/>
    <col min="5370" max="5370" width="5.7109375" style="2" bestFit="1" customWidth="1"/>
    <col min="5371" max="5371" width="7.28515625" style="2" bestFit="1" customWidth="1"/>
    <col min="5372" max="5372" width="5.7109375" style="2" bestFit="1" customWidth="1"/>
    <col min="5373" max="5373" width="5.140625" style="2" bestFit="1" customWidth="1"/>
    <col min="5374" max="5374" width="11.42578125" style="2"/>
    <col min="5375" max="5375" width="5.7109375" style="2" bestFit="1" customWidth="1"/>
    <col min="5376" max="5376" width="9.42578125" style="2" bestFit="1" customWidth="1"/>
    <col min="5377" max="5377" width="11.5703125" style="2" bestFit="1" customWidth="1"/>
    <col min="5378" max="5378" width="9.42578125" style="2" bestFit="1" customWidth="1"/>
    <col min="5379" max="5379" width="5.140625" style="2" bestFit="1" customWidth="1"/>
    <col min="5380" max="5380" width="7.28515625" style="2" bestFit="1" customWidth="1"/>
    <col min="5381" max="5381" width="5.140625" style="2" bestFit="1" customWidth="1"/>
    <col min="5382" max="5382" width="7.28515625" style="2" bestFit="1" customWidth="1"/>
    <col min="5383" max="5383" width="11.5703125" style="2" bestFit="1" customWidth="1"/>
    <col min="5384" max="5384" width="5.7109375" style="2" bestFit="1" customWidth="1"/>
    <col min="5385" max="5385" width="9.42578125" style="2" bestFit="1" customWidth="1"/>
    <col min="5386" max="5386" width="11.5703125" style="2" bestFit="1" customWidth="1"/>
    <col min="5387" max="5387" width="9.42578125" style="2" bestFit="1" customWidth="1"/>
    <col min="5388" max="5388" width="5.140625" style="2" bestFit="1" customWidth="1"/>
    <col min="5389" max="5389" width="7.28515625" style="2" bestFit="1" customWidth="1"/>
    <col min="5390" max="5390" width="5.140625" style="2" bestFit="1" customWidth="1"/>
    <col min="5391" max="5391" width="7.28515625" style="2" bestFit="1" customWidth="1"/>
    <col min="5392" max="5592" width="11.42578125" style="2"/>
    <col min="5593" max="5593" width="10" style="2" bestFit="1" customWidth="1"/>
    <col min="5594" max="5594" width="11.5703125" style="2" bestFit="1" customWidth="1"/>
    <col min="5595" max="5595" width="5.7109375" style="2" bestFit="1" customWidth="1"/>
    <col min="5596" max="5596" width="9.42578125" style="2" bestFit="1" customWidth="1"/>
    <col min="5597" max="5597" width="11.5703125" style="2" bestFit="1" customWidth="1"/>
    <col min="5598" max="5598" width="9.42578125" style="2" bestFit="1" customWidth="1"/>
    <col min="5599" max="5599" width="5.7109375" style="2" bestFit="1" customWidth="1"/>
    <col min="5600" max="5600" width="7.28515625" style="2" bestFit="1" customWidth="1"/>
    <col min="5601" max="5601" width="5.7109375" style="2" bestFit="1" customWidth="1"/>
    <col min="5602" max="5602" width="5.140625" style="2" bestFit="1" customWidth="1"/>
    <col min="5603" max="5603" width="11.42578125" style="2"/>
    <col min="5604" max="5604" width="5.7109375" style="2" bestFit="1" customWidth="1"/>
    <col min="5605" max="5605" width="9.42578125" style="2" bestFit="1" customWidth="1"/>
    <col min="5606" max="5606" width="11.5703125" style="2" bestFit="1" customWidth="1"/>
    <col min="5607" max="5607" width="9.42578125" style="2" bestFit="1" customWidth="1"/>
    <col min="5608" max="5608" width="6.28515625" style="2" bestFit="1" customWidth="1"/>
    <col min="5609" max="5609" width="7.28515625" style="2" bestFit="1" customWidth="1"/>
    <col min="5610" max="5610" width="5.7109375" style="2" bestFit="1" customWidth="1"/>
    <col min="5611" max="5611" width="5.140625" style="2" bestFit="1" customWidth="1"/>
    <col min="5612" max="5612" width="11.5703125" style="2" bestFit="1" customWidth="1"/>
    <col min="5613" max="5613" width="5.7109375" style="2" bestFit="1" customWidth="1"/>
    <col min="5614" max="5614" width="9.42578125" style="2" bestFit="1" customWidth="1"/>
    <col min="5615" max="5615" width="11.5703125" style="2" bestFit="1" customWidth="1"/>
    <col min="5616" max="5616" width="9.42578125" style="2" bestFit="1" customWidth="1"/>
    <col min="5617" max="5617" width="5.7109375" style="2" bestFit="1" customWidth="1"/>
    <col min="5618" max="5618" width="7.28515625" style="2" bestFit="1" customWidth="1"/>
    <col min="5619" max="5619" width="5.7109375" style="2" bestFit="1" customWidth="1"/>
    <col min="5620" max="5620" width="5.140625" style="2" bestFit="1" customWidth="1"/>
    <col min="5621" max="5621" width="11.5703125" style="2" bestFit="1" customWidth="1"/>
    <col min="5622" max="5622" width="5.7109375" style="2" bestFit="1" customWidth="1"/>
    <col min="5623" max="5623" width="9.42578125" style="2" bestFit="1" customWidth="1"/>
    <col min="5624" max="5624" width="11.5703125" style="2" bestFit="1" customWidth="1"/>
    <col min="5625" max="5625" width="9.42578125" style="2" bestFit="1" customWidth="1"/>
    <col min="5626" max="5626" width="5.7109375" style="2" bestFit="1" customWidth="1"/>
    <col min="5627" max="5627" width="7.28515625" style="2" bestFit="1" customWidth="1"/>
    <col min="5628" max="5628" width="5.7109375" style="2" bestFit="1" customWidth="1"/>
    <col min="5629" max="5629" width="5.140625" style="2" bestFit="1" customWidth="1"/>
    <col min="5630" max="5630" width="11.42578125" style="2"/>
    <col min="5631" max="5631" width="5.7109375" style="2" bestFit="1" customWidth="1"/>
    <col min="5632" max="5632" width="9.42578125" style="2" bestFit="1" customWidth="1"/>
    <col min="5633" max="5633" width="11.5703125" style="2" bestFit="1" customWidth="1"/>
    <col min="5634" max="5634" width="9.42578125" style="2" bestFit="1" customWidth="1"/>
    <col min="5635" max="5635" width="5.140625" style="2" bestFit="1" customWidth="1"/>
    <col min="5636" max="5636" width="7.28515625" style="2" bestFit="1" customWidth="1"/>
    <col min="5637" max="5637" width="5.140625" style="2" bestFit="1" customWidth="1"/>
    <col min="5638" max="5638" width="7.28515625" style="2" bestFit="1" customWidth="1"/>
    <col min="5639" max="5639" width="11.5703125" style="2" bestFit="1" customWidth="1"/>
    <col min="5640" max="5640" width="5.7109375" style="2" bestFit="1" customWidth="1"/>
    <col min="5641" max="5641" width="9.42578125" style="2" bestFit="1" customWidth="1"/>
    <col min="5642" max="5642" width="11.5703125" style="2" bestFit="1" customWidth="1"/>
    <col min="5643" max="5643" width="9.42578125" style="2" bestFit="1" customWidth="1"/>
    <col min="5644" max="5644" width="5.140625" style="2" bestFit="1" customWidth="1"/>
    <col min="5645" max="5645" width="7.28515625" style="2" bestFit="1" customWidth="1"/>
    <col min="5646" max="5646" width="5.140625" style="2" bestFit="1" customWidth="1"/>
    <col min="5647" max="5647" width="7.28515625" style="2" bestFit="1" customWidth="1"/>
    <col min="5648" max="5848" width="11.42578125" style="2"/>
    <col min="5849" max="5849" width="10" style="2" bestFit="1" customWidth="1"/>
    <col min="5850" max="5850" width="11.5703125" style="2" bestFit="1" customWidth="1"/>
    <col min="5851" max="5851" width="5.7109375" style="2" bestFit="1" customWidth="1"/>
    <col min="5852" max="5852" width="9.42578125" style="2" bestFit="1" customWidth="1"/>
    <col min="5853" max="5853" width="11.5703125" style="2" bestFit="1" customWidth="1"/>
    <col min="5854" max="5854" width="9.42578125" style="2" bestFit="1" customWidth="1"/>
    <col min="5855" max="5855" width="5.7109375" style="2" bestFit="1" customWidth="1"/>
    <col min="5856" max="5856" width="7.28515625" style="2" bestFit="1" customWidth="1"/>
    <col min="5857" max="5857" width="5.7109375" style="2" bestFit="1" customWidth="1"/>
    <col min="5858" max="5858" width="5.140625" style="2" bestFit="1" customWidth="1"/>
    <col min="5859" max="5859" width="11.42578125" style="2"/>
    <col min="5860" max="5860" width="5.7109375" style="2" bestFit="1" customWidth="1"/>
    <col min="5861" max="5861" width="9.42578125" style="2" bestFit="1" customWidth="1"/>
    <col min="5862" max="5862" width="11.5703125" style="2" bestFit="1" customWidth="1"/>
    <col min="5863" max="5863" width="9.42578125" style="2" bestFit="1" customWidth="1"/>
    <col min="5864" max="5864" width="6.28515625" style="2" bestFit="1" customWidth="1"/>
    <col min="5865" max="5865" width="7.28515625" style="2" bestFit="1" customWidth="1"/>
    <col min="5866" max="5866" width="5.7109375" style="2" bestFit="1" customWidth="1"/>
    <col min="5867" max="5867" width="5.140625" style="2" bestFit="1" customWidth="1"/>
    <col min="5868" max="5868" width="11.5703125" style="2" bestFit="1" customWidth="1"/>
    <col min="5869" max="5869" width="5.7109375" style="2" bestFit="1" customWidth="1"/>
    <col min="5870" max="5870" width="9.42578125" style="2" bestFit="1" customWidth="1"/>
    <col min="5871" max="5871" width="11.5703125" style="2" bestFit="1" customWidth="1"/>
    <col min="5872" max="5872" width="9.42578125" style="2" bestFit="1" customWidth="1"/>
    <col min="5873" max="5873" width="5.7109375" style="2" bestFit="1" customWidth="1"/>
    <col min="5874" max="5874" width="7.28515625" style="2" bestFit="1" customWidth="1"/>
    <col min="5875" max="5875" width="5.7109375" style="2" bestFit="1" customWidth="1"/>
    <col min="5876" max="5876" width="5.140625" style="2" bestFit="1" customWidth="1"/>
    <col min="5877" max="5877" width="11.5703125" style="2" bestFit="1" customWidth="1"/>
    <col min="5878" max="5878" width="5.7109375" style="2" bestFit="1" customWidth="1"/>
    <col min="5879" max="5879" width="9.42578125" style="2" bestFit="1" customWidth="1"/>
    <col min="5880" max="5880" width="11.5703125" style="2" bestFit="1" customWidth="1"/>
    <col min="5881" max="5881" width="9.42578125" style="2" bestFit="1" customWidth="1"/>
    <col min="5882" max="5882" width="5.7109375" style="2" bestFit="1" customWidth="1"/>
    <col min="5883" max="5883" width="7.28515625" style="2" bestFit="1" customWidth="1"/>
    <col min="5884" max="5884" width="5.7109375" style="2" bestFit="1" customWidth="1"/>
    <col min="5885" max="5885" width="5.140625" style="2" bestFit="1" customWidth="1"/>
    <col min="5886" max="5886" width="11.42578125" style="2"/>
    <col min="5887" max="5887" width="5.7109375" style="2" bestFit="1" customWidth="1"/>
    <col min="5888" max="5888" width="9.42578125" style="2" bestFit="1" customWidth="1"/>
    <col min="5889" max="5889" width="11.5703125" style="2" bestFit="1" customWidth="1"/>
    <col min="5890" max="5890" width="9.42578125" style="2" bestFit="1" customWidth="1"/>
    <col min="5891" max="5891" width="5.140625" style="2" bestFit="1" customWidth="1"/>
    <col min="5892" max="5892" width="7.28515625" style="2" bestFit="1" customWidth="1"/>
    <col min="5893" max="5893" width="5.140625" style="2" bestFit="1" customWidth="1"/>
    <col min="5894" max="5894" width="7.28515625" style="2" bestFit="1" customWidth="1"/>
    <col min="5895" max="5895" width="11.5703125" style="2" bestFit="1" customWidth="1"/>
    <col min="5896" max="5896" width="5.7109375" style="2" bestFit="1" customWidth="1"/>
    <col min="5897" max="5897" width="9.42578125" style="2" bestFit="1" customWidth="1"/>
    <col min="5898" max="5898" width="11.5703125" style="2" bestFit="1" customWidth="1"/>
    <col min="5899" max="5899" width="9.42578125" style="2" bestFit="1" customWidth="1"/>
    <col min="5900" max="5900" width="5.140625" style="2" bestFit="1" customWidth="1"/>
    <col min="5901" max="5901" width="7.28515625" style="2" bestFit="1" customWidth="1"/>
    <col min="5902" max="5902" width="5.140625" style="2" bestFit="1" customWidth="1"/>
    <col min="5903" max="5903" width="7.28515625" style="2" bestFit="1" customWidth="1"/>
    <col min="5904" max="6104" width="11.42578125" style="2"/>
    <col min="6105" max="6105" width="10" style="2" bestFit="1" customWidth="1"/>
    <col min="6106" max="6106" width="11.5703125" style="2" bestFit="1" customWidth="1"/>
    <col min="6107" max="6107" width="5.7109375" style="2" bestFit="1" customWidth="1"/>
    <col min="6108" max="6108" width="9.42578125" style="2" bestFit="1" customWidth="1"/>
    <col min="6109" max="6109" width="11.5703125" style="2" bestFit="1" customWidth="1"/>
    <col min="6110" max="6110" width="9.42578125" style="2" bestFit="1" customWidth="1"/>
    <col min="6111" max="6111" width="5.7109375" style="2" bestFit="1" customWidth="1"/>
    <col min="6112" max="6112" width="7.28515625" style="2" bestFit="1" customWidth="1"/>
    <col min="6113" max="6113" width="5.7109375" style="2" bestFit="1" customWidth="1"/>
    <col min="6114" max="6114" width="5.140625" style="2" bestFit="1" customWidth="1"/>
    <col min="6115" max="6115" width="11.42578125" style="2"/>
    <col min="6116" max="6116" width="5.7109375" style="2" bestFit="1" customWidth="1"/>
    <col min="6117" max="6117" width="9.42578125" style="2" bestFit="1" customWidth="1"/>
    <col min="6118" max="6118" width="11.5703125" style="2" bestFit="1" customWidth="1"/>
    <col min="6119" max="6119" width="9.42578125" style="2" bestFit="1" customWidth="1"/>
    <col min="6120" max="6120" width="6.28515625" style="2" bestFit="1" customWidth="1"/>
    <col min="6121" max="6121" width="7.28515625" style="2" bestFit="1" customWidth="1"/>
    <col min="6122" max="6122" width="5.7109375" style="2" bestFit="1" customWidth="1"/>
    <col min="6123" max="6123" width="5.140625" style="2" bestFit="1" customWidth="1"/>
    <col min="6124" max="6124" width="11.5703125" style="2" bestFit="1" customWidth="1"/>
    <col min="6125" max="6125" width="5.7109375" style="2" bestFit="1" customWidth="1"/>
    <col min="6126" max="6126" width="9.42578125" style="2" bestFit="1" customWidth="1"/>
    <col min="6127" max="6127" width="11.5703125" style="2" bestFit="1" customWidth="1"/>
    <col min="6128" max="6128" width="9.42578125" style="2" bestFit="1" customWidth="1"/>
    <col min="6129" max="6129" width="5.7109375" style="2" bestFit="1" customWidth="1"/>
    <col min="6130" max="6130" width="7.28515625" style="2" bestFit="1" customWidth="1"/>
    <col min="6131" max="6131" width="5.7109375" style="2" bestFit="1" customWidth="1"/>
    <col min="6132" max="6132" width="5.140625" style="2" bestFit="1" customWidth="1"/>
    <col min="6133" max="6133" width="11.5703125" style="2" bestFit="1" customWidth="1"/>
    <col min="6134" max="6134" width="5.7109375" style="2" bestFit="1" customWidth="1"/>
    <col min="6135" max="6135" width="9.42578125" style="2" bestFit="1" customWidth="1"/>
    <col min="6136" max="6136" width="11.5703125" style="2" bestFit="1" customWidth="1"/>
    <col min="6137" max="6137" width="9.42578125" style="2" bestFit="1" customWidth="1"/>
    <col min="6138" max="6138" width="5.7109375" style="2" bestFit="1" customWidth="1"/>
    <col min="6139" max="6139" width="7.28515625" style="2" bestFit="1" customWidth="1"/>
    <col min="6140" max="6140" width="5.7109375" style="2" bestFit="1" customWidth="1"/>
    <col min="6141" max="6141" width="5.140625" style="2" bestFit="1" customWidth="1"/>
    <col min="6142" max="6142" width="11.42578125" style="2"/>
    <col min="6143" max="6143" width="5.7109375" style="2" bestFit="1" customWidth="1"/>
    <col min="6144" max="6144" width="9.42578125" style="2" bestFit="1" customWidth="1"/>
    <col min="6145" max="6145" width="11.5703125" style="2" bestFit="1" customWidth="1"/>
    <col min="6146" max="6146" width="9.42578125" style="2" bestFit="1" customWidth="1"/>
    <col min="6147" max="6147" width="5.140625" style="2" bestFit="1" customWidth="1"/>
    <col min="6148" max="6148" width="7.28515625" style="2" bestFit="1" customWidth="1"/>
    <col min="6149" max="6149" width="5.140625" style="2" bestFit="1" customWidth="1"/>
    <col min="6150" max="6150" width="7.28515625" style="2" bestFit="1" customWidth="1"/>
    <col min="6151" max="6151" width="11.5703125" style="2" bestFit="1" customWidth="1"/>
    <col min="6152" max="6152" width="5.7109375" style="2" bestFit="1" customWidth="1"/>
    <col min="6153" max="6153" width="9.42578125" style="2" bestFit="1" customWidth="1"/>
    <col min="6154" max="6154" width="11.5703125" style="2" bestFit="1" customWidth="1"/>
    <col min="6155" max="6155" width="9.42578125" style="2" bestFit="1" customWidth="1"/>
    <col min="6156" max="6156" width="5.140625" style="2" bestFit="1" customWidth="1"/>
    <col min="6157" max="6157" width="7.28515625" style="2" bestFit="1" customWidth="1"/>
    <col min="6158" max="6158" width="5.140625" style="2" bestFit="1" customWidth="1"/>
    <col min="6159" max="6159" width="7.28515625" style="2" bestFit="1" customWidth="1"/>
    <col min="6160" max="6360" width="11.42578125" style="2"/>
    <col min="6361" max="6361" width="10" style="2" bestFit="1" customWidth="1"/>
    <col min="6362" max="6362" width="11.5703125" style="2" bestFit="1" customWidth="1"/>
    <col min="6363" max="6363" width="5.7109375" style="2" bestFit="1" customWidth="1"/>
    <col min="6364" max="6364" width="9.42578125" style="2" bestFit="1" customWidth="1"/>
    <col min="6365" max="6365" width="11.5703125" style="2" bestFit="1" customWidth="1"/>
    <col min="6366" max="6366" width="9.42578125" style="2" bestFit="1" customWidth="1"/>
    <col min="6367" max="6367" width="5.7109375" style="2" bestFit="1" customWidth="1"/>
    <col min="6368" max="6368" width="7.28515625" style="2" bestFit="1" customWidth="1"/>
    <col min="6369" max="6369" width="5.7109375" style="2" bestFit="1" customWidth="1"/>
    <col min="6370" max="6370" width="5.140625" style="2" bestFit="1" customWidth="1"/>
    <col min="6371" max="6371" width="11.42578125" style="2"/>
    <col min="6372" max="6372" width="5.7109375" style="2" bestFit="1" customWidth="1"/>
    <col min="6373" max="6373" width="9.42578125" style="2" bestFit="1" customWidth="1"/>
    <col min="6374" max="6374" width="11.5703125" style="2" bestFit="1" customWidth="1"/>
    <col min="6375" max="6375" width="9.42578125" style="2" bestFit="1" customWidth="1"/>
    <col min="6376" max="6376" width="6.28515625" style="2" bestFit="1" customWidth="1"/>
    <col min="6377" max="6377" width="7.28515625" style="2" bestFit="1" customWidth="1"/>
    <col min="6378" max="6378" width="5.7109375" style="2" bestFit="1" customWidth="1"/>
    <col min="6379" max="6379" width="5.140625" style="2" bestFit="1" customWidth="1"/>
    <col min="6380" max="6380" width="11.5703125" style="2" bestFit="1" customWidth="1"/>
    <col min="6381" max="6381" width="5.7109375" style="2" bestFit="1" customWidth="1"/>
    <col min="6382" max="6382" width="9.42578125" style="2" bestFit="1" customWidth="1"/>
    <col min="6383" max="6383" width="11.5703125" style="2" bestFit="1" customWidth="1"/>
    <col min="6384" max="6384" width="9.42578125" style="2" bestFit="1" customWidth="1"/>
    <col min="6385" max="6385" width="5.7109375" style="2" bestFit="1" customWidth="1"/>
    <col min="6386" max="6386" width="7.28515625" style="2" bestFit="1" customWidth="1"/>
    <col min="6387" max="6387" width="5.7109375" style="2" bestFit="1" customWidth="1"/>
    <col min="6388" max="6388" width="5.140625" style="2" bestFit="1" customWidth="1"/>
    <col min="6389" max="6389" width="11.5703125" style="2" bestFit="1" customWidth="1"/>
    <col min="6390" max="6390" width="5.7109375" style="2" bestFit="1" customWidth="1"/>
    <col min="6391" max="6391" width="9.42578125" style="2" bestFit="1" customWidth="1"/>
    <col min="6392" max="6392" width="11.5703125" style="2" bestFit="1" customWidth="1"/>
    <col min="6393" max="6393" width="9.42578125" style="2" bestFit="1" customWidth="1"/>
    <col min="6394" max="6394" width="5.7109375" style="2" bestFit="1" customWidth="1"/>
    <col min="6395" max="6395" width="7.28515625" style="2" bestFit="1" customWidth="1"/>
    <col min="6396" max="6396" width="5.7109375" style="2" bestFit="1" customWidth="1"/>
    <col min="6397" max="6397" width="5.140625" style="2" bestFit="1" customWidth="1"/>
    <col min="6398" max="6398" width="11.42578125" style="2"/>
    <col min="6399" max="6399" width="5.7109375" style="2" bestFit="1" customWidth="1"/>
    <col min="6400" max="6400" width="9.42578125" style="2" bestFit="1" customWidth="1"/>
    <col min="6401" max="6401" width="11.5703125" style="2" bestFit="1" customWidth="1"/>
    <col min="6402" max="6402" width="9.42578125" style="2" bestFit="1" customWidth="1"/>
    <col min="6403" max="6403" width="5.140625" style="2" bestFit="1" customWidth="1"/>
    <col min="6404" max="6404" width="7.28515625" style="2" bestFit="1" customWidth="1"/>
    <col min="6405" max="6405" width="5.140625" style="2" bestFit="1" customWidth="1"/>
    <col min="6406" max="6406" width="7.28515625" style="2" bestFit="1" customWidth="1"/>
    <col min="6407" max="6407" width="11.5703125" style="2" bestFit="1" customWidth="1"/>
    <col min="6408" max="6408" width="5.7109375" style="2" bestFit="1" customWidth="1"/>
    <col min="6409" max="6409" width="9.42578125" style="2" bestFit="1" customWidth="1"/>
    <col min="6410" max="6410" width="11.5703125" style="2" bestFit="1" customWidth="1"/>
    <col min="6411" max="6411" width="9.42578125" style="2" bestFit="1" customWidth="1"/>
    <col min="6412" max="6412" width="5.140625" style="2" bestFit="1" customWidth="1"/>
    <col min="6413" max="6413" width="7.28515625" style="2" bestFit="1" customWidth="1"/>
    <col min="6414" max="6414" width="5.140625" style="2" bestFit="1" customWidth="1"/>
    <col min="6415" max="6415" width="7.28515625" style="2" bestFit="1" customWidth="1"/>
    <col min="6416" max="6616" width="11.42578125" style="2"/>
    <col min="6617" max="6617" width="10" style="2" bestFit="1" customWidth="1"/>
    <col min="6618" max="6618" width="11.5703125" style="2" bestFit="1" customWidth="1"/>
    <col min="6619" max="6619" width="5.7109375" style="2" bestFit="1" customWidth="1"/>
    <col min="6620" max="6620" width="9.42578125" style="2" bestFit="1" customWidth="1"/>
    <col min="6621" max="6621" width="11.5703125" style="2" bestFit="1" customWidth="1"/>
    <col min="6622" max="6622" width="9.42578125" style="2" bestFit="1" customWidth="1"/>
    <col min="6623" max="6623" width="5.7109375" style="2" bestFit="1" customWidth="1"/>
    <col min="6624" max="6624" width="7.28515625" style="2" bestFit="1" customWidth="1"/>
    <col min="6625" max="6625" width="5.7109375" style="2" bestFit="1" customWidth="1"/>
    <col min="6626" max="6626" width="5.140625" style="2" bestFit="1" customWidth="1"/>
    <col min="6627" max="6627" width="11.42578125" style="2"/>
    <col min="6628" max="6628" width="5.7109375" style="2" bestFit="1" customWidth="1"/>
    <col min="6629" max="6629" width="9.42578125" style="2" bestFit="1" customWidth="1"/>
    <col min="6630" max="6630" width="11.5703125" style="2" bestFit="1" customWidth="1"/>
    <col min="6631" max="6631" width="9.42578125" style="2" bestFit="1" customWidth="1"/>
    <col min="6632" max="6632" width="6.28515625" style="2" bestFit="1" customWidth="1"/>
    <col min="6633" max="6633" width="7.28515625" style="2" bestFit="1" customWidth="1"/>
    <col min="6634" max="6634" width="5.7109375" style="2" bestFit="1" customWidth="1"/>
    <col min="6635" max="6635" width="5.140625" style="2" bestFit="1" customWidth="1"/>
    <col min="6636" max="6636" width="11.5703125" style="2" bestFit="1" customWidth="1"/>
    <col min="6637" max="6637" width="5.7109375" style="2" bestFit="1" customWidth="1"/>
    <col min="6638" max="6638" width="9.42578125" style="2" bestFit="1" customWidth="1"/>
    <col min="6639" max="6639" width="11.5703125" style="2" bestFit="1" customWidth="1"/>
    <col min="6640" max="6640" width="9.42578125" style="2" bestFit="1" customWidth="1"/>
    <col min="6641" max="6641" width="5.7109375" style="2" bestFit="1" customWidth="1"/>
    <col min="6642" max="6642" width="7.28515625" style="2" bestFit="1" customWidth="1"/>
    <col min="6643" max="6643" width="5.7109375" style="2" bestFit="1" customWidth="1"/>
    <col min="6644" max="6644" width="5.140625" style="2" bestFit="1" customWidth="1"/>
    <col min="6645" max="6645" width="11.5703125" style="2" bestFit="1" customWidth="1"/>
    <col min="6646" max="6646" width="5.7109375" style="2" bestFit="1" customWidth="1"/>
    <col min="6647" max="6647" width="9.42578125" style="2" bestFit="1" customWidth="1"/>
    <col min="6648" max="6648" width="11.5703125" style="2" bestFit="1" customWidth="1"/>
    <col min="6649" max="6649" width="9.42578125" style="2" bestFit="1" customWidth="1"/>
    <col min="6650" max="6650" width="5.7109375" style="2" bestFit="1" customWidth="1"/>
    <col min="6651" max="6651" width="7.28515625" style="2" bestFit="1" customWidth="1"/>
    <col min="6652" max="6652" width="5.7109375" style="2" bestFit="1" customWidth="1"/>
    <col min="6653" max="6653" width="5.140625" style="2" bestFit="1" customWidth="1"/>
    <col min="6654" max="6654" width="11.42578125" style="2"/>
    <col min="6655" max="6655" width="5.7109375" style="2" bestFit="1" customWidth="1"/>
    <col min="6656" max="6656" width="9.42578125" style="2" bestFit="1" customWidth="1"/>
    <col min="6657" max="6657" width="11.5703125" style="2" bestFit="1" customWidth="1"/>
    <col min="6658" max="6658" width="9.42578125" style="2" bestFit="1" customWidth="1"/>
    <col min="6659" max="6659" width="5.140625" style="2" bestFit="1" customWidth="1"/>
    <col min="6660" max="6660" width="7.28515625" style="2" bestFit="1" customWidth="1"/>
    <col min="6661" max="6661" width="5.140625" style="2" bestFit="1" customWidth="1"/>
    <col min="6662" max="6662" width="7.28515625" style="2" bestFit="1" customWidth="1"/>
    <col min="6663" max="6663" width="11.5703125" style="2" bestFit="1" customWidth="1"/>
    <col min="6664" max="6664" width="5.7109375" style="2" bestFit="1" customWidth="1"/>
    <col min="6665" max="6665" width="9.42578125" style="2" bestFit="1" customWidth="1"/>
    <col min="6666" max="6666" width="11.5703125" style="2" bestFit="1" customWidth="1"/>
    <col min="6667" max="6667" width="9.42578125" style="2" bestFit="1" customWidth="1"/>
    <col min="6668" max="6668" width="5.140625" style="2" bestFit="1" customWidth="1"/>
    <col min="6669" max="6669" width="7.28515625" style="2" bestFit="1" customWidth="1"/>
    <col min="6670" max="6670" width="5.140625" style="2" bestFit="1" customWidth="1"/>
    <col min="6671" max="6671" width="7.28515625" style="2" bestFit="1" customWidth="1"/>
    <col min="6672" max="6872" width="11.42578125" style="2"/>
    <col min="6873" max="6873" width="10" style="2" bestFit="1" customWidth="1"/>
    <col min="6874" max="6874" width="11.5703125" style="2" bestFit="1" customWidth="1"/>
    <col min="6875" max="6875" width="5.7109375" style="2" bestFit="1" customWidth="1"/>
    <col min="6876" max="6876" width="9.42578125" style="2" bestFit="1" customWidth="1"/>
    <col min="6877" max="6877" width="11.5703125" style="2" bestFit="1" customWidth="1"/>
    <col min="6878" max="6878" width="9.42578125" style="2" bestFit="1" customWidth="1"/>
    <col min="6879" max="6879" width="5.7109375" style="2" bestFit="1" customWidth="1"/>
    <col min="6880" max="6880" width="7.28515625" style="2" bestFit="1" customWidth="1"/>
    <col min="6881" max="6881" width="5.7109375" style="2" bestFit="1" customWidth="1"/>
    <col min="6882" max="6882" width="5.140625" style="2" bestFit="1" customWidth="1"/>
    <col min="6883" max="6883" width="11.42578125" style="2"/>
    <col min="6884" max="6884" width="5.7109375" style="2" bestFit="1" customWidth="1"/>
    <col min="6885" max="6885" width="9.42578125" style="2" bestFit="1" customWidth="1"/>
    <col min="6886" max="6886" width="11.5703125" style="2" bestFit="1" customWidth="1"/>
    <col min="6887" max="6887" width="9.42578125" style="2" bestFit="1" customWidth="1"/>
    <col min="6888" max="6888" width="6.28515625" style="2" bestFit="1" customWidth="1"/>
    <col min="6889" max="6889" width="7.28515625" style="2" bestFit="1" customWidth="1"/>
    <col min="6890" max="6890" width="5.7109375" style="2" bestFit="1" customWidth="1"/>
    <col min="6891" max="6891" width="5.140625" style="2" bestFit="1" customWidth="1"/>
    <col min="6892" max="6892" width="11.5703125" style="2" bestFit="1" customWidth="1"/>
    <col min="6893" max="6893" width="5.7109375" style="2" bestFit="1" customWidth="1"/>
    <col min="6894" max="6894" width="9.42578125" style="2" bestFit="1" customWidth="1"/>
    <col min="6895" max="6895" width="11.5703125" style="2" bestFit="1" customWidth="1"/>
    <col min="6896" max="6896" width="9.42578125" style="2" bestFit="1" customWidth="1"/>
    <col min="6897" max="6897" width="5.7109375" style="2" bestFit="1" customWidth="1"/>
    <col min="6898" max="6898" width="7.28515625" style="2" bestFit="1" customWidth="1"/>
    <col min="6899" max="6899" width="5.7109375" style="2" bestFit="1" customWidth="1"/>
    <col min="6900" max="6900" width="5.140625" style="2" bestFit="1" customWidth="1"/>
    <col min="6901" max="6901" width="11.5703125" style="2" bestFit="1" customWidth="1"/>
    <col min="6902" max="6902" width="5.7109375" style="2" bestFit="1" customWidth="1"/>
    <col min="6903" max="6903" width="9.42578125" style="2" bestFit="1" customWidth="1"/>
    <col min="6904" max="6904" width="11.5703125" style="2" bestFit="1" customWidth="1"/>
    <col min="6905" max="6905" width="9.42578125" style="2" bestFit="1" customWidth="1"/>
    <col min="6906" max="6906" width="5.7109375" style="2" bestFit="1" customWidth="1"/>
    <col min="6907" max="6907" width="7.28515625" style="2" bestFit="1" customWidth="1"/>
    <col min="6908" max="6908" width="5.7109375" style="2" bestFit="1" customWidth="1"/>
    <col min="6909" max="6909" width="5.140625" style="2" bestFit="1" customWidth="1"/>
    <col min="6910" max="6910" width="11.42578125" style="2"/>
    <col min="6911" max="6911" width="5.7109375" style="2" bestFit="1" customWidth="1"/>
    <col min="6912" max="6912" width="9.42578125" style="2" bestFit="1" customWidth="1"/>
    <col min="6913" max="6913" width="11.5703125" style="2" bestFit="1" customWidth="1"/>
    <col min="6914" max="6914" width="9.42578125" style="2" bestFit="1" customWidth="1"/>
    <col min="6915" max="6915" width="5.140625" style="2" bestFit="1" customWidth="1"/>
    <col min="6916" max="6916" width="7.28515625" style="2" bestFit="1" customWidth="1"/>
    <col min="6917" max="6917" width="5.140625" style="2" bestFit="1" customWidth="1"/>
    <col min="6918" max="6918" width="7.28515625" style="2" bestFit="1" customWidth="1"/>
    <col min="6919" max="6919" width="11.5703125" style="2" bestFit="1" customWidth="1"/>
    <col min="6920" max="6920" width="5.7109375" style="2" bestFit="1" customWidth="1"/>
    <col min="6921" max="6921" width="9.42578125" style="2" bestFit="1" customWidth="1"/>
    <col min="6922" max="6922" width="11.5703125" style="2" bestFit="1" customWidth="1"/>
    <col min="6923" max="6923" width="9.42578125" style="2" bestFit="1" customWidth="1"/>
    <col min="6924" max="6924" width="5.140625" style="2" bestFit="1" customWidth="1"/>
    <col min="6925" max="6925" width="7.28515625" style="2" bestFit="1" customWidth="1"/>
    <col min="6926" max="6926" width="5.140625" style="2" bestFit="1" customWidth="1"/>
    <col min="6927" max="6927" width="7.28515625" style="2" bestFit="1" customWidth="1"/>
    <col min="6928" max="7128" width="11.42578125" style="2"/>
    <col min="7129" max="7129" width="10" style="2" bestFit="1" customWidth="1"/>
    <col min="7130" max="7130" width="11.5703125" style="2" bestFit="1" customWidth="1"/>
    <col min="7131" max="7131" width="5.7109375" style="2" bestFit="1" customWidth="1"/>
    <col min="7132" max="7132" width="9.42578125" style="2" bestFit="1" customWidth="1"/>
    <col min="7133" max="7133" width="11.5703125" style="2" bestFit="1" customWidth="1"/>
    <col min="7134" max="7134" width="9.42578125" style="2" bestFit="1" customWidth="1"/>
    <col min="7135" max="7135" width="5.7109375" style="2" bestFit="1" customWidth="1"/>
    <col min="7136" max="7136" width="7.28515625" style="2" bestFit="1" customWidth="1"/>
    <col min="7137" max="7137" width="5.7109375" style="2" bestFit="1" customWidth="1"/>
    <col min="7138" max="7138" width="5.140625" style="2" bestFit="1" customWidth="1"/>
    <col min="7139" max="7139" width="11.42578125" style="2"/>
    <col min="7140" max="7140" width="5.7109375" style="2" bestFit="1" customWidth="1"/>
    <col min="7141" max="7141" width="9.42578125" style="2" bestFit="1" customWidth="1"/>
    <col min="7142" max="7142" width="11.5703125" style="2" bestFit="1" customWidth="1"/>
    <col min="7143" max="7143" width="9.42578125" style="2" bestFit="1" customWidth="1"/>
    <col min="7144" max="7144" width="6.28515625" style="2" bestFit="1" customWidth="1"/>
    <col min="7145" max="7145" width="7.28515625" style="2" bestFit="1" customWidth="1"/>
    <col min="7146" max="7146" width="5.7109375" style="2" bestFit="1" customWidth="1"/>
    <col min="7147" max="7147" width="5.140625" style="2" bestFit="1" customWidth="1"/>
    <col min="7148" max="7148" width="11.5703125" style="2" bestFit="1" customWidth="1"/>
    <col min="7149" max="7149" width="5.7109375" style="2" bestFit="1" customWidth="1"/>
    <col min="7150" max="7150" width="9.42578125" style="2" bestFit="1" customWidth="1"/>
    <col min="7151" max="7151" width="11.5703125" style="2" bestFit="1" customWidth="1"/>
    <col min="7152" max="7152" width="9.42578125" style="2" bestFit="1" customWidth="1"/>
    <col min="7153" max="7153" width="5.7109375" style="2" bestFit="1" customWidth="1"/>
    <col min="7154" max="7154" width="7.28515625" style="2" bestFit="1" customWidth="1"/>
    <col min="7155" max="7155" width="5.7109375" style="2" bestFit="1" customWidth="1"/>
    <col min="7156" max="7156" width="5.140625" style="2" bestFit="1" customWidth="1"/>
    <col min="7157" max="7157" width="11.5703125" style="2" bestFit="1" customWidth="1"/>
    <col min="7158" max="7158" width="5.7109375" style="2" bestFit="1" customWidth="1"/>
    <col min="7159" max="7159" width="9.42578125" style="2" bestFit="1" customWidth="1"/>
    <col min="7160" max="7160" width="11.5703125" style="2" bestFit="1" customWidth="1"/>
    <col min="7161" max="7161" width="9.42578125" style="2" bestFit="1" customWidth="1"/>
    <col min="7162" max="7162" width="5.7109375" style="2" bestFit="1" customWidth="1"/>
    <col min="7163" max="7163" width="7.28515625" style="2" bestFit="1" customWidth="1"/>
    <col min="7164" max="7164" width="5.7109375" style="2" bestFit="1" customWidth="1"/>
    <col min="7165" max="7165" width="5.140625" style="2" bestFit="1" customWidth="1"/>
    <col min="7166" max="7166" width="11.42578125" style="2"/>
    <col min="7167" max="7167" width="5.7109375" style="2" bestFit="1" customWidth="1"/>
    <col min="7168" max="7168" width="9.42578125" style="2" bestFit="1" customWidth="1"/>
    <col min="7169" max="7169" width="11.5703125" style="2" bestFit="1" customWidth="1"/>
    <col min="7170" max="7170" width="9.42578125" style="2" bestFit="1" customWidth="1"/>
    <col min="7171" max="7171" width="5.140625" style="2" bestFit="1" customWidth="1"/>
    <col min="7172" max="7172" width="7.28515625" style="2" bestFit="1" customWidth="1"/>
    <col min="7173" max="7173" width="5.140625" style="2" bestFit="1" customWidth="1"/>
    <col min="7174" max="7174" width="7.28515625" style="2" bestFit="1" customWidth="1"/>
    <col min="7175" max="7175" width="11.5703125" style="2" bestFit="1" customWidth="1"/>
    <col min="7176" max="7176" width="5.7109375" style="2" bestFit="1" customWidth="1"/>
    <col min="7177" max="7177" width="9.42578125" style="2" bestFit="1" customWidth="1"/>
    <col min="7178" max="7178" width="11.5703125" style="2" bestFit="1" customWidth="1"/>
    <col min="7179" max="7179" width="9.42578125" style="2" bestFit="1" customWidth="1"/>
    <col min="7180" max="7180" width="5.140625" style="2" bestFit="1" customWidth="1"/>
    <col min="7181" max="7181" width="7.28515625" style="2" bestFit="1" customWidth="1"/>
    <col min="7182" max="7182" width="5.140625" style="2" bestFit="1" customWidth="1"/>
    <col min="7183" max="7183" width="7.28515625" style="2" bestFit="1" customWidth="1"/>
    <col min="7184" max="7384" width="11.42578125" style="2"/>
    <col min="7385" max="7385" width="10" style="2" bestFit="1" customWidth="1"/>
    <col min="7386" max="7386" width="11.5703125" style="2" bestFit="1" customWidth="1"/>
    <col min="7387" max="7387" width="5.7109375" style="2" bestFit="1" customWidth="1"/>
    <col min="7388" max="7388" width="9.42578125" style="2" bestFit="1" customWidth="1"/>
    <col min="7389" max="7389" width="11.5703125" style="2" bestFit="1" customWidth="1"/>
    <col min="7390" max="7390" width="9.42578125" style="2" bestFit="1" customWidth="1"/>
    <col min="7391" max="7391" width="5.7109375" style="2" bestFit="1" customWidth="1"/>
    <col min="7392" max="7392" width="7.28515625" style="2" bestFit="1" customWidth="1"/>
    <col min="7393" max="7393" width="5.7109375" style="2" bestFit="1" customWidth="1"/>
    <col min="7394" max="7394" width="5.140625" style="2" bestFit="1" customWidth="1"/>
    <col min="7395" max="7395" width="11.42578125" style="2"/>
    <col min="7396" max="7396" width="5.7109375" style="2" bestFit="1" customWidth="1"/>
    <col min="7397" max="7397" width="9.42578125" style="2" bestFit="1" customWidth="1"/>
    <col min="7398" max="7398" width="11.5703125" style="2" bestFit="1" customWidth="1"/>
    <col min="7399" max="7399" width="9.42578125" style="2" bestFit="1" customWidth="1"/>
    <col min="7400" max="7400" width="6.28515625" style="2" bestFit="1" customWidth="1"/>
    <col min="7401" max="7401" width="7.28515625" style="2" bestFit="1" customWidth="1"/>
    <col min="7402" max="7402" width="5.7109375" style="2" bestFit="1" customWidth="1"/>
    <col min="7403" max="7403" width="5.140625" style="2" bestFit="1" customWidth="1"/>
    <col min="7404" max="7404" width="11.5703125" style="2" bestFit="1" customWidth="1"/>
    <col min="7405" max="7405" width="5.7109375" style="2" bestFit="1" customWidth="1"/>
    <col min="7406" max="7406" width="9.42578125" style="2" bestFit="1" customWidth="1"/>
    <col min="7407" max="7407" width="11.5703125" style="2" bestFit="1" customWidth="1"/>
    <col min="7408" max="7408" width="9.42578125" style="2" bestFit="1" customWidth="1"/>
    <col min="7409" max="7409" width="5.7109375" style="2" bestFit="1" customWidth="1"/>
    <col min="7410" max="7410" width="7.28515625" style="2" bestFit="1" customWidth="1"/>
    <col min="7411" max="7411" width="5.7109375" style="2" bestFit="1" customWidth="1"/>
    <col min="7412" max="7412" width="5.140625" style="2" bestFit="1" customWidth="1"/>
    <col min="7413" max="7413" width="11.5703125" style="2" bestFit="1" customWidth="1"/>
    <col min="7414" max="7414" width="5.7109375" style="2" bestFit="1" customWidth="1"/>
    <col min="7415" max="7415" width="9.42578125" style="2" bestFit="1" customWidth="1"/>
    <col min="7416" max="7416" width="11.5703125" style="2" bestFit="1" customWidth="1"/>
    <col min="7417" max="7417" width="9.42578125" style="2" bestFit="1" customWidth="1"/>
    <col min="7418" max="7418" width="5.7109375" style="2" bestFit="1" customWidth="1"/>
    <col min="7419" max="7419" width="7.28515625" style="2" bestFit="1" customWidth="1"/>
    <col min="7420" max="7420" width="5.7109375" style="2" bestFit="1" customWidth="1"/>
    <col min="7421" max="7421" width="5.140625" style="2" bestFit="1" customWidth="1"/>
    <col min="7422" max="7422" width="11.42578125" style="2"/>
    <col min="7423" max="7423" width="5.7109375" style="2" bestFit="1" customWidth="1"/>
    <col min="7424" max="7424" width="9.42578125" style="2" bestFit="1" customWidth="1"/>
    <col min="7425" max="7425" width="11.5703125" style="2" bestFit="1" customWidth="1"/>
    <col min="7426" max="7426" width="9.42578125" style="2" bestFit="1" customWidth="1"/>
    <col min="7427" max="7427" width="5.140625" style="2" bestFit="1" customWidth="1"/>
    <col min="7428" max="7428" width="7.28515625" style="2" bestFit="1" customWidth="1"/>
    <col min="7429" max="7429" width="5.140625" style="2" bestFit="1" customWidth="1"/>
    <col min="7430" max="7430" width="7.28515625" style="2" bestFit="1" customWidth="1"/>
    <col min="7431" max="7431" width="11.5703125" style="2" bestFit="1" customWidth="1"/>
    <col min="7432" max="7432" width="5.7109375" style="2" bestFit="1" customWidth="1"/>
    <col min="7433" max="7433" width="9.42578125" style="2" bestFit="1" customWidth="1"/>
    <col min="7434" max="7434" width="11.5703125" style="2" bestFit="1" customWidth="1"/>
    <col min="7435" max="7435" width="9.42578125" style="2" bestFit="1" customWidth="1"/>
    <col min="7436" max="7436" width="5.140625" style="2" bestFit="1" customWidth="1"/>
    <col min="7437" max="7437" width="7.28515625" style="2" bestFit="1" customWidth="1"/>
    <col min="7438" max="7438" width="5.140625" style="2" bestFit="1" customWidth="1"/>
    <col min="7439" max="7439" width="7.28515625" style="2" bestFit="1" customWidth="1"/>
    <col min="7440" max="7640" width="11.42578125" style="2"/>
    <col min="7641" max="7641" width="10" style="2" bestFit="1" customWidth="1"/>
    <col min="7642" max="7642" width="11.5703125" style="2" bestFit="1" customWidth="1"/>
    <col min="7643" max="7643" width="5.7109375" style="2" bestFit="1" customWidth="1"/>
    <col min="7644" max="7644" width="9.42578125" style="2" bestFit="1" customWidth="1"/>
    <col min="7645" max="7645" width="11.5703125" style="2" bestFit="1" customWidth="1"/>
    <col min="7646" max="7646" width="9.42578125" style="2" bestFit="1" customWidth="1"/>
    <col min="7647" max="7647" width="5.7109375" style="2" bestFit="1" customWidth="1"/>
    <col min="7648" max="7648" width="7.28515625" style="2" bestFit="1" customWidth="1"/>
    <col min="7649" max="7649" width="5.7109375" style="2" bestFit="1" customWidth="1"/>
    <col min="7650" max="7650" width="5.140625" style="2" bestFit="1" customWidth="1"/>
    <col min="7651" max="7651" width="11.42578125" style="2"/>
    <col min="7652" max="7652" width="5.7109375" style="2" bestFit="1" customWidth="1"/>
    <col min="7653" max="7653" width="9.42578125" style="2" bestFit="1" customWidth="1"/>
    <col min="7654" max="7654" width="11.5703125" style="2" bestFit="1" customWidth="1"/>
    <col min="7655" max="7655" width="9.42578125" style="2" bestFit="1" customWidth="1"/>
    <col min="7656" max="7656" width="6.28515625" style="2" bestFit="1" customWidth="1"/>
    <col min="7657" max="7657" width="7.28515625" style="2" bestFit="1" customWidth="1"/>
    <col min="7658" max="7658" width="5.7109375" style="2" bestFit="1" customWidth="1"/>
    <col min="7659" max="7659" width="5.140625" style="2" bestFit="1" customWidth="1"/>
    <col min="7660" max="7660" width="11.5703125" style="2" bestFit="1" customWidth="1"/>
    <col min="7661" max="7661" width="5.7109375" style="2" bestFit="1" customWidth="1"/>
    <col min="7662" max="7662" width="9.42578125" style="2" bestFit="1" customWidth="1"/>
    <col min="7663" max="7663" width="11.5703125" style="2" bestFit="1" customWidth="1"/>
    <col min="7664" max="7664" width="9.42578125" style="2" bestFit="1" customWidth="1"/>
    <col min="7665" max="7665" width="5.7109375" style="2" bestFit="1" customWidth="1"/>
    <col min="7666" max="7666" width="7.28515625" style="2" bestFit="1" customWidth="1"/>
    <col min="7667" max="7667" width="5.7109375" style="2" bestFit="1" customWidth="1"/>
    <col min="7668" max="7668" width="5.140625" style="2" bestFit="1" customWidth="1"/>
    <col min="7669" max="7669" width="11.5703125" style="2" bestFit="1" customWidth="1"/>
    <col min="7670" max="7670" width="5.7109375" style="2" bestFit="1" customWidth="1"/>
    <col min="7671" max="7671" width="9.42578125" style="2" bestFit="1" customWidth="1"/>
    <col min="7672" max="7672" width="11.5703125" style="2" bestFit="1" customWidth="1"/>
    <col min="7673" max="7673" width="9.42578125" style="2" bestFit="1" customWidth="1"/>
    <col min="7674" max="7674" width="5.7109375" style="2" bestFit="1" customWidth="1"/>
    <col min="7675" max="7675" width="7.28515625" style="2" bestFit="1" customWidth="1"/>
    <col min="7676" max="7676" width="5.7109375" style="2" bestFit="1" customWidth="1"/>
    <col min="7677" max="7677" width="5.140625" style="2" bestFit="1" customWidth="1"/>
    <col min="7678" max="7678" width="11.42578125" style="2"/>
    <col min="7679" max="7679" width="5.7109375" style="2" bestFit="1" customWidth="1"/>
    <col min="7680" max="7680" width="9.42578125" style="2" bestFit="1" customWidth="1"/>
    <col min="7681" max="7681" width="11.5703125" style="2" bestFit="1" customWidth="1"/>
    <col min="7682" max="7682" width="9.42578125" style="2" bestFit="1" customWidth="1"/>
    <col min="7683" max="7683" width="5.140625" style="2" bestFit="1" customWidth="1"/>
    <col min="7684" max="7684" width="7.28515625" style="2" bestFit="1" customWidth="1"/>
    <col min="7685" max="7685" width="5.140625" style="2" bestFit="1" customWidth="1"/>
    <col min="7686" max="7686" width="7.28515625" style="2" bestFit="1" customWidth="1"/>
    <col min="7687" max="7687" width="11.5703125" style="2" bestFit="1" customWidth="1"/>
    <col min="7688" max="7688" width="5.7109375" style="2" bestFit="1" customWidth="1"/>
    <col min="7689" max="7689" width="9.42578125" style="2" bestFit="1" customWidth="1"/>
    <col min="7690" max="7690" width="11.5703125" style="2" bestFit="1" customWidth="1"/>
    <col min="7691" max="7691" width="9.42578125" style="2" bestFit="1" customWidth="1"/>
    <col min="7692" max="7692" width="5.140625" style="2" bestFit="1" customWidth="1"/>
    <col min="7693" max="7693" width="7.28515625" style="2" bestFit="1" customWidth="1"/>
    <col min="7694" max="7694" width="5.140625" style="2" bestFit="1" customWidth="1"/>
    <col min="7695" max="7695" width="7.28515625" style="2" bestFit="1" customWidth="1"/>
    <col min="7696" max="7896" width="11.42578125" style="2"/>
    <col min="7897" max="7897" width="10" style="2" bestFit="1" customWidth="1"/>
    <col min="7898" max="7898" width="11.5703125" style="2" bestFit="1" customWidth="1"/>
    <col min="7899" max="7899" width="5.7109375" style="2" bestFit="1" customWidth="1"/>
    <col min="7900" max="7900" width="9.42578125" style="2" bestFit="1" customWidth="1"/>
    <col min="7901" max="7901" width="11.5703125" style="2" bestFit="1" customWidth="1"/>
    <col min="7902" max="7902" width="9.42578125" style="2" bestFit="1" customWidth="1"/>
    <col min="7903" max="7903" width="5.7109375" style="2" bestFit="1" customWidth="1"/>
    <col min="7904" max="7904" width="7.28515625" style="2" bestFit="1" customWidth="1"/>
    <col min="7905" max="7905" width="5.7109375" style="2" bestFit="1" customWidth="1"/>
    <col min="7906" max="7906" width="5.140625" style="2" bestFit="1" customWidth="1"/>
    <col min="7907" max="7907" width="11.42578125" style="2"/>
    <col min="7908" max="7908" width="5.7109375" style="2" bestFit="1" customWidth="1"/>
    <col min="7909" max="7909" width="9.42578125" style="2" bestFit="1" customWidth="1"/>
    <col min="7910" max="7910" width="11.5703125" style="2" bestFit="1" customWidth="1"/>
    <col min="7911" max="7911" width="9.42578125" style="2" bestFit="1" customWidth="1"/>
    <col min="7912" max="7912" width="6.28515625" style="2" bestFit="1" customWidth="1"/>
    <col min="7913" max="7913" width="7.28515625" style="2" bestFit="1" customWidth="1"/>
    <col min="7914" max="7914" width="5.7109375" style="2" bestFit="1" customWidth="1"/>
    <col min="7915" max="7915" width="5.140625" style="2" bestFit="1" customWidth="1"/>
    <col min="7916" max="7916" width="11.5703125" style="2" bestFit="1" customWidth="1"/>
    <col min="7917" max="7917" width="5.7109375" style="2" bestFit="1" customWidth="1"/>
    <col min="7918" max="7918" width="9.42578125" style="2" bestFit="1" customWidth="1"/>
    <col min="7919" max="7919" width="11.5703125" style="2" bestFit="1" customWidth="1"/>
    <col min="7920" max="7920" width="9.42578125" style="2" bestFit="1" customWidth="1"/>
    <col min="7921" max="7921" width="5.7109375" style="2" bestFit="1" customWidth="1"/>
    <col min="7922" max="7922" width="7.28515625" style="2" bestFit="1" customWidth="1"/>
    <col min="7923" max="7923" width="5.7109375" style="2" bestFit="1" customWidth="1"/>
    <col min="7924" max="7924" width="5.140625" style="2" bestFit="1" customWidth="1"/>
    <col min="7925" max="7925" width="11.5703125" style="2" bestFit="1" customWidth="1"/>
    <col min="7926" max="7926" width="5.7109375" style="2" bestFit="1" customWidth="1"/>
    <col min="7927" max="7927" width="9.42578125" style="2" bestFit="1" customWidth="1"/>
    <col min="7928" max="7928" width="11.5703125" style="2" bestFit="1" customWidth="1"/>
    <col min="7929" max="7929" width="9.42578125" style="2" bestFit="1" customWidth="1"/>
    <col min="7930" max="7930" width="5.7109375" style="2" bestFit="1" customWidth="1"/>
    <col min="7931" max="7931" width="7.28515625" style="2" bestFit="1" customWidth="1"/>
    <col min="7932" max="7932" width="5.7109375" style="2" bestFit="1" customWidth="1"/>
    <col min="7933" max="7933" width="5.140625" style="2" bestFit="1" customWidth="1"/>
    <col min="7934" max="7934" width="11.42578125" style="2"/>
    <col min="7935" max="7935" width="5.7109375" style="2" bestFit="1" customWidth="1"/>
    <col min="7936" max="7936" width="9.42578125" style="2" bestFit="1" customWidth="1"/>
    <col min="7937" max="7937" width="11.5703125" style="2" bestFit="1" customWidth="1"/>
    <col min="7938" max="7938" width="9.42578125" style="2" bestFit="1" customWidth="1"/>
    <col min="7939" max="7939" width="5.140625" style="2" bestFit="1" customWidth="1"/>
    <col min="7940" max="7940" width="7.28515625" style="2" bestFit="1" customWidth="1"/>
    <col min="7941" max="7941" width="5.140625" style="2" bestFit="1" customWidth="1"/>
    <col min="7942" max="7942" width="7.28515625" style="2" bestFit="1" customWidth="1"/>
    <col min="7943" max="7943" width="11.5703125" style="2" bestFit="1" customWidth="1"/>
    <col min="7944" max="7944" width="5.7109375" style="2" bestFit="1" customWidth="1"/>
    <col min="7945" max="7945" width="9.42578125" style="2" bestFit="1" customWidth="1"/>
    <col min="7946" max="7946" width="11.5703125" style="2" bestFit="1" customWidth="1"/>
    <col min="7947" max="7947" width="9.42578125" style="2" bestFit="1" customWidth="1"/>
    <col min="7948" max="7948" width="5.140625" style="2" bestFit="1" customWidth="1"/>
    <col min="7949" max="7949" width="7.28515625" style="2" bestFit="1" customWidth="1"/>
    <col min="7950" max="7950" width="5.140625" style="2" bestFit="1" customWidth="1"/>
    <col min="7951" max="7951" width="7.28515625" style="2" bestFit="1" customWidth="1"/>
    <col min="7952" max="8152" width="11.42578125" style="2"/>
    <col min="8153" max="8153" width="10" style="2" bestFit="1" customWidth="1"/>
    <col min="8154" max="8154" width="11.5703125" style="2" bestFit="1" customWidth="1"/>
    <col min="8155" max="8155" width="5.7109375" style="2" bestFit="1" customWidth="1"/>
    <col min="8156" max="8156" width="9.42578125" style="2" bestFit="1" customWidth="1"/>
    <col min="8157" max="8157" width="11.5703125" style="2" bestFit="1" customWidth="1"/>
    <col min="8158" max="8158" width="9.42578125" style="2" bestFit="1" customWidth="1"/>
    <col min="8159" max="8159" width="5.7109375" style="2" bestFit="1" customWidth="1"/>
    <col min="8160" max="8160" width="7.28515625" style="2" bestFit="1" customWidth="1"/>
    <col min="8161" max="8161" width="5.7109375" style="2" bestFit="1" customWidth="1"/>
    <col min="8162" max="8162" width="5.140625" style="2" bestFit="1" customWidth="1"/>
    <col min="8163" max="8163" width="11.42578125" style="2"/>
    <col min="8164" max="8164" width="5.7109375" style="2" bestFit="1" customWidth="1"/>
    <col min="8165" max="8165" width="9.42578125" style="2" bestFit="1" customWidth="1"/>
    <col min="8166" max="8166" width="11.5703125" style="2" bestFit="1" customWidth="1"/>
    <col min="8167" max="8167" width="9.42578125" style="2" bestFit="1" customWidth="1"/>
    <col min="8168" max="8168" width="6.28515625" style="2" bestFit="1" customWidth="1"/>
    <col min="8169" max="8169" width="7.28515625" style="2" bestFit="1" customWidth="1"/>
    <col min="8170" max="8170" width="5.7109375" style="2" bestFit="1" customWidth="1"/>
    <col min="8171" max="8171" width="5.140625" style="2" bestFit="1" customWidth="1"/>
    <col min="8172" max="8172" width="11.5703125" style="2" bestFit="1" customWidth="1"/>
    <col min="8173" max="8173" width="5.7109375" style="2" bestFit="1" customWidth="1"/>
    <col min="8174" max="8174" width="9.42578125" style="2" bestFit="1" customWidth="1"/>
    <col min="8175" max="8175" width="11.5703125" style="2" bestFit="1" customWidth="1"/>
    <col min="8176" max="8176" width="9.42578125" style="2" bestFit="1" customWidth="1"/>
    <col min="8177" max="8177" width="5.7109375" style="2" bestFit="1" customWidth="1"/>
    <col min="8178" max="8178" width="7.28515625" style="2" bestFit="1" customWidth="1"/>
    <col min="8179" max="8179" width="5.7109375" style="2" bestFit="1" customWidth="1"/>
    <col min="8180" max="8180" width="5.140625" style="2" bestFit="1" customWidth="1"/>
    <col min="8181" max="8181" width="11.5703125" style="2" bestFit="1" customWidth="1"/>
    <col min="8182" max="8182" width="5.7109375" style="2" bestFit="1" customWidth="1"/>
    <col min="8183" max="8183" width="9.42578125" style="2" bestFit="1" customWidth="1"/>
    <col min="8184" max="8184" width="11.5703125" style="2" bestFit="1" customWidth="1"/>
    <col min="8185" max="8185" width="9.42578125" style="2" bestFit="1" customWidth="1"/>
    <col min="8186" max="8186" width="5.7109375" style="2" bestFit="1" customWidth="1"/>
    <col min="8187" max="8187" width="7.28515625" style="2" bestFit="1" customWidth="1"/>
    <col min="8188" max="8188" width="5.7109375" style="2" bestFit="1" customWidth="1"/>
    <col min="8189" max="8189" width="5.140625" style="2" bestFit="1" customWidth="1"/>
    <col min="8190" max="8190" width="11.42578125" style="2"/>
    <col min="8191" max="8191" width="5.7109375" style="2" bestFit="1" customWidth="1"/>
    <col min="8192" max="8192" width="9.42578125" style="2" bestFit="1" customWidth="1"/>
    <col min="8193" max="8193" width="11.5703125" style="2" bestFit="1" customWidth="1"/>
    <col min="8194" max="8194" width="9.42578125" style="2" bestFit="1" customWidth="1"/>
    <col min="8195" max="8195" width="5.140625" style="2" bestFit="1" customWidth="1"/>
    <col min="8196" max="8196" width="7.28515625" style="2" bestFit="1" customWidth="1"/>
    <col min="8197" max="8197" width="5.140625" style="2" bestFit="1" customWidth="1"/>
    <col min="8198" max="8198" width="7.28515625" style="2" bestFit="1" customWidth="1"/>
    <col min="8199" max="8199" width="11.5703125" style="2" bestFit="1" customWidth="1"/>
    <col min="8200" max="8200" width="5.7109375" style="2" bestFit="1" customWidth="1"/>
    <col min="8201" max="8201" width="9.42578125" style="2" bestFit="1" customWidth="1"/>
    <col min="8202" max="8202" width="11.5703125" style="2" bestFit="1" customWidth="1"/>
    <col min="8203" max="8203" width="9.42578125" style="2" bestFit="1" customWidth="1"/>
    <col min="8204" max="8204" width="5.140625" style="2" bestFit="1" customWidth="1"/>
    <col min="8205" max="8205" width="7.28515625" style="2" bestFit="1" customWidth="1"/>
    <col min="8206" max="8206" width="5.140625" style="2" bestFit="1" customWidth="1"/>
    <col min="8207" max="8207" width="7.28515625" style="2" bestFit="1" customWidth="1"/>
    <col min="8208" max="8408" width="11.42578125" style="2"/>
    <col min="8409" max="8409" width="10" style="2" bestFit="1" customWidth="1"/>
    <col min="8410" max="8410" width="11.5703125" style="2" bestFit="1" customWidth="1"/>
    <col min="8411" max="8411" width="5.7109375" style="2" bestFit="1" customWidth="1"/>
    <col min="8412" max="8412" width="9.42578125" style="2" bestFit="1" customWidth="1"/>
    <col min="8413" max="8413" width="11.5703125" style="2" bestFit="1" customWidth="1"/>
    <col min="8414" max="8414" width="9.42578125" style="2" bestFit="1" customWidth="1"/>
    <col min="8415" max="8415" width="5.7109375" style="2" bestFit="1" customWidth="1"/>
    <col min="8416" max="8416" width="7.28515625" style="2" bestFit="1" customWidth="1"/>
    <col min="8417" max="8417" width="5.7109375" style="2" bestFit="1" customWidth="1"/>
    <col min="8418" max="8418" width="5.140625" style="2" bestFit="1" customWidth="1"/>
    <col min="8419" max="8419" width="11.42578125" style="2"/>
    <col min="8420" max="8420" width="5.7109375" style="2" bestFit="1" customWidth="1"/>
    <col min="8421" max="8421" width="9.42578125" style="2" bestFit="1" customWidth="1"/>
    <col min="8422" max="8422" width="11.5703125" style="2" bestFit="1" customWidth="1"/>
    <col min="8423" max="8423" width="9.42578125" style="2" bestFit="1" customWidth="1"/>
    <col min="8424" max="8424" width="6.28515625" style="2" bestFit="1" customWidth="1"/>
    <col min="8425" max="8425" width="7.28515625" style="2" bestFit="1" customWidth="1"/>
    <col min="8426" max="8426" width="5.7109375" style="2" bestFit="1" customWidth="1"/>
    <col min="8427" max="8427" width="5.140625" style="2" bestFit="1" customWidth="1"/>
    <col min="8428" max="8428" width="11.5703125" style="2" bestFit="1" customWidth="1"/>
    <col min="8429" max="8429" width="5.7109375" style="2" bestFit="1" customWidth="1"/>
    <col min="8430" max="8430" width="9.42578125" style="2" bestFit="1" customWidth="1"/>
    <col min="8431" max="8431" width="11.5703125" style="2" bestFit="1" customWidth="1"/>
    <col min="8432" max="8432" width="9.42578125" style="2" bestFit="1" customWidth="1"/>
    <col min="8433" max="8433" width="5.7109375" style="2" bestFit="1" customWidth="1"/>
    <col min="8434" max="8434" width="7.28515625" style="2" bestFit="1" customWidth="1"/>
    <col min="8435" max="8435" width="5.7109375" style="2" bestFit="1" customWidth="1"/>
    <col min="8436" max="8436" width="5.140625" style="2" bestFit="1" customWidth="1"/>
    <col min="8437" max="8437" width="11.5703125" style="2" bestFit="1" customWidth="1"/>
    <col min="8438" max="8438" width="5.7109375" style="2" bestFit="1" customWidth="1"/>
    <col min="8439" max="8439" width="9.42578125" style="2" bestFit="1" customWidth="1"/>
    <col min="8440" max="8440" width="11.5703125" style="2" bestFit="1" customWidth="1"/>
    <col min="8441" max="8441" width="9.42578125" style="2" bestFit="1" customWidth="1"/>
    <col min="8442" max="8442" width="5.7109375" style="2" bestFit="1" customWidth="1"/>
    <col min="8443" max="8443" width="7.28515625" style="2" bestFit="1" customWidth="1"/>
    <col min="8444" max="8444" width="5.7109375" style="2" bestFit="1" customWidth="1"/>
    <col min="8445" max="8445" width="5.140625" style="2" bestFit="1" customWidth="1"/>
    <col min="8446" max="8446" width="11.42578125" style="2"/>
    <col min="8447" max="8447" width="5.7109375" style="2" bestFit="1" customWidth="1"/>
    <col min="8448" max="8448" width="9.42578125" style="2" bestFit="1" customWidth="1"/>
    <col min="8449" max="8449" width="11.5703125" style="2" bestFit="1" customWidth="1"/>
    <col min="8450" max="8450" width="9.42578125" style="2" bestFit="1" customWidth="1"/>
    <col min="8451" max="8451" width="5.140625" style="2" bestFit="1" customWidth="1"/>
    <col min="8452" max="8452" width="7.28515625" style="2" bestFit="1" customWidth="1"/>
    <col min="8453" max="8453" width="5.140625" style="2" bestFit="1" customWidth="1"/>
    <col min="8454" max="8454" width="7.28515625" style="2" bestFit="1" customWidth="1"/>
    <col min="8455" max="8455" width="11.5703125" style="2" bestFit="1" customWidth="1"/>
    <col min="8456" max="8456" width="5.7109375" style="2" bestFit="1" customWidth="1"/>
    <col min="8457" max="8457" width="9.42578125" style="2" bestFit="1" customWidth="1"/>
    <col min="8458" max="8458" width="11.5703125" style="2" bestFit="1" customWidth="1"/>
    <col min="8459" max="8459" width="9.42578125" style="2" bestFit="1" customWidth="1"/>
    <col min="8460" max="8460" width="5.140625" style="2" bestFit="1" customWidth="1"/>
    <col min="8461" max="8461" width="7.28515625" style="2" bestFit="1" customWidth="1"/>
    <col min="8462" max="8462" width="5.140625" style="2" bestFit="1" customWidth="1"/>
    <col min="8463" max="8463" width="7.28515625" style="2" bestFit="1" customWidth="1"/>
    <col min="8464" max="8664" width="11.42578125" style="2"/>
    <col min="8665" max="8665" width="10" style="2" bestFit="1" customWidth="1"/>
    <col min="8666" max="8666" width="11.5703125" style="2" bestFit="1" customWidth="1"/>
    <col min="8667" max="8667" width="5.7109375" style="2" bestFit="1" customWidth="1"/>
    <col min="8668" max="8668" width="9.42578125" style="2" bestFit="1" customWidth="1"/>
    <col min="8669" max="8669" width="11.5703125" style="2" bestFit="1" customWidth="1"/>
    <col min="8670" max="8670" width="9.42578125" style="2" bestFit="1" customWidth="1"/>
    <col min="8671" max="8671" width="5.7109375" style="2" bestFit="1" customWidth="1"/>
    <col min="8672" max="8672" width="7.28515625" style="2" bestFit="1" customWidth="1"/>
    <col min="8673" max="8673" width="5.7109375" style="2" bestFit="1" customWidth="1"/>
    <col min="8674" max="8674" width="5.140625" style="2" bestFit="1" customWidth="1"/>
    <col min="8675" max="8675" width="11.42578125" style="2"/>
    <col min="8676" max="8676" width="5.7109375" style="2" bestFit="1" customWidth="1"/>
    <col min="8677" max="8677" width="9.42578125" style="2" bestFit="1" customWidth="1"/>
    <col min="8678" max="8678" width="11.5703125" style="2" bestFit="1" customWidth="1"/>
    <col min="8679" max="8679" width="9.42578125" style="2" bestFit="1" customWidth="1"/>
    <col min="8680" max="8680" width="6.28515625" style="2" bestFit="1" customWidth="1"/>
    <col min="8681" max="8681" width="7.28515625" style="2" bestFit="1" customWidth="1"/>
    <col min="8682" max="8682" width="5.7109375" style="2" bestFit="1" customWidth="1"/>
    <col min="8683" max="8683" width="5.140625" style="2" bestFit="1" customWidth="1"/>
    <col min="8684" max="8684" width="11.5703125" style="2" bestFit="1" customWidth="1"/>
    <col min="8685" max="8685" width="5.7109375" style="2" bestFit="1" customWidth="1"/>
    <col min="8686" max="8686" width="9.42578125" style="2" bestFit="1" customWidth="1"/>
    <col min="8687" max="8687" width="11.5703125" style="2" bestFit="1" customWidth="1"/>
    <col min="8688" max="8688" width="9.42578125" style="2" bestFit="1" customWidth="1"/>
    <col min="8689" max="8689" width="5.7109375" style="2" bestFit="1" customWidth="1"/>
    <col min="8690" max="8690" width="7.28515625" style="2" bestFit="1" customWidth="1"/>
    <col min="8691" max="8691" width="5.7109375" style="2" bestFit="1" customWidth="1"/>
    <col min="8692" max="8692" width="5.140625" style="2" bestFit="1" customWidth="1"/>
    <col min="8693" max="8693" width="11.5703125" style="2" bestFit="1" customWidth="1"/>
    <col min="8694" max="8694" width="5.7109375" style="2" bestFit="1" customWidth="1"/>
    <col min="8695" max="8695" width="9.42578125" style="2" bestFit="1" customWidth="1"/>
    <col min="8696" max="8696" width="11.5703125" style="2" bestFit="1" customWidth="1"/>
    <col min="8697" max="8697" width="9.42578125" style="2" bestFit="1" customWidth="1"/>
    <col min="8698" max="8698" width="5.7109375" style="2" bestFit="1" customWidth="1"/>
    <col min="8699" max="8699" width="7.28515625" style="2" bestFit="1" customWidth="1"/>
    <col min="8700" max="8700" width="5.7109375" style="2" bestFit="1" customWidth="1"/>
    <col min="8701" max="8701" width="5.140625" style="2" bestFit="1" customWidth="1"/>
    <col min="8702" max="8702" width="11.42578125" style="2"/>
    <col min="8703" max="8703" width="5.7109375" style="2" bestFit="1" customWidth="1"/>
    <col min="8704" max="8704" width="9.42578125" style="2" bestFit="1" customWidth="1"/>
    <col min="8705" max="8705" width="11.5703125" style="2" bestFit="1" customWidth="1"/>
    <col min="8706" max="8706" width="9.42578125" style="2" bestFit="1" customWidth="1"/>
    <col min="8707" max="8707" width="5.140625" style="2" bestFit="1" customWidth="1"/>
    <col min="8708" max="8708" width="7.28515625" style="2" bestFit="1" customWidth="1"/>
    <col min="8709" max="8709" width="5.140625" style="2" bestFit="1" customWidth="1"/>
    <col min="8710" max="8710" width="7.28515625" style="2" bestFit="1" customWidth="1"/>
    <col min="8711" max="8711" width="11.5703125" style="2" bestFit="1" customWidth="1"/>
    <col min="8712" max="8712" width="5.7109375" style="2" bestFit="1" customWidth="1"/>
    <col min="8713" max="8713" width="9.42578125" style="2" bestFit="1" customWidth="1"/>
    <col min="8714" max="8714" width="11.5703125" style="2" bestFit="1" customWidth="1"/>
    <col min="8715" max="8715" width="9.42578125" style="2" bestFit="1" customWidth="1"/>
    <col min="8716" max="8716" width="5.140625" style="2" bestFit="1" customWidth="1"/>
    <col min="8717" max="8717" width="7.28515625" style="2" bestFit="1" customWidth="1"/>
    <col min="8718" max="8718" width="5.140625" style="2" bestFit="1" customWidth="1"/>
    <col min="8719" max="8719" width="7.28515625" style="2" bestFit="1" customWidth="1"/>
    <col min="8720" max="8920" width="11.42578125" style="2"/>
    <col min="8921" max="8921" width="10" style="2" bestFit="1" customWidth="1"/>
    <col min="8922" max="8922" width="11.5703125" style="2" bestFit="1" customWidth="1"/>
    <col min="8923" max="8923" width="5.7109375" style="2" bestFit="1" customWidth="1"/>
    <col min="8924" max="8924" width="9.42578125" style="2" bestFit="1" customWidth="1"/>
    <col min="8925" max="8925" width="11.5703125" style="2" bestFit="1" customWidth="1"/>
    <col min="8926" max="8926" width="9.42578125" style="2" bestFit="1" customWidth="1"/>
    <col min="8927" max="8927" width="5.7109375" style="2" bestFit="1" customWidth="1"/>
    <col min="8928" max="8928" width="7.28515625" style="2" bestFit="1" customWidth="1"/>
    <col min="8929" max="8929" width="5.7109375" style="2" bestFit="1" customWidth="1"/>
    <col min="8930" max="8930" width="5.140625" style="2" bestFit="1" customWidth="1"/>
    <col min="8931" max="8931" width="11.42578125" style="2"/>
    <col min="8932" max="8932" width="5.7109375" style="2" bestFit="1" customWidth="1"/>
    <col min="8933" max="8933" width="9.42578125" style="2" bestFit="1" customWidth="1"/>
    <col min="8934" max="8934" width="11.5703125" style="2" bestFit="1" customWidth="1"/>
    <col min="8935" max="8935" width="9.42578125" style="2" bestFit="1" customWidth="1"/>
    <col min="8936" max="8936" width="6.28515625" style="2" bestFit="1" customWidth="1"/>
    <col min="8937" max="8937" width="7.28515625" style="2" bestFit="1" customWidth="1"/>
    <col min="8938" max="8938" width="5.7109375" style="2" bestFit="1" customWidth="1"/>
    <col min="8939" max="8939" width="5.140625" style="2" bestFit="1" customWidth="1"/>
    <col min="8940" max="8940" width="11.5703125" style="2" bestFit="1" customWidth="1"/>
    <col min="8941" max="8941" width="5.7109375" style="2" bestFit="1" customWidth="1"/>
    <col min="8942" max="8942" width="9.42578125" style="2" bestFit="1" customWidth="1"/>
    <col min="8943" max="8943" width="11.5703125" style="2" bestFit="1" customWidth="1"/>
    <col min="8944" max="8944" width="9.42578125" style="2" bestFit="1" customWidth="1"/>
    <col min="8945" max="8945" width="5.7109375" style="2" bestFit="1" customWidth="1"/>
    <col min="8946" max="8946" width="7.28515625" style="2" bestFit="1" customWidth="1"/>
    <col min="8947" max="8947" width="5.7109375" style="2" bestFit="1" customWidth="1"/>
    <col min="8948" max="8948" width="5.140625" style="2" bestFit="1" customWidth="1"/>
    <col min="8949" max="8949" width="11.5703125" style="2" bestFit="1" customWidth="1"/>
    <col min="8950" max="8950" width="5.7109375" style="2" bestFit="1" customWidth="1"/>
    <col min="8951" max="8951" width="9.42578125" style="2" bestFit="1" customWidth="1"/>
    <col min="8952" max="8952" width="11.5703125" style="2" bestFit="1" customWidth="1"/>
    <col min="8953" max="8953" width="9.42578125" style="2" bestFit="1" customWidth="1"/>
    <col min="8954" max="8954" width="5.7109375" style="2" bestFit="1" customWidth="1"/>
    <col min="8955" max="8955" width="7.28515625" style="2" bestFit="1" customWidth="1"/>
    <col min="8956" max="8956" width="5.7109375" style="2" bestFit="1" customWidth="1"/>
    <col min="8957" max="8957" width="5.140625" style="2" bestFit="1" customWidth="1"/>
    <col min="8958" max="8958" width="11.42578125" style="2"/>
    <col min="8959" max="8959" width="5.7109375" style="2" bestFit="1" customWidth="1"/>
    <col min="8960" max="8960" width="9.42578125" style="2" bestFit="1" customWidth="1"/>
    <col min="8961" max="8961" width="11.5703125" style="2" bestFit="1" customWidth="1"/>
    <col min="8962" max="8962" width="9.42578125" style="2" bestFit="1" customWidth="1"/>
    <col min="8963" max="8963" width="5.140625" style="2" bestFit="1" customWidth="1"/>
    <col min="8964" max="8964" width="7.28515625" style="2" bestFit="1" customWidth="1"/>
    <col min="8965" max="8965" width="5.140625" style="2" bestFit="1" customWidth="1"/>
    <col min="8966" max="8966" width="7.28515625" style="2" bestFit="1" customWidth="1"/>
    <col min="8967" max="8967" width="11.5703125" style="2" bestFit="1" customWidth="1"/>
    <col min="8968" max="8968" width="5.7109375" style="2" bestFit="1" customWidth="1"/>
    <col min="8969" max="8969" width="9.42578125" style="2" bestFit="1" customWidth="1"/>
    <col min="8970" max="8970" width="11.5703125" style="2" bestFit="1" customWidth="1"/>
    <col min="8971" max="8971" width="9.42578125" style="2" bestFit="1" customWidth="1"/>
    <col min="8972" max="8972" width="5.140625" style="2" bestFit="1" customWidth="1"/>
    <col min="8973" max="8973" width="7.28515625" style="2" bestFit="1" customWidth="1"/>
    <col min="8974" max="8974" width="5.140625" style="2" bestFit="1" customWidth="1"/>
    <col min="8975" max="8975" width="7.28515625" style="2" bestFit="1" customWidth="1"/>
    <col min="8976" max="9176" width="11.42578125" style="2"/>
    <col min="9177" max="9177" width="10" style="2" bestFit="1" customWidth="1"/>
    <col min="9178" max="9178" width="11.5703125" style="2" bestFit="1" customWidth="1"/>
    <col min="9179" max="9179" width="5.7109375" style="2" bestFit="1" customWidth="1"/>
    <col min="9180" max="9180" width="9.42578125" style="2" bestFit="1" customWidth="1"/>
    <col min="9181" max="9181" width="11.5703125" style="2" bestFit="1" customWidth="1"/>
    <col min="9182" max="9182" width="9.42578125" style="2" bestFit="1" customWidth="1"/>
    <col min="9183" max="9183" width="5.7109375" style="2" bestFit="1" customWidth="1"/>
    <col min="9184" max="9184" width="7.28515625" style="2" bestFit="1" customWidth="1"/>
    <col min="9185" max="9185" width="5.7109375" style="2" bestFit="1" customWidth="1"/>
    <col min="9186" max="9186" width="5.140625" style="2" bestFit="1" customWidth="1"/>
    <col min="9187" max="9187" width="11.42578125" style="2"/>
    <col min="9188" max="9188" width="5.7109375" style="2" bestFit="1" customWidth="1"/>
    <col min="9189" max="9189" width="9.42578125" style="2" bestFit="1" customWidth="1"/>
    <col min="9190" max="9190" width="11.5703125" style="2" bestFit="1" customWidth="1"/>
    <col min="9191" max="9191" width="9.42578125" style="2" bestFit="1" customWidth="1"/>
    <col min="9192" max="9192" width="6.28515625" style="2" bestFit="1" customWidth="1"/>
    <col min="9193" max="9193" width="7.28515625" style="2" bestFit="1" customWidth="1"/>
    <col min="9194" max="9194" width="5.7109375" style="2" bestFit="1" customWidth="1"/>
    <col min="9195" max="9195" width="5.140625" style="2" bestFit="1" customWidth="1"/>
    <col min="9196" max="9196" width="11.5703125" style="2" bestFit="1" customWidth="1"/>
    <col min="9197" max="9197" width="5.7109375" style="2" bestFit="1" customWidth="1"/>
    <col min="9198" max="9198" width="9.42578125" style="2" bestFit="1" customWidth="1"/>
    <col min="9199" max="9199" width="11.5703125" style="2" bestFit="1" customWidth="1"/>
    <col min="9200" max="9200" width="9.42578125" style="2" bestFit="1" customWidth="1"/>
    <col min="9201" max="9201" width="5.7109375" style="2" bestFit="1" customWidth="1"/>
    <col min="9202" max="9202" width="7.28515625" style="2" bestFit="1" customWidth="1"/>
    <col min="9203" max="9203" width="5.7109375" style="2" bestFit="1" customWidth="1"/>
    <col min="9204" max="9204" width="5.140625" style="2" bestFit="1" customWidth="1"/>
    <col min="9205" max="9205" width="11.5703125" style="2" bestFit="1" customWidth="1"/>
    <col min="9206" max="9206" width="5.7109375" style="2" bestFit="1" customWidth="1"/>
    <col min="9207" max="9207" width="9.42578125" style="2" bestFit="1" customWidth="1"/>
    <col min="9208" max="9208" width="11.5703125" style="2" bestFit="1" customWidth="1"/>
    <col min="9209" max="9209" width="9.42578125" style="2" bestFit="1" customWidth="1"/>
    <col min="9210" max="9210" width="5.7109375" style="2" bestFit="1" customWidth="1"/>
    <col min="9211" max="9211" width="7.28515625" style="2" bestFit="1" customWidth="1"/>
    <col min="9212" max="9212" width="5.7109375" style="2" bestFit="1" customWidth="1"/>
    <col min="9213" max="9213" width="5.140625" style="2" bestFit="1" customWidth="1"/>
    <col min="9214" max="9214" width="11.42578125" style="2"/>
    <col min="9215" max="9215" width="5.7109375" style="2" bestFit="1" customWidth="1"/>
    <col min="9216" max="9216" width="9.42578125" style="2" bestFit="1" customWidth="1"/>
    <col min="9217" max="9217" width="11.5703125" style="2" bestFit="1" customWidth="1"/>
    <col min="9218" max="9218" width="9.42578125" style="2" bestFit="1" customWidth="1"/>
    <col min="9219" max="9219" width="5.140625" style="2" bestFit="1" customWidth="1"/>
    <col min="9220" max="9220" width="7.28515625" style="2" bestFit="1" customWidth="1"/>
    <col min="9221" max="9221" width="5.140625" style="2" bestFit="1" customWidth="1"/>
    <col min="9222" max="9222" width="7.28515625" style="2" bestFit="1" customWidth="1"/>
    <col min="9223" max="9223" width="11.5703125" style="2" bestFit="1" customWidth="1"/>
    <col min="9224" max="9224" width="5.7109375" style="2" bestFit="1" customWidth="1"/>
    <col min="9225" max="9225" width="9.42578125" style="2" bestFit="1" customWidth="1"/>
    <col min="9226" max="9226" width="11.5703125" style="2" bestFit="1" customWidth="1"/>
    <col min="9227" max="9227" width="9.42578125" style="2" bestFit="1" customWidth="1"/>
    <col min="9228" max="9228" width="5.140625" style="2" bestFit="1" customWidth="1"/>
    <col min="9229" max="9229" width="7.28515625" style="2" bestFit="1" customWidth="1"/>
    <col min="9230" max="9230" width="5.140625" style="2" bestFit="1" customWidth="1"/>
    <col min="9231" max="9231" width="7.28515625" style="2" bestFit="1" customWidth="1"/>
    <col min="9232" max="9432" width="11.42578125" style="2"/>
    <col min="9433" max="9433" width="10" style="2" bestFit="1" customWidth="1"/>
    <col min="9434" max="9434" width="11.5703125" style="2" bestFit="1" customWidth="1"/>
    <col min="9435" max="9435" width="5.7109375" style="2" bestFit="1" customWidth="1"/>
    <col min="9436" max="9436" width="9.42578125" style="2" bestFit="1" customWidth="1"/>
    <col min="9437" max="9437" width="11.5703125" style="2" bestFit="1" customWidth="1"/>
    <col min="9438" max="9438" width="9.42578125" style="2" bestFit="1" customWidth="1"/>
    <col min="9439" max="9439" width="5.7109375" style="2" bestFit="1" customWidth="1"/>
    <col min="9440" max="9440" width="7.28515625" style="2" bestFit="1" customWidth="1"/>
    <col min="9441" max="9441" width="5.7109375" style="2" bestFit="1" customWidth="1"/>
    <col min="9442" max="9442" width="5.140625" style="2" bestFit="1" customWidth="1"/>
    <col min="9443" max="9443" width="11.42578125" style="2"/>
    <col min="9444" max="9444" width="5.7109375" style="2" bestFit="1" customWidth="1"/>
    <col min="9445" max="9445" width="9.42578125" style="2" bestFit="1" customWidth="1"/>
    <col min="9446" max="9446" width="11.5703125" style="2" bestFit="1" customWidth="1"/>
    <col min="9447" max="9447" width="9.42578125" style="2" bestFit="1" customWidth="1"/>
    <col min="9448" max="9448" width="6.28515625" style="2" bestFit="1" customWidth="1"/>
    <col min="9449" max="9449" width="7.28515625" style="2" bestFit="1" customWidth="1"/>
    <col min="9450" max="9450" width="5.7109375" style="2" bestFit="1" customWidth="1"/>
    <col min="9451" max="9451" width="5.140625" style="2" bestFit="1" customWidth="1"/>
    <col min="9452" max="9452" width="11.5703125" style="2" bestFit="1" customWidth="1"/>
    <col min="9453" max="9453" width="5.7109375" style="2" bestFit="1" customWidth="1"/>
    <col min="9454" max="9454" width="9.42578125" style="2" bestFit="1" customWidth="1"/>
    <col min="9455" max="9455" width="11.5703125" style="2" bestFit="1" customWidth="1"/>
    <col min="9456" max="9456" width="9.42578125" style="2" bestFit="1" customWidth="1"/>
    <col min="9457" max="9457" width="5.7109375" style="2" bestFit="1" customWidth="1"/>
    <col min="9458" max="9458" width="7.28515625" style="2" bestFit="1" customWidth="1"/>
    <col min="9459" max="9459" width="5.7109375" style="2" bestFit="1" customWidth="1"/>
    <col min="9460" max="9460" width="5.140625" style="2" bestFit="1" customWidth="1"/>
    <col min="9461" max="9461" width="11.5703125" style="2" bestFit="1" customWidth="1"/>
    <col min="9462" max="9462" width="5.7109375" style="2" bestFit="1" customWidth="1"/>
    <col min="9463" max="9463" width="9.42578125" style="2" bestFit="1" customWidth="1"/>
    <col min="9464" max="9464" width="11.5703125" style="2" bestFit="1" customWidth="1"/>
    <col min="9465" max="9465" width="9.42578125" style="2" bestFit="1" customWidth="1"/>
    <col min="9466" max="9466" width="5.7109375" style="2" bestFit="1" customWidth="1"/>
    <col min="9467" max="9467" width="7.28515625" style="2" bestFit="1" customWidth="1"/>
    <col min="9468" max="9468" width="5.7109375" style="2" bestFit="1" customWidth="1"/>
    <col min="9469" max="9469" width="5.140625" style="2" bestFit="1" customWidth="1"/>
    <col min="9470" max="9470" width="11.42578125" style="2"/>
    <col min="9471" max="9471" width="5.7109375" style="2" bestFit="1" customWidth="1"/>
    <col min="9472" max="9472" width="9.42578125" style="2" bestFit="1" customWidth="1"/>
    <col min="9473" max="9473" width="11.5703125" style="2" bestFit="1" customWidth="1"/>
    <col min="9474" max="9474" width="9.42578125" style="2" bestFit="1" customWidth="1"/>
    <col min="9475" max="9475" width="5.140625" style="2" bestFit="1" customWidth="1"/>
    <col min="9476" max="9476" width="7.28515625" style="2" bestFit="1" customWidth="1"/>
    <col min="9477" max="9477" width="5.140625" style="2" bestFit="1" customWidth="1"/>
    <col min="9478" max="9478" width="7.28515625" style="2" bestFit="1" customWidth="1"/>
    <col min="9479" max="9479" width="11.5703125" style="2" bestFit="1" customWidth="1"/>
    <col min="9480" max="9480" width="5.7109375" style="2" bestFit="1" customWidth="1"/>
    <col min="9481" max="9481" width="9.42578125" style="2" bestFit="1" customWidth="1"/>
    <col min="9482" max="9482" width="11.5703125" style="2" bestFit="1" customWidth="1"/>
    <col min="9483" max="9483" width="9.42578125" style="2" bestFit="1" customWidth="1"/>
    <col min="9484" max="9484" width="5.140625" style="2" bestFit="1" customWidth="1"/>
    <col min="9485" max="9485" width="7.28515625" style="2" bestFit="1" customWidth="1"/>
    <col min="9486" max="9486" width="5.140625" style="2" bestFit="1" customWidth="1"/>
    <col min="9487" max="9487" width="7.28515625" style="2" bestFit="1" customWidth="1"/>
    <col min="9488" max="9688" width="11.42578125" style="2"/>
    <col min="9689" max="9689" width="10" style="2" bestFit="1" customWidth="1"/>
    <col min="9690" max="9690" width="11.5703125" style="2" bestFit="1" customWidth="1"/>
    <col min="9691" max="9691" width="5.7109375" style="2" bestFit="1" customWidth="1"/>
    <col min="9692" max="9692" width="9.42578125" style="2" bestFit="1" customWidth="1"/>
    <col min="9693" max="9693" width="11.5703125" style="2" bestFit="1" customWidth="1"/>
    <col min="9694" max="9694" width="9.42578125" style="2" bestFit="1" customWidth="1"/>
    <col min="9695" max="9695" width="5.7109375" style="2" bestFit="1" customWidth="1"/>
    <col min="9696" max="9696" width="7.28515625" style="2" bestFit="1" customWidth="1"/>
    <col min="9697" max="9697" width="5.7109375" style="2" bestFit="1" customWidth="1"/>
    <col min="9698" max="9698" width="5.140625" style="2" bestFit="1" customWidth="1"/>
    <col min="9699" max="9699" width="11.42578125" style="2"/>
    <col min="9700" max="9700" width="5.7109375" style="2" bestFit="1" customWidth="1"/>
    <col min="9701" max="9701" width="9.42578125" style="2" bestFit="1" customWidth="1"/>
    <col min="9702" max="9702" width="11.5703125" style="2" bestFit="1" customWidth="1"/>
    <col min="9703" max="9703" width="9.42578125" style="2" bestFit="1" customWidth="1"/>
    <col min="9704" max="9704" width="6.28515625" style="2" bestFit="1" customWidth="1"/>
    <col min="9705" max="9705" width="7.28515625" style="2" bestFit="1" customWidth="1"/>
    <col min="9706" max="9706" width="5.7109375" style="2" bestFit="1" customWidth="1"/>
    <col min="9707" max="9707" width="5.140625" style="2" bestFit="1" customWidth="1"/>
    <col min="9708" max="9708" width="11.5703125" style="2" bestFit="1" customWidth="1"/>
    <col min="9709" max="9709" width="5.7109375" style="2" bestFit="1" customWidth="1"/>
    <col min="9710" max="9710" width="9.42578125" style="2" bestFit="1" customWidth="1"/>
    <col min="9711" max="9711" width="11.5703125" style="2" bestFit="1" customWidth="1"/>
    <col min="9712" max="9712" width="9.42578125" style="2" bestFit="1" customWidth="1"/>
    <col min="9713" max="9713" width="5.7109375" style="2" bestFit="1" customWidth="1"/>
    <col min="9714" max="9714" width="7.28515625" style="2" bestFit="1" customWidth="1"/>
    <col min="9715" max="9715" width="5.7109375" style="2" bestFit="1" customWidth="1"/>
    <col min="9716" max="9716" width="5.140625" style="2" bestFit="1" customWidth="1"/>
    <col min="9717" max="9717" width="11.5703125" style="2" bestFit="1" customWidth="1"/>
    <col min="9718" max="9718" width="5.7109375" style="2" bestFit="1" customWidth="1"/>
    <col min="9719" max="9719" width="9.42578125" style="2" bestFit="1" customWidth="1"/>
    <col min="9720" max="9720" width="11.5703125" style="2" bestFit="1" customWidth="1"/>
    <col min="9721" max="9721" width="9.42578125" style="2" bestFit="1" customWidth="1"/>
    <col min="9722" max="9722" width="5.7109375" style="2" bestFit="1" customWidth="1"/>
    <col min="9723" max="9723" width="7.28515625" style="2" bestFit="1" customWidth="1"/>
    <col min="9724" max="9724" width="5.7109375" style="2" bestFit="1" customWidth="1"/>
    <col min="9725" max="9725" width="5.140625" style="2" bestFit="1" customWidth="1"/>
    <col min="9726" max="9726" width="11.42578125" style="2"/>
    <col min="9727" max="9727" width="5.7109375" style="2" bestFit="1" customWidth="1"/>
    <col min="9728" max="9728" width="9.42578125" style="2" bestFit="1" customWidth="1"/>
    <col min="9729" max="9729" width="11.5703125" style="2" bestFit="1" customWidth="1"/>
    <col min="9730" max="9730" width="9.42578125" style="2" bestFit="1" customWidth="1"/>
    <col min="9731" max="9731" width="5.140625" style="2" bestFit="1" customWidth="1"/>
    <col min="9732" max="9732" width="7.28515625" style="2" bestFit="1" customWidth="1"/>
    <col min="9733" max="9733" width="5.140625" style="2" bestFit="1" customWidth="1"/>
    <col min="9734" max="9734" width="7.28515625" style="2" bestFit="1" customWidth="1"/>
    <col min="9735" max="9735" width="11.5703125" style="2" bestFit="1" customWidth="1"/>
    <col min="9736" max="9736" width="5.7109375" style="2" bestFit="1" customWidth="1"/>
    <col min="9737" max="9737" width="9.42578125" style="2" bestFit="1" customWidth="1"/>
    <col min="9738" max="9738" width="11.5703125" style="2" bestFit="1" customWidth="1"/>
    <col min="9739" max="9739" width="9.42578125" style="2" bestFit="1" customWidth="1"/>
    <col min="9740" max="9740" width="5.140625" style="2" bestFit="1" customWidth="1"/>
    <col min="9741" max="9741" width="7.28515625" style="2" bestFit="1" customWidth="1"/>
    <col min="9742" max="9742" width="5.140625" style="2" bestFit="1" customWidth="1"/>
    <col min="9743" max="9743" width="7.28515625" style="2" bestFit="1" customWidth="1"/>
    <col min="9744" max="9944" width="11.42578125" style="2"/>
    <col min="9945" max="9945" width="10" style="2" bestFit="1" customWidth="1"/>
    <col min="9946" max="9946" width="11.5703125" style="2" bestFit="1" customWidth="1"/>
    <col min="9947" max="9947" width="5.7109375" style="2" bestFit="1" customWidth="1"/>
    <col min="9948" max="9948" width="9.42578125" style="2" bestFit="1" customWidth="1"/>
    <col min="9949" max="9949" width="11.5703125" style="2" bestFit="1" customWidth="1"/>
    <col min="9950" max="9950" width="9.42578125" style="2" bestFit="1" customWidth="1"/>
    <col min="9951" max="9951" width="5.7109375" style="2" bestFit="1" customWidth="1"/>
    <col min="9952" max="9952" width="7.28515625" style="2" bestFit="1" customWidth="1"/>
    <col min="9953" max="9953" width="5.7109375" style="2" bestFit="1" customWidth="1"/>
    <col min="9954" max="9954" width="5.140625" style="2" bestFit="1" customWidth="1"/>
    <col min="9955" max="9955" width="11.42578125" style="2"/>
    <col min="9956" max="9956" width="5.7109375" style="2" bestFit="1" customWidth="1"/>
    <col min="9957" max="9957" width="9.42578125" style="2" bestFit="1" customWidth="1"/>
    <col min="9958" max="9958" width="11.5703125" style="2" bestFit="1" customWidth="1"/>
    <col min="9959" max="9959" width="9.42578125" style="2" bestFit="1" customWidth="1"/>
    <col min="9960" max="9960" width="6.28515625" style="2" bestFit="1" customWidth="1"/>
    <col min="9961" max="9961" width="7.28515625" style="2" bestFit="1" customWidth="1"/>
    <col min="9962" max="9962" width="5.7109375" style="2" bestFit="1" customWidth="1"/>
    <col min="9963" max="9963" width="5.140625" style="2" bestFit="1" customWidth="1"/>
    <col min="9964" max="9964" width="11.5703125" style="2" bestFit="1" customWidth="1"/>
    <col min="9965" max="9965" width="5.7109375" style="2" bestFit="1" customWidth="1"/>
    <col min="9966" max="9966" width="9.42578125" style="2" bestFit="1" customWidth="1"/>
    <col min="9967" max="9967" width="11.5703125" style="2" bestFit="1" customWidth="1"/>
    <col min="9968" max="9968" width="9.42578125" style="2" bestFit="1" customWidth="1"/>
    <col min="9969" max="9969" width="5.7109375" style="2" bestFit="1" customWidth="1"/>
    <col min="9970" max="9970" width="7.28515625" style="2" bestFit="1" customWidth="1"/>
    <col min="9971" max="9971" width="5.7109375" style="2" bestFit="1" customWidth="1"/>
    <col min="9972" max="9972" width="5.140625" style="2" bestFit="1" customWidth="1"/>
    <col min="9973" max="9973" width="11.5703125" style="2" bestFit="1" customWidth="1"/>
    <col min="9974" max="9974" width="5.7109375" style="2" bestFit="1" customWidth="1"/>
    <col min="9975" max="9975" width="9.42578125" style="2" bestFit="1" customWidth="1"/>
    <col min="9976" max="9976" width="11.5703125" style="2" bestFit="1" customWidth="1"/>
    <col min="9977" max="9977" width="9.42578125" style="2" bestFit="1" customWidth="1"/>
    <col min="9978" max="9978" width="5.7109375" style="2" bestFit="1" customWidth="1"/>
    <col min="9979" max="9979" width="7.28515625" style="2" bestFit="1" customWidth="1"/>
    <col min="9980" max="9980" width="5.7109375" style="2" bestFit="1" customWidth="1"/>
    <col min="9981" max="9981" width="5.140625" style="2" bestFit="1" customWidth="1"/>
    <col min="9982" max="9982" width="11.42578125" style="2"/>
    <col min="9983" max="9983" width="5.7109375" style="2" bestFit="1" customWidth="1"/>
    <col min="9984" max="9984" width="9.42578125" style="2" bestFit="1" customWidth="1"/>
    <col min="9985" max="9985" width="11.5703125" style="2" bestFit="1" customWidth="1"/>
    <col min="9986" max="9986" width="9.42578125" style="2" bestFit="1" customWidth="1"/>
    <col min="9987" max="9987" width="5.140625" style="2" bestFit="1" customWidth="1"/>
    <col min="9988" max="9988" width="7.28515625" style="2" bestFit="1" customWidth="1"/>
    <col min="9989" max="9989" width="5.140625" style="2" bestFit="1" customWidth="1"/>
    <col min="9990" max="9990" width="7.28515625" style="2" bestFit="1" customWidth="1"/>
    <col min="9991" max="9991" width="11.5703125" style="2" bestFit="1" customWidth="1"/>
    <col min="9992" max="9992" width="5.7109375" style="2" bestFit="1" customWidth="1"/>
    <col min="9993" max="9993" width="9.42578125" style="2" bestFit="1" customWidth="1"/>
    <col min="9994" max="9994" width="11.5703125" style="2" bestFit="1" customWidth="1"/>
    <col min="9995" max="9995" width="9.42578125" style="2" bestFit="1" customWidth="1"/>
    <col min="9996" max="9996" width="5.140625" style="2" bestFit="1" customWidth="1"/>
    <col min="9997" max="9997" width="7.28515625" style="2" bestFit="1" customWidth="1"/>
    <col min="9998" max="9998" width="5.140625" style="2" bestFit="1" customWidth="1"/>
    <col min="9999" max="9999" width="7.28515625" style="2" bestFit="1" customWidth="1"/>
    <col min="10000" max="10200" width="11.42578125" style="2"/>
    <col min="10201" max="10201" width="10" style="2" bestFit="1" customWidth="1"/>
    <col min="10202" max="10202" width="11.5703125" style="2" bestFit="1" customWidth="1"/>
    <col min="10203" max="10203" width="5.7109375" style="2" bestFit="1" customWidth="1"/>
    <col min="10204" max="10204" width="9.42578125" style="2" bestFit="1" customWidth="1"/>
    <col min="10205" max="10205" width="11.5703125" style="2" bestFit="1" customWidth="1"/>
    <col min="10206" max="10206" width="9.42578125" style="2" bestFit="1" customWidth="1"/>
    <col min="10207" max="10207" width="5.7109375" style="2" bestFit="1" customWidth="1"/>
    <col min="10208" max="10208" width="7.28515625" style="2" bestFit="1" customWidth="1"/>
    <col min="10209" max="10209" width="5.7109375" style="2" bestFit="1" customWidth="1"/>
    <col min="10210" max="10210" width="5.140625" style="2" bestFit="1" customWidth="1"/>
    <col min="10211" max="10211" width="11.42578125" style="2"/>
    <col min="10212" max="10212" width="5.7109375" style="2" bestFit="1" customWidth="1"/>
    <col min="10213" max="10213" width="9.42578125" style="2" bestFit="1" customWidth="1"/>
    <col min="10214" max="10214" width="11.5703125" style="2" bestFit="1" customWidth="1"/>
    <col min="10215" max="10215" width="9.42578125" style="2" bestFit="1" customWidth="1"/>
    <col min="10216" max="10216" width="6.28515625" style="2" bestFit="1" customWidth="1"/>
    <col min="10217" max="10217" width="7.28515625" style="2" bestFit="1" customWidth="1"/>
    <col min="10218" max="10218" width="5.7109375" style="2" bestFit="1" customWidth="1"/>
    <col min="10219" max="10219" width="5.140625" style="2" bestFit="1" customWidth="1"/>
    <col min="10220" max="10220" width="11.5703125" style="2" bestFit="1" customWidth="1"/>
    <col min="10221" max="10221" width="5.7109375" style="2" bestFit="1" customWidth="1"/>
    <col min="10222" max="10222" width="9.42578125" style="2" bestFit="1" customWidth="1"/>
    <col min="10223" max="10223" width="11.5703125" style="2" bestFit="1" customWidth="1"/>
    <col min="10224" max="10224" width="9.42578125" style="2" bestFit="1" customWidth="1"/>
    <col min="10225" max="10225" width="5.7109375" style="2" bestFit="1" customWidth="1"/>
    <col min="10226" max="10226" width="7.28515625" style="2" bestFit="1" customWidth="1"/>
    <col min="10227" max="10227" width="5.7109375" style="2" bestFit="1" customWidth="1"/>
    <col min="10228" max="10228" width="5.140625" style="2" bestFit="1" customWidth="1"/>
    <col min="10229" max="10229" width="11.5703125" style="2" bestFit="1" customWidth="1"/>
    <col min="10230" max="10230" width="5.7109375" style="2" bestFit="1" customWidth="1"/>
    <col min="10231" max="10231" width="9.42578125" style="2" bestFit="1" customWidth="1"/>
    <col min="10232" max="10232" width="11.5703125" style="2" bestFit="1" customWidth="1"/>
    <col min="10233" max="10233" width="9.42578125" style="2" bestFit="1" customWidth="1"/>
    <col min="10234" max="10234" width="5.7109375" style="2" bestFit="1" customWidth="1"/>
    <col min="10235" max="10235" width="7.28515625" style="2" bestFit="1" customWidth="1"/>
    <col min="10236" max="10236" width="5.7109375" style="2" bestFit="1" customWidth="1"/>
    <col min="10237" max="10237" width="5.140625" style="2" bestFit="1" customWidth="1"/>
    <col min="10238" max="10238" width="11.42578125" style="2"/>
    <col min="10239" max="10239" width="5.7109375" style="2" bestFit="1" customWidth="1"/>
    <col min="10240" max="10240" width="9.42578125" style="2" bestFit="1" customWidth="1"/>
    <col min="10241" max="10241" width="11.5703125" style="2" bestFit="1" customWidth="1"/>
    <col min="10242" max="10242" width="9.42578125" style="2" bestFit="1" customWidth="1"/>
    <col min="10243" max="10243" width="5.140625" style="2" bestFit="1" customWidth="1"/>
    <col min="10244" max="10244" width="7.28515625" style="2" bestFit="1" customWidth="1"/>
    <col min="10245" max="10245" width="5.140625" style="2" bestFit="1" customWidth="1"/>
    <col min="10246" max="10246" width="7.28515625" style="2" bestFit="1" customWidth="1"/>
    <col min="10247" max="10247" width="11.5703125" style="2" bestFit="1" customWidth="1"/>
    <col min="10248" max="10248" width="5.7109375" style="2" bestFit="1" customWidth="1"/>
    <col min="10249" max="10249" width="9.42578125" style="2" bestFit="1" customWidth="1"/>
    <col min="10250" max="10250" width="11.5703125" style="2" bestFit="1" customWidth="1"/>
    <col min="10251" max="10251" width="9.42578125" style="2" bestFit="1" customWidth="1"/>
    <col min="10252" max="10252" width="5.140625" style="2" bestFit="1" customWidth="1"/>
    <col min="10253" max="10253" width="7.28515625" style="2" bestFit="1" customWidth="1"/>
    <col min="10254" max="10254" width="5.140625" style="2" bestFit="1" customWidth="1"/>
    <col min="10255" max="10255" width="7.28515625" style="2" bestFit="1" customWidth="1"/>
    <col min="10256" max="10456" width="11.42578125" style="2"/>
    <col min="10457" max="10457" width="10" style="2" bestFit="1" customWidth="1"/>
    <col min="10458" max="10458" width="11.5703125" style="2" bestFit="1" customWidth="1"/>
    <col min="10459" max="10459" width="5.7109375" style="2" bestFit="1" customWidth="1"/>
    <col min="10460" max="10460" width="9.42578125" style="2" bestFit="1" customWidth="1"/>
    <col min="10461" max="10461" width="11.5703125" style="2" bestFit="1" customWidth="1"/>
    <col min="10462" max="10462" width="9.42578125" style="2" bestFit="1" customWidth="1"/>
    <col min="10463" max="10463" width="5.7109375" style="2" bestFit="1" customWidth="1"/>
    <col min="10464" max="10464" width="7.28515625" style="2" bestFit="1" customWidth="1"/>
    <col min="10465" max="10465" width="5.7109375" style="2" bestFit="1" customWidth="1"/>
    <col min="10466" max="10466" width="5.140625" style="2" bestFit="1" customWidth="1"/>
    <col min="10467" max="10467" width="11.42578125" style="2"/>
    <col min="10468" max="10468" width="5.7109375" style="2" bestFit="1" customWidth="1"/>
    <col min="10469" max="10469" width="9.42578125" style="2" bestFit="1" customWidth="1"/>
    <col min="10470" max="10470" width="11.5703125" style="2" bestFit="1" customWidth="1"/>
    <col min="10471" max="10471" width="9.42578125" style="2" bestFit="1" customWidth="1"/>
    <col min="10472" max="10472" width="6.28515625" style="2" bestFit="1" customWidth="1"/>
    <col min="10473" max="10473" width="7.28515625" style="2" bestFit="1" customWidth="1"/>
    <col min="10474" max="10474" width="5.7109375" style="2" bestFit="1" customWidth="1"/>
    <col min="10475" max="10475" width="5.140625" style="2" bestFit="1" customWidth="1"/>
    <col min="10476" max="10476" width="11.5703125" style="2" bestFit="1" customWidth="1"/>
    <col min="10477" max="10477" width="5.7109375" style="2" bestFit="1" customWidth="1"/>
    <col min="10478" max="10478" width="9.42578125" style="2" bestFit="1" customWidth="1"/>
    <col min="10479" max="10479" width="11.5703125" style="2" bestFit="1" customWidth="1"/>
    <col min="10480" max="10480" width="9.42578125" style="2" bestFit="1" customWidth="1"/>
    <col min="10481" max="10481" width="5.7109375" style="2" bestFit="1" customWidth="1"/>
    <col min="10482" max="10482" width="7.28515625" style="2" bestFit="1" customWidth="1"/>
    <col min="10483" max="10483" width="5.7109375" style="2" bestFit="1" customWidth="1"/>
    <col min="10484" max="10484" width="5.140625" style="2" bestFit="1" customWidth="1"/>
    <col min="10485" max="10485" width="11.5703125" style="2" bestFit="1" customWidth="1"/>
    <col min="10486" max="10486" width="5.7109375" style="2" bestFit="1" customWidth="1"/>
    <col min="10487" max="10487" width="9.42578125" style="2" bestFit="1" customWidth="1"/>
    <col min="10488" max="10488" width="11.5703125" style="2" bestFit="1" customWidth="1"/>
    <col min="10489" max="10489" width="9.42578125" style="2" bestFit="1" customWidth="1"/>
    <col min="10490" max="10490" width="5.7109375" style="2" bestFit="1" customWidth="1"/>
    <col min="10491" max="10491" width="7.28515625" style="2" bestFit="1" customWidth="1"/>
    <col min="10492" max="10492" width="5.7109375" style="2" bestFit="1" customWidth="1"/>
    <col min="10493" max="10493" width="5.140625" style="2" bestFit="1" customWidth="1"/>
    <col min="10494" max="10494" width="11.42578125" style="2"/>
    <col min="10495" max="10495" width="5.7109375" style="2" bestFit="1" customWidth="1"/>
    <col min="10496" max="10496" width="9.42578125" style="2" bestFit="1" customWidth="1"/>
    <col min="10497" max="10497" width="11.5703125" style="2" bestFit="1" customWidth="1"/>
    <col min="10498" max="10498" width="9.42578125" style="2" bestFit="1" customWidth="1"/>
    <col min="10499" max="10499" width="5.140625" style="2" bestFit="1" customWidth="1"/>
    <col min="10500" max="10500" width="7.28515625" style="2" bestFit="1" customWidth="1"/>
    <col min="10501" max="10501" width="5.140625" style="2" bestFit="1" customWidth="1"/>
    <col min="10502" max="10502" width="7.28515625" style="2" bestFit="1" customWidth="1"/>
    <col min="10503" max="10503" width="11.5703125" style="2" bestFit="1" customWidth="1"/>
    <col min="10504" max="10504" width="5.7109375" style="2" bestFit="1" customWidth="1"/>
    <col min="10505" max="10505" width="9.42578125" style="2" bestFit="1" customWidth="1"/>
    <col min="10506" max="10506" width="11.5703125" style="2" bestFit="1" customWidth="1"/>
    <col min="10507" max="10507" width="9.42578125" style="2" bestFit="1" customWidth="1"/>
    <col min="10508" max="10508" width="5.140625" style="2" bestFit="1" customWidth="1"/>
    <col min="10509" max="10509" width="7.28515625" style="2" bestFit="1" customWidth="1"/>
    <col min="10510" max="10510" width="5.140625" style="2" bestFit="1" customWidth="1"/>
    <col min="10511" max="10511" width="7.28515625" style="2" bestFit="1" customWidth="1"/>
    <col min="10512" max="10712" width="11.42578125" style="2"/>
    <col min="10713" max="10713" width="10" style="2" bestFit="1" customWidth="1"/>
    <col min="10714" max="10714" width="11.5703125" style="2" bestFit="1" customWidth="1"/>
    <col min="10715" max="10715" width="5.7109375" style="2" bestFit="1" customWidth="1"/>
    <col min="10716" max="10716" width="9.42578125" style="2" bestFit="1" customWidth="1"/>
    <col min="10717" max="10717" width="11.5703125" style="2" bestFit="1" customWidth="1"/>
    <col min="10718" max="10718" width="9.42578125" style="2" bestFit="1" customWidth="1"/>
    <col min="10719" max="10719" width="5.7109375" style="2" bestFit="1" customWidth="1"/>
    <col min="10720" max="10720" width="7.28515625" style="2" bestFit="1" customWidth="1"/>
    <col min="10721" max="10721" width="5.7109375" style="2" bestFit="1" customWidth="1"/>
    <col min="10722" max="10722" width="5.140625" style="2" bestFit="1" customWidth="1"/>
    <col min="10723" max="10723" width="11.42578125" style="2"/>
    <col min="10724" max="10724" width="5.7109375" style="2" bestFit="1" customWidth="1"/>
    <col min="10725" max="10725" width="9.42578125" style="2" bestFit="1" customWidth="1"/>
    <col min="10726" max="10726" width="11.5703125" style="2" bestFit="1" customWidth="1"/>
    <col min="10727" max="10727" width="9.42578125" style="2" bestFit="1" customWidth="1"/>
    <col min="10728" max="10728" width="6.28515625" style="2" bestFit="1" customWidth="1"/>
    <col min="10729" max="10729" width="7.28515625" style="2" bestFit="1" customWidth="1"/>
    <col min="10730" max="10730" width="5.7109375" style="2" bestFit="1" customWidth="1"/>
    <col min="10731" max="10731" width="5.140625" style="2" bestFit="1" customWidth="1"/>
    <col min="10732" max="10732" width="11.5703125" style="2" bestFit="1" customWidth="1"/>
    <col min="10733" max="10733" width="5.7109375" style="2" bestFit="1" customWidth="1"/>
    <col min="10734" max="10734" width="9.42578125" style="2" bestFit="1" customWidth="1"/>
    <col min="10735" max="10735" width="11.5703125" style="2" bestFit="1" customWidth="1"/>
    <col min="10736" max="10736" width="9.42578125" style="2" bestFit="1" customWidth="1"/>
    <col min="10737" max="10737" width="5.7109375" style="2" bestFit="1" customWidth="1"/>
    <col min="10738" max="10738" width="7.28515625" style="2" bestFit="1" customWidth="1"/>
    <col min="10739" max="10739" width="5.7109375" style="2" bestFit="1" customWidth="1"/>
    <col min="10740" max="10740" width="5.140625" style="2" bestFit="1" customWidth="1"/>
    <col min="10741" max="10741" width="11.5703125" style="2" bestFit="1" customWidth="1"/>
    <col min="10742" max="10742" width="5.7109375" style="2" bestFit="1" customWidth="1"/>
    <col min="10743" max="10743" width="9.42578125" style="2" bestFit="1" customWidth="1"/>
    <col min="10744" max="10744" width="11.5703125" style="2" bestFit="1" customWidth="1"/>
    <col min="10745" max="10745" width="9.42578125" style="2" bestFit="1" customWidth="1"/>
    <col min="10746" max="10746" width="5.7109375" style="2" bestFit="1" customWidth="1"/>
    <col min="10747" max="10747" width="7.28515625" style="2" bestFit="1" customWidth="1"/>
    <col min="10748" max="10748" width="5.7109375" style="2" bestFit="1" customWidth="1"/>
    <col min="10749" max="10749" width="5.140625" style="2" bestFit="1" customWidth="1"/>
    <col min="10750" max="10750" width="11.42578125" style="2"/>
    <col min="10751" max="10751" width="5.7109375" style="2" bestFit="1" customWidth="1"/>
    <col min="10752" max="10752" width="9.42578125" style="2" bestFit="1" customWidth="1"/>
    <col min="10753" max="10753" width="11.5703125" style="2" bestFit="1" customWidth="1"/>
    <col min="10754" max="10754" width="9.42578125" style="2" bestFit="1" customWidth="1"/>
    <col min="10755" max="10755" width="5.140625" style="2" bestFit="1" customWidth="1"/>
    <col min="10756" max="10756" width="7.28515625" style="2" bestFit="1" customWidth="1"/>
    <col min="10757" max="10757" width="5.140625" style="2" bestFit="1" customWidth="1"/>
    <col min="10758" max="10758" width="7.28515625" style="2" bestFit="1" customWidth="1"/>
    <col min="10759" max="10759" width="11.5703125" style="2" bestFit="1" customWidth="1"/>
    <col min="10760" max="10760" width="5.7109375" style="2" bestFit="1" customWidth="1"/>
    <col min="10761" max="10761" width="9.42578125" style="2" bestFit="1" customWidth="1"/>
    <col min="10762" max="10762" width="11.5703125" style="2" bestFit="1" customWidth="1"/>
    <col min="10763" max="10763" width="9.42578125" style="2" bestFit="1" customWidth="1"/>
    <col min="10764" max="10764" width="5.140625" style="2" bestFit="1" customWidth="1"/>
    <col min="10765" max="10765" width="7.28515625" style="2" bestFit="1" customWidth="1"/>
    <col min="10766" max="10766" width="5.140625" style="2" bestFit="1" customWidth="1"/>
    <col min="10767" max="10767" width="7.28515625" style="2" bestFit="1" customWidth="1"/>
    <col min="10768" max="10968" width="11.42578125" style="2"/>
    <col min="10969" max="10969" width="10" style="2" bestFit="1" customWidth="1"/>
    <col min="10970" max="10970" width="11.5703125" style="2" bestFit="1" customWidth="1"/>
    <col min="10971" max="10971" width="5.7109375" style="2" bestFit="1" customWidth="1"/>
    <col min="10972" max="10972" width="9.42578125" style="2" bestFit="1" customWidth="1"/>
    <col min="10973" max="10973" width="11.5703125" style="2" bestFit="1" customWidth="1"/>
    <col min="10974" max="10974" width="9.42578125" style="2" bestFit="1" customWidth="1"/>
    <col min="10975" max="10975" width="5.7109375" style="2" bestFit="1" customWidth="1"/>
    <col min="10976" max="10976" width="7.28515625" style="2" bestFit="1" customWidth="1"/>
    <col min="10977" max="10977" width="5.7109375" style="2" bestFit="1" customWidth="1"/>
    <col min="10978" max="10978" width="5.140625" style="2" bestFit="1" customWidth="1"/>
    <col min="10979" max="10979" width="11.42578125" style="2"/>
    <col min="10980" max="10980" width="5.7109375" style="2" bestFit="1" customWidth="1"/>
    <col min="10981" max="10981" width="9.42578125" style="2" bestFit="1" customWidth="1"/>
    <col min="10982" max="10982" width="11.5703125" style="2" bestFit="1" customWidth="1"/>
    <col min="10983" max="10983" width="9.42578125" style="2" bestFit="1" customWidth="1"/>
    <col min="10984" max="10984" width="6.28515625" style="2" bestFit="1" customWidth="1"/>
    <col min="10985" max="10985" width="7.28515625" style="2" bestFit="1" customWidth="1"/>
    <col min="10986" max="10986" width="5.7109375" style="2" bestFit="1" customWidth="1"/>
    <col min="10987" max="10987" width="5.140625" style="2" bestFit="1" customWidth="1"/>
    <col min="10988" max="10988" width="11.5703125" style="2" bestFit="1" customWidth="1"/>
    <col min="10989" max="10989" width="5.7109375" style="2" bestFit="1" customWidth="1"/>
    <col min="10990" max="10990" width="9.42578125" style="2" bestFit="1" customWidth="1"/>
    <col min="10991" max="10991" width="11.5703125" style="2" bestFit="1" customWidth="1"/>
    <col min="10992" max="10992" width="9.42578125" style="2" bestFit="1" customWidth="1"/>
    <col min="10993" max="10993" width="5.7109375" style="2" bestFit="1" customWidth="1"/>
    <col min="10994" max="10994" width="7.28515625" style="2" bestFit="1" customWidth="1"/>
    <col min="10995" max="10995" width="5.7109375" style="2" bestFit="1" customWidth="1"/>
    <col min="10996" max="10996" width="5.140625" style="2" bestFit="1" customWidth="1"/>
    <col min="10997" max="10997" width="11.5703125" style="2" bestFit="1" customWidth="1"/>
    <col min="10998" max="10998" width="5.7109375" style="2" bestFit="1" customWidth="1"/>
    <col min="10999" max="10999" width="9.42578125" style="2" bestFit="1" customWidth="1"/>
    <col min="11000" max="11000" width="11.5703125" style="2" bestFit="1" customWidth="1"/>
    <col min="11001" max="11001" width="9.42578125" style="2" bestFit="1" customWidth="1"/>
    <col min="11002" max="11002" width="5.7109375" style="2" bestFit="1" customWidth="1"/>
    <col min="11003" max="11003" width="7.28515625" style="2" bestFit="1" customWidth="1"/>
    <col min="11004" max="11004" width="5.7109375" style="2" bestFit="1" customWidth="1"/>
    <col min="11005" max="11005" width="5.140625" style="2" bestFit="1" customWidth="1"/>
    <col min="11006" max="11006" width="11.42578125" style="2"/>
    <col min="11007" max="11007" width="5.7109375" style="2" bestFit="1" customWidth="1"/>
    <col min="11008" max="11008" width="9.42578125" style="2" bestFit="1" customWidth="1"/>
    <col min="11009" max="11009" width="11.5703125" style="2" bestFit="1" customWidth="1"/>
    <col min="11010" max="11010" width="9.42578125" style="2" bestFit="1" customWidth="1"/>
    <col min="11011" max="11011" width="5.140625" style="2" bestFit="1" customWidth="1"/>
    <col min="11012" max="11012" width="7.28515625" style="2" bestFit="1" customWidth="1"/>
    <col min="11013" max="11013" width="5.140625" style="2" bestFit="1" customWidth="1"/>
    <col min="11014" max="11014" width="7.28515625" style="2" bestFit="1" customWidth="1"/>
    <col min="11015" max="11015" width="11.5703125" style="2" bestFit="1" customWidth="1"/>
    <col min="11016" max="11016" width="5.7109375" style="2" bestFit="1" customWidth="1"/>
    <col min="11017" max="11017" width="9.42578125" style="2" bestFit="1" customWidth="1"/>
    <col min="11018" max="11018" width="11.5703125" style="2" bestFit="1" customWidth="1"/>
    <col min="11019" max="11019" width="9.42578125" style="2" bestFit="1" customWidth="1"/>
    <col min="11020" max="11020" width="5.140625" style="2" bestFit="1" customWidth="1"/>
    <col min="11021" max="11021" width="7.28515625" style="2" bestFit="1" customWidth="1"/>
    <col min="11022" max="11022" width="5.140625" style="2" bestFit="1" customWidth="1"/>
    <col min="11023" max="11023" width="7.28515625" style="2" bestFit="1" customWidth="1"/>
    <col min="11024" max="11224" width="11.42578125" style="2"/>
    <col min="11225" max="11225" width="10" style="2" bestFit="1" customWidth="1"/>
    <col min="11226" max="11226" width="11.5703125" style="2" bestFit="1" customWidth="1"/>
    <col min="11227" max="11227" width="5.7109375" style="2" bestFit="1" customWidth="1"/>
    <col min="11228" max="11228" width="9.42578125" style="2" bestFit="1" customWidth="1"/>
    <col min="11229" max="11229" width="11.5703125" style="2" bestFit="1" customWidth="1"/>
    <col min="11230" max="11230" width="9.42578125" style="2" bestFit="1" customWidth="1"/>
    <col min="11231" max="11231" width="5.7109375" style="2" bestFit="1" customWidth="1"/>
    <col min="11232" max="11232" width="7.28515625" style="2" bestFit="1" customWidth="1"/>
    <col min="11233" max="11233" width="5.7109375" style="2" bestFit="1" customWidth="1"/>
    <col min="11234" max="11234" width="5.140625" style="2" bestFit="1" customWidth="1"/>
    <col min="11235" max="11235" width="11.42578125" style="2"/>
    <col min="11236" max="11236" width="5.7109375" style="2" bestFit="1" customWidth="1"/>
    <col min="11237" max="11237" width="9.42578125" style="2" bestFit="1" customWidth="1"/>
    <col min="11238" max="11238" width="11.5703125" style="2" bestFit="1" customWidth="1"/>
    <col min="11239" max="11239" width="9.42578125" style="2" bestFit="1" customWidth="1"/>
    <col min="11240" max="11240" width="6.28515625" style="2" bestFit="1" customWidth="1"/>
    <col min="11241" max="11241" width="7.28515625" style="2" bestFit="1" customWidth="1"/>
    <col min="11242" max="11242" width="5.7109375" style="2" bestFit="1" customWidth="1"/>
    <col min="11243" max="11243" width="5.140625" style="2" bestFit="1" customWidth="1"/>
    <col min="11244" max="11244" width="11.5703125" style="2" bestFit="1" customWidth="1"/>
    <col min="11245" max="11245" width="5.7109375" style="2" bestFit="1" customWidth="1"/>
    <col min="11246" max="11246" width="9.42578125" style="2" bestFit="1" customWidth="1"/>
    <col min="11247" max="11247" width="11.5703125" style="2" bestFit="1" customWidth="1"/>
    <col min="11248" max="11248" width="9.42578125" style="2" bestFit="1" customWidth="1"/>
    <col min="11249" max="11249" width="5.7109375" style="2" bestFit="1" customWidth="1"/>
    <col min="11250" max="11250" width="7.28515625" style="2" bestFit="1" customWidth="1"/>
    <col min="11251" max="11251" width="5.7109375" style="2" bestFit="1" customWidth="1"/>
    <col min="11252" max="11252" width="5.140625" style="2" bestFit="1" customWidth="1"/>
    <col min="11253" max="11253" width="11.5703125" style="2" bestFit="1" customWidth="1"/>
    <col min="11254" max="11254" width="5.7109375" style="2" bestFit="1" customWidth="1"/>
    <col min="11255" max="11255" width="9.42578125" style="2" bestFit="1" customWidth="1"/>
    <col min="11256" max="11256" width="11.5703125" style="2" bestFit="1" customWidth="1"/>
    <col min="11257" max="11257" width="9.42578125" style="2" bestFit="1" customWidth="1"/>
    <col min="11258" max="11258" width="5.7109375" style="2" bestFit="1" customWidth="1"/>
    <col min="11259" max="11259" width="7.28515625" style="2" bestFit="1" customWidth="1"/>
    <col min="11260" max="11260" width="5.7109375" style="2" bestFit="1" customWidth="1"/>
    <col min="11261" max="11261" width="5.140625" style="2" bestFit="1" customWidth="1"/>
    <col min="11262" max="11262" width="11.42578125" style="2"/>
    <col min="11263" max="11263" width="5.7109375" style="2" bestFit="1" customWidth="1"/>
    <col min="11264" max="11264" width="9.42578125" style="2" bestFit="1" customWidth="1"/>
    <col min="11265" max="11265" width="11.5703125" style="2" bestFit="1" customWidth="1"/>
    <col min="11266" max="11266" width="9.42578125" style="2" bestFit="1" customWidth="1"/>
    <col min="11267" max="11267" width="5.140625" style="2" bestFit="1" customWidth="1"/>
    <col min="11268" max="11268" width="7.28515625" style="2" bestFit="1" customWidth="1"/>
    <col min="11269" max="11269" width="5.140625" style="2" bestFit="1" customWidth="1"/>
    <col min="11270" max="11270" width="7.28515625" style="2" bestFit="1" customWidth="1"/>
    <col min="11271" max="11271" width="11.5703125" style="2" bestFit="1" customWidth="1"/>
    <col min="11272" max="11272" width="5.7109375" style="2" bestFit="1" customWidth="1"/>
    <col min="11273" max="11273" width="9.42578125" style="2" bestFit="1" customWidth="1"/>
    <col min="11274" max="11274" width="11.5703125" style="2" bestFit="1" customWidth="1"/>
    <col min="11275" max="11275" width="9.42578125" style="2" bestFit="1" customWidth="1"/>
    <col min="11276" max="11276" width="5.140625" style="2" bestFit="1" customWidth="1"/>
    <col min="11277" max="11277" width="7.28515625" style="2" bestFit="1" customWidth="1"/>
    <col min="11278" max="11278" width="5.140625" style="2" bestFit="1" customWidth="1"/>
    <col min="11279" max="11279" width="7.28515625" style="2" bestFit="1" customWidth="1"/>
    <col min="11280" max="11480" width="11.42578125" style="2"/>
    <col min="11481" max="11481" width="10" style="2" bestFit="1" customWidth="1"/>
    <col min="11482" max="11482" width="11.5703125" style="2" bestFit="1" customWidth="1"/>
    <col min="11483" max="11483" width="5.7109375" style="2" bestFit="1" customWidth="1"/>
    <col min="11484" max="11484" width="9.42578125" style="2" bestFit="1" customWidth="1"/>
    <col min="11485" max="11485" width="11.5703125" style="2" bestFit="1" customWidth="1"/>
    <col min="11486" max="11486" width="9.42578125" style="2" bestFit="1" customWidth="1"/>
    <col min="11487" max="11487" width="5.7109375" style="2" bestFit="1" customWidth="1"/>
    <col min="11488" max="11488" width="7.28515625" style="2" bestFit="1" customWidth="1"/>
    <col min="11489" max="11489" width="5.7109375" style="2" bestFit="1" customWidth="1"/>
    <col min="11490" max="11490" width="5.140625" style="2" bestFit="1" customWidth="1"/>
    <col min="11491" max="11491" width="11.42578125" style="2"/>
    <col min="11492" max="11492" width="5.7109375" style="2" bestFit="1" customWidth="1"/>
    <col min="11493" max="11493" width="9.42578125" style="2" bestFit="1" customWidth="1"/>
    <col min="11494" max="11494" width="11.5703125" style="2" bestFit="1" customWidth="1"/>
    <col min="11495" max="11495" width="9.42578125" style="2" bestFit="1" customWidth="1"/>
    <col min="11496" max="11496" width="6.28515625" style="2" bestFit="1" customWidth="1"/>
    <col min="11497" max="11497" width="7.28515625" style="2" bestFit="1" customWidth="1"/>
    <col min="11498" max="11498" width="5.7109375" style="2" bestFit="1" customWidth="1"/>
    <col min="11499" max="11499" width="5.140625" style="2" bestFit="1" customWidth="1"/>
    <col min="11500" max="11500" width="11.5703125" style="2" bestFit="1" customWidth="1"/>
    <col min="11501" max="11501" width="5.7109375" style="2" bestFit="1" customWidth="1"/>
    <col min="11502" max="11502" width="9.42578125" style="2" bestFit="1" customWidth="1"/>
    <col min="11503" max="11503" width="11.5703125" style="2" bestFit="1" customWidth="1"/>
    <col min="11504" max="11504" width="9.42578125" style="2" bestFit="1" customWidth="1"/>
    <col min="11505" max="11505" width="5.7109375" style="2" bestFit="1" customWidth="1"/>
    <col min="11506" max="11506" width="7.28515625" style="2" bestFit="1" customWidth="1"/>
    <col min="11507" max="11507" width="5.7109375" style="2" bestFit="1" customWidth="1"/>
    <col min="11508" max="11508" width="5.140625" style="2" bestFit="1" customWidth="1"/>
    <col min="11509" max="11509" width="11.5703125" style="2" bestFit="1" customWidth="1"/>
    <col min="11510" max="11510" width="5.7109375" style="2" bestFit="1" customWidth="1"/>
    <col min="11511" max="11511" width="9.42578125" style="2" bestFit="1" customWidth="1"/>
    <col min="11512" max="11512" width="11.5703125" style="2" bestFit="1" customWidth="1"/>
    <col min="11513" max="11513" width="9.42578125" style="2" bestFit="1" customWidth="1"/>
    <col min="11514" max="11514" width="5.7109375" style="2" bestFit="1" customWidth="1"/>
    <col min="11515" max="11515" width="7.28515625" style="2" bestFit="1" customWidth="1"/>
    <col min="11516" max="11516" width="5.7109375" style="2" bestFit="1" customWidth="1"/>
    <col min="11517" max="11517" width="5.140625" style="2" bestFit="1" customWidth="1"/>
    <col min="11518" max="11518" width="11.42578125" style="2"/>
    <col min="11519" max="11519" width="5.7109375" style="2" bestFit="1" customWidth="1"/>
    <col min="11520" max="11520" width="9.42578125" style="2" bestFit="1" customWidth="1"/>
    <col min="11521" max="11521" width="11.5703125" style="2" bestFit="1" customWidth="1"/>
    <col min="11522" max="11522" width="9.42578125" style="2" bestFit="1" customWidth="1"/>
    <col min="11523" max="11523" width="5.140625" style="2" bestFit="1" customWidth="1"/>
    <col min="11524" max="11524" width="7.28515625" style="2" bestFit="1" customWidth="1"/>
    <col min="11525" max="11525" width="5.140625" style="2" bestFit="1" customWidth="1"/>
    <col min="11526" max="11526" width="7.28515625" style="2" bestFit="1" customWidth="1"/>
    <col min="11527" max="11527" width="11.5703125" style="2" bestFit="1" customWidth="1"/>
    <col min="11528" max="11528" width="5.7109375" style="2" bestFit="1" customWidth="1"/>
    <col min="11529" max="11529" width="9.42578125" style="2" bestFit="1" customWidth="1"/>
    <col min="11530" max="11530" width="11.5703125" style="2" bestFit="1" customWidth="1"/>
    <col min="11531" max="11531" width="9.42578125" style="2" bestFit="1" customWidth="1"/>
    <col min="11532" max="11532" width="5.140625" style="2" bestFit="1" customWidth="1"/>
    <col min="11533" max="11533" width="7.28515625" style="2" bestFit="1" customWidth="1"/>
    <col min="11534" max="11534" width="5.140625" style="2" bestFit="1" customWidth="1"/>
    <col min="11535" max="11535" width="7.28515625" style="2" bestFit="1" customWidth="1"/>
    <col min="11536" max="11736" width="11.42578125" style="2"/>
    <col min="11737" max="11737" width="10" style="2" bestFit="1" customWidth="1"/>
    <col min="11738" max="11738" width="11.5703125" style="2" bestFit="1" customWidth="1"/>
    <col min="11739" max="11739" width="5.7109375" style="2" bestFit="1" customWidth="1"/>
    <col min="11740" max="11740" width="9.42578125" style="2" bestFit="1" customWidth="1"/>
    <col min="11741" max="11741" width="11.5703125" style="2" bestFit="1" customWidth="1"/>
    <col min="11742" max="11742" width="9.42578125" style="2" bestFit="1" customWidth="1"/>
    <col min="11743" max="11743" width="5.7109375" style="2" bestFit="1" customWidth="1"/>
    <col min="11744" max="11744" width="7.28515625" style="2" bestFit="1" customWidth="1"/>
    <col min="11745" max="11745" width="5.7109375" style="2" bestFit="1" customWidth="1"/>
    <col min="11746" max="11746" width="5.140625" style="2" bestFit="1" customWidth="1"/>
    <col min="11747" max="11747" width="11.42578125" style="2"/>
    <col min="11748" max="11748" width="5.7109375" style="2" bestFit="1" customWidth="1"/>
    <col min="11749" max="11749" width="9.42578125" style="2" bestFit="1" customWidth="1"/>
    <col min="11750" max="11750" width="11.5703125" style="2" bestFit="1" customWidth="1"/>
    <col min="11751" max="11751" width="9.42578125" style="2" bestFit="1" customWidth="1"/>
    <col min="11752" max="11752" width="6.28515625" style="2" bestFit="1" customWidth="1"/>
    <col min="11753" max="11753" width="7.28515625" style="2" bestFit="1" customWidth="1"/>
    <col min="11754" max="11754" width="5.7109375" style="2" bestFit="1" customWidth="1"/>
    <col min="11755" max="11755" width="5.140625" style="2" bestFit="1" customWidth="1"/>
    <col min="11756" max="11756" width="11.5703125" style="2" bestFit="1" customWidth="1"/>
    <col min="11757" max="11757" width="5.7109375" style="2" bestFit="1" customWidth="1"/>
    <col min="11758" max="11758" width="9.42578125" style="2" bestFit="1" customWidth="1"/>
    <col min="11759" max="11759" width="11.5703125" style="2" bestFit="1" customWidth="1"/>
    <col min="11760" max="11760" width="9.42578125" style="2" bestFit="1" customWidth="1"/>
    <col min="11761" max="11761" width="5.7109375" style="2" bestFit="1" customWidth="1"/>
    <col min="11762" max="11762" width="7.28515625" style="2" bestFit="1" customWidth="1"/>
    <col min="11763" max="11763" width="5.7109375" style="2" bestFit="1" customWidth="1"/>
    <col min="11764" max="11764" width="5.140625" style="2" bestFit="1" customWidth="1"/>
    <col min="11765" max="11765" width="11.5703125" style="2" bestFit="1" customWidth="1"/>
    <col min="11766" max="11766" width="5.7109375" style="2" bestFit="1" customWidth="1"/>
    <col min="11767" max="11767" width="9.42578125" style="2" bestFit="1" customWidth="1"/>
    <col min="11768" max="11768" width="11.5703125" style="2" bestFit="1" customWidth="1"/>
    <col min="11769" max="11769" width="9.42578125" style="2" bestFit="1" customWidth="1"/>
    <col min="11770" max="11770" width="5.7109375" style="2" bestFit="1" customWidth="1"/>
    <col min="11771" max="11771" width="7.28515625" style="2" bestFit="1" customWidth="1"/>
    <col min="11772" max="11772" width="5.7109375" style="2" bestFit="1" customWidth="1"/>
    <col min="11773" max="11773" width="5.140625" style="2" bestFit="1" customWidth="1"/>
    <col min="11774" max="11774" width="11.42578125" style="2"/>
    <col min="11775" max="11775" width="5.7109375" style="2" bestFit="1" customWidth="1"/>
    <col min="11776" max="11776" width="9.42578125" style="2" bestFit="1" customWidth="1"/>
    <col min="11777" max="11777" width="11.5703125" style="2" bestFit="1" customWidth="1"/>
    <col min="11778" max="11778" width="9.42578125" style="2" bestFit="1" customWidth="1"/>
    <col min="11779" max="11779" width="5.140625" style="2" bestFit="1" customWidth="1"/>
    <col min="11780" max="11780" width="7.28515625" style="2" bestFit="1" customWidth="1"/>
    <col min="11781" max="11781" width="5.140625" style="2" bestFit="1" customWidth="1"/>
    <col min="11782" max="11782" width="7.28515625" style="2" bestFit="1" customWidth="1"/>
    <col min="11783" max="11783" width="11.5703125" style="2" bestFit="1" customWidth="1"/>
    <col min="11784" max="11784" width="5.7109375" style="2" bestFit="1" customWidth="1"/>
    <col min="11785" max="11785" width="9.42578125" style="2" bestFit="1" customWidth="1"/>
    <col min="11786" max="11786" width="11.5703125" style="2" bestFit="1" customWidth="1"/>
    <col min="11787" max="11787" width="9.42578125" style="2" bestFit="1" customWidth="1"/>
    <col min="11788" max="11788" width="5.140625" style="2" bestFit="1" customWidth="1"/>
    <col min="11789" max="11789" width="7.28515625" style="2" bestFit="1" customWidth="1"/>
    <col min="11790" max="11790" width="5.140625" style="2" bestFit="1" customWidth="1"/>
    <col min="11791" max="11791" width="7.28515625" style="2" bestFit="1" customWidth="1"/>
    <col min="11792" max="11992" width="11.42578125" style="2"/>
    <col min="11993" max="11993" width="10" style="2" bestFit="1" customWidth="1"/>
    <col min="11994" max="11994" width="11.5703125" style="2" bestFit="1" customWidth="1"/>
    <col min="11995" max="11995" width="5.7109375" style="2" bestFit="1" customWidth="1"/>
    <col min="11996" max="11996" width="9.42578125" style="2" bestFit="1" customWidth="1"/>
    <col min="11997" max="11997" width="11.5703125" style="2" bestFit="1" customWidth="1"/>
    <col min="11998" max="11998" width="9.42578125" style="2" bestFit="1" customWidth="1"/>
    <col min="11999" max="11999" width="5.7109375" style="2" bestFit="1" customWidth="1"/>
    <col min="12000" max="12000" width="7.28515625" style="2" bestFit="1" customWidth="1"/>
    <col min="12001" max="12001" width="5.7109375" style="2" bestFit="1" customWidth="1"/>
    <col min="12002" max="12002" width="5.140625" style="2" bestFit="1" customWidth="1"/>
    <col min="12003" max="12003" width="11.42578125" style="2"/>
    <col min="12004" max="12004" width="5.7109375" style="2" bestFit="1" customWidth="1"/>
    <col min="12005" max="12005" width="9.42578125" style="2" bestFit="1" customWidth="1"/>
    <col min="12006" max="12006" width="11.5703125" style="2" bestFit="1" customWidth="1"/>
    <col min="12007" max="12007" width="9.42578125" style="2" bestFit="1" customWidth="1"/>
    <col min="12008" max="12008" width="6.28515625" style="2" bestFit="1" customWidth="1"/>
    <col min="12009" max="12009" width="7.28515625" style="2" bestFit="1" customWidth="1"/>
    <col min="12010" max="12010" width="5.7109375" style="2" bestFit="1" customWidth="1"/>
    <col min="12011" max="12011" width="5.140625" style="2" bestFit="1" customWidth="1"/>
    <col min="12012" max="12012" width="11.5703125" style="2" bestFit="1" customWidth="1"/>
    <col min="12013" max="12013" width="5.7109375" style="2" bestFit="1" customWidth="1"/>
    <col min="12014" max="12014" width="9.42578125" style="2" bestFit="1" customWidth="1"/>
    <col min="12015" max="12015" width="11.5703125" style="2" bestFit="1" customWidth="1"/>
    <col min="12016" max="12016" width="9.42578125" style="2" bestFit="1" customWidth="1"/>
    <col min="12017" max="12017" width="5.7109375" style="2" bestFit="1" customWidth="1"/>
    <col min="12018" max="12018" width="7.28515625" style="2" bestFit="1" customWidth="1"/>
    <col min="12019" max="12019" width="5.7109375" style="2" bestFit="1" customWidth="1"/>
    <col min="12020" max="12020" width="5.140625" style="2" bestFit="1" customWidth="1"/>
    <col min="12021" max="12021" width="11.5703125" style="2" bestFit="1" customWidth="1"/>
    <col min="12022" max="12022" width="5.7109375" style="2" bestFit="1" customWidth="1"/>
    <col min="12023" max="12023" width="9.42578125" style="2" bestFit="1" customWidth="1"/>
    <col min="12024" max="12024" width="11.5703125" style="2" bestFit="1" customWidth="1"/>
    <col min="12025" max="12025" width="9.42578125" style="2" bestFit="1" customWidth="1"/>
    <col min="12026" max="12026" width="5.7109375" style="2" bestFit="1" customWidth="1"/>
    <col min="12027" max="12027" width="7.28515625" style="2" bestFit="1" customWidth="1"/>
    <col min="12028" max="12028" width="5.7109375" style="2" bestFit="1" customWidth="1"/>
    <col min="12029" max="12029" width="5.140625" style="2" bestFit="1" customWidth="1"/>
    <col min="12030" max="12030" width="11.42578125" style="2"/>
    <col min="12031" max="12031" width="5.7109375" style="2" bestFit="1" customWidth="1"/>
    <col min="12032" max="12032" width="9.42578125" style="2" bestFit="1" customWidth="1"/>
    <col min="12033" max="12033" width="11.5703125" style="2" bestFit="1" customWidth="1"/>
    <col min="12034" max="12034" width="9.42578125" style="2" bestFit="1" customWidth="1"/>
    <col min="12035" max="12035" width="5.140625" style="2" bestFit="1" customWidth="1"/>
    <col min="12036" max="12036" width="7.28515625" style="2" bestFit="1" customWidth="1"/>
    <col min="12037" max="12037" width="5.140625" style="2" bestFit="1" customWidth="1"/>
    <col min="12038" max="12038" width="7.28515625" style="2" bestFit="1" customWidth="1"/>
    <col min="12039" max="12039" width="11.5703125" style="2" bestFit="1" customWidth="1"/>
    <col min="12040" max="12040" width="5.7109375" style="2" bestFit="1" customWidth="1"/>
    <col min="12041" max="12041" width="9.42578125" style="2" bestFit="1" customWidth="1"/>
    <col min="12042" max="12042" width="11.5703125" style="2" bestFit="1" customWidth="1"/>
    <col min="12043" max="12043" width="9.42578125" style="2" bestFit="1" customWidth="1"/>
    <col min="12044" max="12044" width="5.140625" style="2" bestFit="1" customWidth="1"/>
    <col min="12045" max="12045" width="7.28515625" style="2" bestFit="1" customWidth="1"/>
    <col min="12046" max="12046" width="5.140625" style="2" bestFit="1" customWidth="1"/>
    <col min="12047" max="12047" width="7.28515625" style="2" bestFit="1" customWidth="1"/>
    <col min="12048" max="12248" width="11.42578125" style="2"/>
    <col min="12249" max="12249" width="10" style="2" bestFit="1" customWidth="1"/>
    <col min="12250" max="12250" width="11.5703125" style="2" bestFit="1" customWidth="1"/>
    <col min="12251" max="12251" width="5.7109375" style="2" bestFit="1" customWidth="1"/>
    <col min="12252" max="12252" width="9.42578125" style="2" bestFit="1" customWidth="1"/>
    <col min="12253" max="12253" width="11.5703125" style="2" bestFit="1" customWidth="1"/>
    <col min="12254" max="12254" width="9.42578125" style="2" bestFit="1" customWidth="1"/>
    <col min="12255" max="12255" width="5.7109375" style="2" bestFit="1" customWidth="1"/>
    <col min="12256" max="12256" width="7.28515625" style="2" bestFit="1" customWidth="1"/>
    <col min="12257" max="12257" width="5.7109375" style="2" bestFit="1" customWidth="1"/>
    <col min="12258" max="12258" width="5.140625" style="2" bestFit="1" customWidth="1"/>
    <col min="12259" max="12259" width="11.42578125" style="2"/>
    <col min="12260" max="12260" width="5.7109375" style="2" bestFit="1" customWidth="1"/>
    <col min="12261" max="12261" width="9.42578125" style="2" bestFit="1" customWidth="1"/>
    <col min="12262" max="12262" width="11.5703125" style="2" bestFit="1" customWidth="1"/>
    <col min="12263" max="12263" width="9.42578125" style="2" bestFit="1" customWidth="1"/>
    <col min="12264" max="12264" width="6.28515625" style="2" bestFit="1" customWidth="1"/>
    <col min="12265" max="12265" width="7.28515625" style="2" bestFit="1" customWidth="1"/>
    <col min="12266" max="12266" width="5.7109375" style="2" bestFit="1" customWidth="1"/>
    <col min="12267" max="12267" width="5.140625" style="2" bestFit="1" customWidth="1"/>
    <col min="12268" max="12268" width="11.5703125" style="2" bestFit="1" customWidth="1"/>
    <col min="12269" max="12269" width="5.7109375" style="2" bestFit="1" customWidth="1"/>
    <col min="12270" max="12270" width="9.42578125" style="2" bestFit="1" customWidth="1"/>
    <col min="12271" max="12271" width="11.5703125" style="2" bestFit="1" customWidth="1"/>
    <col min="12272" max="12272" width="9.42578125" style="2" bestFit="1" customWidth="1"/>
    <col min="12273" max="12273" width="5.7109375" style="2" bestFit="1" customWidth="1"/>
    <col min="12274" max="12274" width="7.28515625" style="2" bestFit="1" customWidth="1"/>
    <col min="12275" max="12275" width="5.7109375" style="2" bestFit="1" customWidth="1"/>
    <col min="12276" max="12276" width="5.140625" style="2" bestFit="1" customWidth="1"/>
    <col min="12277" max="12277" width="11.5703125" style="2" bestFit="1" customWidth="1"/>
    <col min="12278" max="12278" width="5.7109375" style="2" bestFit="1" customWidth="1"/>
    <col min="12279" max="12279" width="9.42578125" style="2" bestFit="1" customWidth="1"/>
    <col min="12280" max="12280" width="11.5703125" style="2" bestFit="1" customWidth="1"/>
    <col min="12281" max="12281" width="9.42578125" style="2" bestFit="1" customWidth="1"/>
    <col min="12282" max="12282" width="5.7109375" style="2" bestFit="1" customWidth="1"/>
    <col min="12283" max="12283" width="7.28515625" style="2" bestFit="1" customWidth="1"/>
    <col min="12284" max="12284" width="5.7109375" style="2" bestFit="1" customWidth="1"/>
    <col min="12285" max="12285" width="5.140625" style="2" bestFit="1" customWidth="1"/>
    <col min="12286" max="12286" width="11.42578125" style="2"/>
    <col min="12287" max="12287" width="5.7109375" style="2" bestFit="1" customWidth="1"/>
    <col min="12288" max="12288" width="9.42578125" style="2" bestFit="1" customWidth="1"/>
    <col min="12289" max="12289" width="11.5703125" style="2" bestFit="1" customWidth="1"/>
    <col min="12290" max="12290" width="9.42578125" style="2" bestFit="1" customWidth="1"/>
    <col min="12291" max="12291" width="5.140625" style="2" bestFit="1" customWidth="1"/>
    <col min="12292" max="12292" width="7.28515625" style="2" bestFit="1" customWidth="1"/>
    <col min="12293" max="12293" width="5.140625" style="2" bestFit="1" customWidth="1"/>
    <col min="12294" max="12294" width="7.28515625" style="2" bestFit="1" customWidth="1"/>
    <col min="12295" max="12295" width="11.5703125" style="2" bestFit="1" customWidth="1"/>
    <col min="12296" max="12296" width="5.7109375" style="2" bestFit="1" customWidth="1"/>
    <col min="12297" max="12297" width="9.42578125" style="2" bestFit="1" customWidth="1"/>
    <col min="12298" max="12298" width="11.5703125" style="2" bestFit="1" customWidth="1"/>
    <col min="12299" max="12299" width="9.42578125" style="2" bestFit="1" customWidth="1"/>
    <col min="12300" max="12300" width="5.140625" style="2" bestFit="1" customWidth="1"/>
    <col min="12301" max="12301" width="7.28515625" style="2" bestFit="1" customWidth="1"/>
    <col min="12302" max="12302" width="5.140625" style="2" bestFit="1" customWidth="1"/>
    <col min="12303" max="12303" width="7.28515625" style="2" bestFit="1" customWidth="1"/>
    <col min="12304" max="12504" width="11.42578125" style="2"/>
    <col min="12505" max="12505" width="10" style="2" bestFit="1" customWidth="1"/>
    <col min="12506" max="12506" width="11.5703125" style="2" bestFit="1" customWidth="1"/>
    <col min="12507" max="12507" width="5.7109375" style="2" bestFit="1" customWidth="1"/>
    <col min="12508" max="12508" width="9.42578125" style="2" bestFit="1" customWidth="1"/>
    <col min="12509" max="12509" width="11.5703125" style="2" bestFit="1" customWidth="1"/>
    <col min="12510" max="12510" width="9.42578125" style="2" bestFit="1" customWidth="1"/>
    <col min="12511" max="12511" width="5.7109375" style="2" bestFit="1" customWidth="1"/>
    <col min="12512" max="12512" width="7.28515625" style="2" bestFit="1" customWidth="1"/>
    <col min="12513" max="12513" width="5.7109375" style="2" bestFit="1" customWidth="1"/>
    <col min="12514" max="12514" width="5.140625" style="2" bestFit="1" customWidth="1"/>
    <col min="12515" max="12515" width="11.42578125" style="2"/>
    <col min="12516" max="12516" width="5.7109375" style="2" bestFit="1" customWidth="1"/>
    <col min="12517" max="12517" width="9.42578125" style="2" bestFit="1" customWidth="1"/>
    <col min="12518" max="12518" width="11.5703125" style="2" bestFit="1" customWidth="1"/>
    <col min="12519" max="12519" width="9.42578125" style="2" bestFit="1" customWidth="1"/>
    <col min="12520" max="12520" width="6.28515625" style="2" bestFit="1" customWidth="1"/>
    <col min="12521" max="12521" width="7.28515625" style="2" bestFit="1" customWidth="1"/>
    <col min="12522" max="12522" width="5.7109375" style="2" bestFit="1" customWidth="1"/>
    <col min="12523" max="12523" width="5.140625" style="2" bestFit="1" customWidth="1"/>
    <col min="12524" max="12524" width="11.5703125" style="2" bestFit="1" customWidth="1"/>
    <col min="12525" max="12525" width="5.7109375" style="2" bestFit="1" customWidth="1"/>
    <col min="12526" max="12526" width="9.42578125" style="2" bestFit="1" customWidth="1"/>
    <col min="12527" max="12527" width="11.5703125" style="2" bestFit="1" customWidth="1"/>
    <col min="12528" max="12528" width="9.42578125" style="2" bestFit="1" customWidth="1"/>
    <col min="12529" max="12529" width="5.7109375" style="2" bestFit="1" customWidth="1"/>
    <col min="12530" max="12530" width="7.28515625" style="2" bestFit="1" customWidth="1"/>
    <col min="12531" max="12531" width="5.7109375" style="2" bestFit="1" customWidth="1"/>
    <col min="12532" max="12532" width="5.140625" style="2" bestFit="1" customWidth="1"/>
    <col min="12533" max="12533" width="11.5703125" style="2" bestFit="1" customWidth="1"/>
    <col min="12534" max="12534" width="5.7109375" style="2" bestFit="1" customWidth="1"/>
    <col min="12535" max="12535" width="9.42578125" style="2" bestFit="1" customWidth="1"/>
    <col min="12536" max="12536" width="11.5703125" style="2" bestFit="1" customWidth="1"/>
    <col min="12537" max="12537" width="9.42578125" style="2" bestFit="1" customWidth="1"/>
    <col min="12538" max="12538" width="5.7109375" style="2" bestFit="1" customWidth="1"/>
    <col min="12539" max="12539" width="7.28515625" style="2" bestFit="1" customWidth="1"/>
    <col min="12540" max="12540" width="5.7109375" style="2" bestFit="1" customWidth="1"/>
    <col min="12541" max="12541" width="5.140625" style="2" bestFit="1" customWidth="1"/>
    <col min="12542" max="12542" width="11.42578125" style="2"/>
    <col min="12543" max="12543" width="5.7109375" style="2" bestFit="1" customWidth="1"/>
    <col min="12544" max="12544" width="9.42578125" style="2" bestFit="1" customWidth="1"/>
    <col min="12545" max="12545" width="11.5703125" style="2" bestFit="1" customWidth="1"/>
    <col min="12546" max="12546" width="9.42578125" style="2" bestFit="1" customWidth="1"/>
    <col min="12547" max="12547" width="5.140625" style="2" bestFit="1" customWidth="1"/>
    <col min="12548" max="12548" width="7.28515625" style="2" bestFit="1" customWidth="1"/>
    <col min="12549" max="12549" width="5.140625" style="2" bestFit="1" customWidth="1"/>
    <col min="12550" max="12550" width="7.28515625" style="2" bestFit="1" customWidth="1"/>
    <col min="12551" max="12551" width="11.5703125" style="2" bestFit="1" customWidth="1"/>
    <col min="12552" max="12552" width="5.7109375" style="2" bestFit="1" customWidth="1"/>
    <col min="12553" max="12553" width="9.42578125" style="2" bestFit="1" customWidth="1"/>
    <col min="12554" max="12554" width="11.5703125" style="2" bestFit="1" customWidth="1"/>
    <col min="12555" max="12555" width="9.42578125" style="2" bestFit="1" customWidth="1"/>
    <col min="12556" max="12556" width="5.140625" style="2" bestFit="1" customWidth="1"/>
    <col min="12557" max="12557" width="7.28515625" style="2" bestFit="1" customWidth="1"/>
    <col min="12558" max="12558" width="5.140625" style="2" bestFit="1" customWidth="1"/>
    <col min="12559" max="12559" width="7.28515625" style="2" bestFit="1" customWidth="1"/>
    <col min="12560" max="12760" width="11.42578125" style="2"/>
    <col min="12761" max="12761" width="10" style="2" bestFit="1" customWidth="1"/>
    <col min="12762" max="12762" width="11.5703125" style="2" bestFit="1" customWidth="1"/>
    <col min="12763" max="12763" width="5.7109375" style="2" bestFit="1" customWidth="1"/>
    <col min="12764" max="12764" width="9.42578125" style="2" bestFit="1" customWidth="1"/>
    <col min="12765" max="12765" width="11.5703125" style="2" bestFit="1" customWidth="1"/>
    <col min="12766" max="12766" width="9.42578125" style="2" bestFit="1" customWidth="1"/>
    <col min="12767" max="12767" width="5.7109375" style="2" bestFit="1" customWidth="1"/>
    <col min="12768" max="12768" width="7.28515625" style="2" bestFit="1" customWidth="1"/>
    <col min="12769" max="12769" width="5.7109375" style="2" bestFit="1" customWidth="1"/>
    <col min="12770" max="12770" width="5.140625" style="2" bestFit="1" customWidth="1"/>
    <col min="12771" max="12771" width="11.42578125" style="2"/>
    <col min="12772" max="12772" width="5.7109375" style="2" bestFit="1" customWidth="1"/>
    <col min="12773" max="12773" width="9.42578125" style="2" bestFit="1" customWidth="1"/>
    <col min="12774" max="12774" width="11.5703125" style="2" bestFit="1" customWidth="1"/>
    <col min="12775" max="12775" width="9.42578125" style="2" bestFit="1" customWidth="1"/>
    <col min="12776" max="12776" width="6.28515625" style="2" bestFit="1" customWidth="1"/>
    <col min="12777" max="12777" width="7.28515625" style="2" bestFit="1" customWidth="1"/>
    <col min="12778" max="12778" width="5.7109375" style="2" bestFit="1" customWidth="1"/>
    <col min="12779" max="12779" width="5.140625" style="2" bestFit="1" customWidth="1"/>
    <col min="12780" max="12780" width="11.5703125" style="2" bestFit="1" customWidth="1"/>
    <col min="12781" max="12781" width="5.7109375" style="2" bestFit="1" customWidth="1"/>
    <col min="12782" max="12782" width="9.42578125" style="2" bestFit="1" customWidth="1"/>
    <col min="12783" max="12783" width="11.5703125" style="2" bestFit="1" customWidth="1"/>
    <col min="12784" max="12784" width="9.42578125" style="2" bestFit="1" customWidth="1"/>
    <col min="12785" max="12785" width="5.7109375" style="2" bestFit="1" customWidth="1"/>
    <col min="12786" max="12786" width="7.28515625" style="2" bestFit="1" customWidth="1"/>
    <col min="12787" max="12787" width="5.7109375" style="2" bestFit="1" customWidth="1"/>
    <col min="12788" max="12788" width="5.140625" style="2" bestFit="1" customWidth="1"/>
    <col min="12789" max="12789" width="11.5703125" style="2" bestFit="1" customWidth="1"/>
    <col min="12790" max="12790" width="5.7109375" style="2" bestFit="1" customWidth="1"/>
    <col min="12791" max="12791" width="9.42578125" style="2" bestFit="1" customWidth="1"/>
    <col min="12792" max="12792" width="11.5703125" style="2" bestFit="1" customWidth="1"/>
    <col min="12793" max="12793" width="9.42578125" style="2" bestFit="1" customWidth="1"/>
    <col min="12794" max="12794" width="5.7109375" style="2" bestFit="1" customWidth="1"/>
    <col min="12795" max="12795" width="7.28515625" style="2" bestFit="1" customWidth="1"/>
    <col min="12796" max="12796" width="5.7109375" style="2" bestFit="1" customWidth="1"/>
    <col min="12797" max="12797" width="5.140625" style="2" bestFit="1" customWidth="1"/>
    <col min="12798" max="12798" width="11.42578125" style="2"/>
    <col min="12799" max="12799" width="5.7109375" style="2" bestFit="1" customWidth="1"/>
    <col min="12800" max="12800" width="9.42578125" style="2" bestFit="1" customWidth="1"/>
    <col min="12801" max="12801" width="11.5703125" style="2" bestFit="1" customWidth="1"/>
    <col min="12802" max="12802" width="9.42578125" style="2" bestFit="1" customWidth="1"/>
    <col min="12803" max="12803" width="5.140625" style="2" bestFit="1" customWidth="1"/>
    <col min="12804" max="12804" width="7.28515625" style="2" bestFit="1" customWidth="1"/>
    <col min="12805" max="12805" width="5.140625" style="2" bestFit="1" customWidth="1"/>
    <col min="12806" max="12806" width="7.28515625" style="2" bestFit="1" customWidth="1"/>
    <col min="12807" max="12807" width="11.5703125" style="2" bestFit="1" customWidth="1"/>
    <col min="12808" max="12808" width="5.7109375" style="2" bestFit="1" customWidth="1"/>
    <col min="12809" max="12809" width="9.42578125" style="2" bestFit="1" customWidth="1"/>
    <col min="12810" max="12810" width="11.5703125" style="2" bestFit="1" customWidth="1"/>
    <col min="12811" max="12811" width="9.42578125" style="2" bestFit="1" customWidth="1"/>
    <col min="12812" max="12812" width="5.140625" style="2" bestFit="1" customWidth="1"/>
    <col min="12813" max="12813" width="7.28515625" style="2" bestFit="1" customWidth="1"/>
    <col min="12814" max="12814" width="5.140625" style="2" bestFit="1" customWidth="1"/>
    <col min="12815" max="12815" width="7.28515625" style="2" bestFit="1" customWidth="1"/>
    <col min="12816" max="13016" width="11.42578125" style="2"/>
    <col min="13017" max="13017" width="10" style="2" bestFit="1" customWidth="1"/>
    <col min="13018" max="13018" width="11.5703125" style="2" bestFit="1" customWidth="1"/>
    <col min="13019" max="13019" width="5.7109375" style="2" bestFit="1" customWidth="1"/>
    <col min="13020" max="13020" width="9.42578125" style="2" bestFit="1" customWidth="1"/>
    <col min="13021" max="13021" width="11.5703125" style="2" bestFit="1" customWidth="1"/>
    <col min="13022" max="13022" width="9.42578125" style="2" bestFit="1" customWidth="1"/>
    <col min="13023" max="13023" width="5.7109375" style="2" bestFit="1" customWidth="1"/>
    <col min="13024" max="13024" width="7.28515625" style="2" bestFit="1" customWidth="1"/>
    <col min="13025" max="13025" width="5.7109375" style="2" bestFit="1" customWidth="1"/>
    <col min="13026" max="13026" width="5.140625" style="2" bestFit="1" customWidth="1"/>
    <col min="13027" max="13027" width="11.42578125" style="2"/>
    <col min="13028" max="13028" width="5.7109375" style="2" bestFit="1" customWidth="1"/>
    <col min="13029" max="13029" width="9.42578125" style="2" bestFit="1" customWidth="1"/>
    <col min="13030" max="13030" width="11.5703125" style="2" bestFit="1" customWidth="1"/>
    <col min="13031" max="13031" width="9.42578125" style="2" bestFit="1" customWidth="1"/>
    <col min="13032" max="13032" width="6.28515625" style="2" bestFit="1" customWidth="1"/>
    <col min="13033" max="13033" width="7.28515625" style="2" bestFit="1" customWidth="1"/>
    <col min="13034" max="13034" width="5.7109375" style="2" bestFit="1" customWidth="1"/>
    <col min="13035" max="13035" width="5.140625" style="2" bestFit="1" customWidth="1"/>
    <col min="13036" max="13036" width="11.5703125" style="2" bestFit="1" customWidth="1"/>
    <col min="13037" max="13037" width="5.7109375" style="2" bestFit="1" customWidth="1"/>
    <col min="13038" max="13038" width="9.42578125" style="2" bestFit="1" customWidth="1"/>
    <col min="13039" max="13039" width="11.5703125" style="2" bestFit="1" customWidth="1"/>
    <col min="13040" max="13040" width="9.42578125" style="2" bestFit="1" customWidth="1"/>
    <col min="13041" max="13041" width="5.7109375" style="2" bestFit="1" customWidth="1"/>
    <col min="13042" max="13042" width="7.28515625" style="2" bestFit="1" customWidth="1"/>
    <col min="13043" max="13043" width="5.7109375" style="2" bestFit="1" customWidth="1"/>
    <col min="13044" max="13044" width="5.140625" style="2" bestFit="1" customWidth="1"/>
    <col min="13045" max="13045" width="11.5703125" style="2" bestFit="1" customWidth="1"/>
    <col min="13046" max="13046" width="5.7109375" style="2" bestFit="1" customWidth="1"/>
    <col min="13047" max="13047" width="9.42578125" style="2" bestFit="1" customWidth="1"/>
    <col min="13048" max="13048" width="11.5703125" style="2" bestFit="1" customWidth="1"/>
    <col min="13049" max="13049" width="9.42578125" style="2" bestFit="1" customWidth="1"/>
    <col min="13050" max="13050" width="5.7109375" style="2" bestFit="1" customWidth="1"/>
    <col min="13051" max="13051" width="7.28515625" style="2" bestFit="1" customWidth="1"/>
    <col min="13052" max="13052" width="5.7109375" style="2" bestFit="1" customWidth="1"/>
    <col min="13053" max="13053" width="5.140625" style="2" bestFit="1" customWidth="1"/>
    <col min="13054" max="13054" width="11.42578125" style="2"/>
    <col min="13055" max="13055" width="5.7109375" style="2" bestFit="1" customWidth="1"/>
    <col min="13056" max="13056" width="9.42578125" style="2" bestFit="1" customWidth="1"/>
    <col min="13057" max="13057" width="11.5703125" style="2" bestFit="1" customWidth="1"/>
    <col min="13058" max="13058" width="9.42578125" style="2" bestFit="1" customWidth="1"/>
    <col min="13059" max="13059" width="5.140625" style="2" bestFit="1" customWidth="1"/>
    <col min="13060" max="13060" width="7.28515625" style="2" bestFit="1" customWidth="1"/>
    <col min="13061" max="13061" width="5.140625" style="2" bestFit="1" customWidth="1"/>
    <col min="13062" max="13062" width="7.28515625" style="2" bestFit="1" customWidth="1"/>
    <col min="13063" max="13063" width="11.5703125" style="2" bestFit="1" customWidth="1"/>
    <col min="13064" max="13064" width="5.7109375" style="2" bestFit="1" customWidth="1"/>
    <col min="13065" max="13065" width="9.42578125" style="2" bestFit="1" customWidth="1"/>
    <col min="13066" max="13066" width="11.5703125" style="2" bestFit="1" customWidth="1"/>
    <col min="13067" max="13067" width="9.42578125" style="2" bestFit="1" customWidth="1"/>
    <col min="13068" max="13068" width="5.140625" style="2" bestFit="1" customWidth="1"/>
    <col min="13069" max="13069" width="7.28515625" style="2" bestFit="1" customWidth="1"/>
    <col min="13070" max="13070" width="5.140625" style="2" bestFit="1" customWidth="1"/>
    <col min="13071" max="13071" width="7.28515625" style="2" bestFit="1" customWidth="1"/>
    <col min="13072" max="13272" width="11.42578125" style="2"/>
    <col min="13273" max="13273" width="10" style="2" bestFit="1" customWidth="1"/>
    <col min="13274" max="13274" width="11.5703125" style="2" bestFit="1" customWidth="1"/>
    <col min="13275" max="13275" width="5.7109375" style="2" bestFit="1" customWidth="1"/>
    <col min="13276" max="13276" width="9.42578125" style="2" bestFit="1" customWidth="1"/>
    <col min="13277" max="13277" width="11.5703125" style="2" bestFit="1" customWidth="1"/>
    <col min="13278" max="13278" width="9.42578125" style="2" bestFit="1" customWidth="1"/>
    <col min="13279" max="13279" width="5.7109375" style="2" bestFit="1" customWidth="1"/>
    <col min="13280" max="13280" width="7.28515625" style="2" bestFit="1" customWidth="1"/>
    <col min="13281" max="13281" width="5.7109375" style="2" bestFit="1" customWidth="1"/>
    <col min="13282" max="13282" width="5.140625" style="2" bestFit="1" customWidth="1"/>
    <col min="13283" max="13283" width="11.42578125" style="2"/>
    <col min="13284" max="13284" width="5.7109375" style="2" bestFit="1" customWidth="1"/>
    <col min="13285" max="13285" width="9.42578125" style="2" bestFit="1" customWidth="1"/>
    <col min="13286" max="13286" width="11.5703125" style="2" bestFit="1" customWidth="1"/>
    <col min="13287" max="13287" width="9.42578125" style="2" bestFit="1" customWidth="1"/>
    <col min="13288" max="13288" width="6.28515625" style="2" bestFit="1" customWidth="1"/>
    <col min="13289" max="13289" width="7.28515625" style="2" bestFit="1" customWidth="1"/>
    <col min="13290" max="13290" width="5.7109375" style="2" bestFit="1" customWidth="1"/>
    <col min="13291" max="13291" width="5.140625" style="2" bestFit="1" customWidth="1"/>
    <col min="13292" max="13292" width="11.5703125" style="2" bestFit="1" customWidth="1"/>
    <col min="13293" max="13293" width="5.7109375" style="2" bestFit="1" customWidth="1"/>
    <col min="13294" max="13294" width="9.42578125" style="2" bestFit="1" customWidth="1"/>
    <col min="13295" max="13295" width="11.5703125" style="2" bestFit="1" customWidth="1"/>
    <col min="13296" max="13296" width="9.42578125" style="2" bestFit="1" customWidth="1"/>
    <col min="13297" max="13297" width="5.7109375" style="2" bestFit="1" customWidth="1"/>
    <col min="13298" max="13298" width="7.28515625" style="2" bestFit="1" customWidth="1"/>
    <col min="13299" max="13299" width="5.7109375" style="2" bestFit="1" customWidth="1"/>
    <col min="13300" max="13300" width="5.140625" style="2" bestFit="1" customWidth="1"/>
    <col min="13301" max="13301" width="11.5703125" style="2" bestFit="1" customWidth="1"/>
    <col min="13302" max="13302" width="5.7109375" style="2" bestFit="1" customWidth="1"/>
    <col min="13303" max="13303" width="9.42578125" style="2" bestFit="1" customWidth="1"/>
    <col min="13304" max="13304" width="11.5703125" style="2" bestFit="1" customWidth="1"/>
    <col min="13305" max="13305" width="9.42578125" style="2" bestFit="1" customWidth="1"/>
    <col min="13306" max="13306" width="5.7109375" style="2" bestFit="1" customWidth="1"/>
    <col min="13307" max="13307" width="7.28515625" style="2" bestFit="1" customWidth="1"/>
    <col min="13308" max="13308" width="5.7109375" style="2" bestFit="1" customWidth="1"/>
    <col min="13309" max="13309" width="5.140625" style="2" bestFit="1" customWidth="1"/>
    <col min="13310" max="13310" width="11.42578125" style="2"/>
    <col min="13311" max="13311" width="5.7109375" style="2" bestFit="1" customWidth="1"/>
    <col min="13312" max="13312" width="9.42578125" style="2" bestFit="1" customWidth="1"/>
    <col min="13313" max="13313" width="11.5703125" style="2" bestFit="1" customWidth="1"/>
    <col min="13314" max="13314" width="9.42578125" style="2" bestFit="1" customWidth="1"/>
    <col min="13315" max="13315" width="5.140625" style="2" bestFit="1" customWidth="1"/>
    <col min="13316" max="13316" width="7.28515625" style="2" bestFit="1" customWidth="1"/>
    <col min="13317" max="13317" width="5.140625" style="2" bestFit="1" customWidth="1"/>
    <col min="13318" max="13318" width="7.28515625" style="2" bestFit="1" customWidth="1"/>
    <col min="13319" max="13319" width="11.5703125" style="2" bestFit="1" customWidth="1"/>
    <col min="13320" max="13320" width="5.7109375" style="2" bestFit="1" customWidth="1"/>
    <col min="13321" max="13321" width="9.42578125" style="2" bestFit="1" customWidth="1"/>
    <col min="13322" max="13322" width="11.5703125" style="2" bestFit="1" customWidth="1"/>
    <col min="13323" max="13323" width="9.42578125" style="2" bestFit="1" customWidth="1"/>
    <col min="13324" max="13324" width="5.140625" style="2" bestFit="1" customWidth="1"/>
    <col min="13325" max="13325" width="7.28515625" style="2" bestFit="1" customWidth="1"/>
    <col min="13326" max="13326" width="5.140625" style="2" bestFit="1" customWidth="1"/>
    <col min="13327" max="13327" width="7.28515625" style="2" bestFit="1" customWidth="1"/>
    <col min="13328" max="13528" width="11.42578125" style="2"/>
    <col min="13529" max="13529" width="10" style="2" bestFit="1" customWidth="1"/>
    <col min="13530" max="13530" width="11.5703125" style="2" bestFit="1" customWidth="1"/>
    <col min="13531" max="13531" width="5.7109375" style="2" bestFit="1" customWidth="1"/>
    <col min="13532" max="13532" width="9.42578125" style="2" bestFit="1" customWidth="1"/>
    <col min="13533" max="13533" width="11.5703125" style="2" bestFit="1" customWidth="1"/>
    <col min="13534" max="13534" width="9.42578125" style="2" bestFit="1" customWidth="1"/>
    <col min="13535" max="13535" width="5.7109375" style="2" bestFit="1" customWidth="1"/>
    <col min="13536" max="13536" width="7.28515625" style="2" bestFit="1" customWidth="1"/>
    <col min="13537" max="13537" width="5.7109375" style="2" bestFit="1" customWidth="1"/>
    <col min="13538" max="13538" width="5.140625" style="2" bestFit="1" customWidth="1"/>
    <col min="13539" max="13539" width="11.42578125" style="2"/>
    <col min="13540" max="13540" width="5.7109375" style="2" bestFit="1" customWidth="1"/>
    <col min="13541" max="13541" width="9.42578125" style="2" bestFit="1" customWidth="1"/>
    <col min="13542" max="13542" width="11.5703125" style="2" bestFit="1" customWidth="1"/>
    <col min="13543" max="13543" width="9.42578125" style="2" bestFit="1" customWidth="1"/>
    <col min="13544" max="13544" width="6.28515625" style="2" bestFit="1" customWidth="1"/>
    <col min="13545" max="13545" width="7.28515625" style="2" bestFit="1" customWidth="1"/>
    <col min="13546" max="13546" width="5.7109375" style="2" bestFit="1" customWidth="1"/>
    <col min="13547" max="13547" width="5.140625" style="2" bestFit="1" customWidth="1"/>
    <col min="13548" max="13548" width="11.5703125" style="2" bestFit="1" customWidth="1"/>
    <col min="13549" max="13549" width="5.7109375" style="2" bestFit="1" customWidth="1"/>
    <col min="13550" max="13550" width="9.42578125" style="2" bestFit="1" customWidth="1"/>
    <col min="13551" max="13551" width="11.5703125" style="2" bestFit="1" customWidth="1"/>
    <col min="13552" max="13552" width="9.42578125" style="2" bestFit="1" customWidth="1"/>
    <col min="13553" max="13553" width="5.7109375" style="2" bestFit="1" customWidth="1"/>
    <col min="13554" max="13554" width="7.28515625" style="2" bestFit="1" customWidth="1"/>
    <col min="13555" max="13555" width="5.7109375" style="2" bestFit="1" customWidth="1"/>
    <col min="13556" max="13556" width="5.140625" style="2" bestFit="1" customWidth="1"/>
    <col min="13557" max="13557" width="11.5703125" style="2" bestFit="1" customWidth="1"/>
    <col min="13558" max="13558" width="5.7109375" style="2" bestFit="1" customWidth="1"/>
    <col min="13559" max="13559" width="9.42578125" style="2" bestFit="1" customWidth="1"/>
    <col min="13560" max="13560" width="11.5703125" style="2" bestFit="1" customWidth="1"/>
    <col min="13561" max="13561" width="9.42578125" style="2" bestFit="1" customWidth="1"/>
    <col min="13562" max="13562" width="5.7109375" style="2" bestFit="1" customWidth="1"/>
    <col min="13563" max="13563" width="7.28515625" style="2" bestFit="1" customWidth="1"/>
    <col min="13564" max="13564" width="5.7109375" style="2" bestFit="1" customWidth="1"/>
    <col min="13565" max="13565" width="5.140625" style="2" bestFit="1" customWidth="1"/>
    <col min="13566" max="13566" width="11.42578125" style="2"/>
    <col min="13567" max="13567" width="5.7109375" style="2" bestFit="1" customWidth="1"/>
    <col min="13568" max="13568" width="9.42578125" style="2" bestFit="1" customWidth="1"/>
    <col min="13569" max="13569" width="11.5703125" style="2" bestFit="1" customWidth="1"/>
    <col min="13570" max="13570" width="9.42578125" style="2" bestFit="1" customWidth="1"/>
    <col min="13571" max="13571" width="5.140625" style="2" bestFit="1" customWidth="1"/>
    <col min="13572" max="13572" width="7.28515625" style="2" bestFit="1" customWidth="1"/>
    <col min="13573" max="13573" width="5.140625" style="2" bestFit="1" customWidth="1"/>
    <col min="13574" max="13574" width="7.28515625" style="2" bestFit="1" customWidth="1"/>
    <col min="13575" max="13575" width="11.5703125" style="2" bestFit="1" customWidth="1"/>
    <col min="13576" max="13576" width="5.7109375" style="2" bestFit="1" customWidth="1"/>
    <col min="13577" max="13577" width="9.42578125" style="2" bestFit="1" customWidth="1"/>
    <col min="13578" max="13578" width="11.5703125" style="2" bestFit="1" customWidth="1"/>
    <col min="13579" max="13579" width="9.42578125" style="2" bestFit="1" customWidth="1"/>
    <col min="13580" max="13580" width="5.140625" style="2" bestFit="1" customWidth="1"/>
    <col min="13581" max="13581" width="7.28515625" style="2" bestFit="1" customWidth="1"/>
    <col min="13582" max="13582" width="5.140625" style="2" bestFit="1" customWidth="1"/>
    <col min="13583" max="13583" width="7.28515625" style="2" bestFit="1" customWidth="1"/>
    <col min="13584" max="13784" width="11.42578125" style="2"/>
    <col min="13785" max="13785" width="10" style="2" bestFit="1" customWidth="1"/>
    <col min="13786" max="13786" width="11.5703125" style="2" bestFit="1" customWidth="1"/>
    <col min="13787" max="13787" width="5.7109375" style="2" bestFit="1" customWidth="1"/>
    <col min="13788" max="13788" width="9.42578125" style="2" bestFit="1" customWidth="1"/>
    <col min="13789" max="13789" width="11.5703125" style="2" bestFit="1" customWidth="1"/>
    <col min="13790" max="13790" width="9.42578125" style="2" bestFit="1" customWidth="1"/>
    <col min="13791" max="13791" width="5.7109375" style="2" bestFit="1" customWidth="1"/>
    <col min="13792" max="13792" width="7.28515625" style="2" bestFit="1" customWidth="1"/>
    <col min="13793" max="13793" width="5.7109375" style="2" bestFit="1" customWidth="1"/>
    <col min="13794" max="13794" width="5.140625" style="2" bestFit="1" customWidth="1"/>
    <col min="13795" max="13795" width="11.42578125" style="2"/>
    <col min="13796" max="13796" width="5.7109375" style="2" bestFit="1" customWidth="1"/>
    <col min="13797" max="13797" width="9.42578125" style="2" bestFit="1" customWidth="1"/>
    <col min="13798" max="13798" width="11.5703125" style="2" bestFit="1" customWidth="1"/>
    <col min="13799" max="13799" width="9.42578125" style="2" bestFit="1" customWidth="1"/>
    <col min="13800" max="13800" width="6.28515625" style="2" bestFit="1" customWidth="1"/>
    <col min="13801" max="13801" width="7.28515625" style="2" bestFit="1" customWidth="1"/>
    <col min="13802" max="13802" width="5.7109375" style="2" bestFit="1" customWidth="1"/>
    <col min="13803" max="13803" width="5.140625" style="2" bestFit="1" customWidth="1"/>
    <col min="13804" max="13804" width="11.5703125" style="2" bestFit="1" customWidth="1"/>
    <col min="13805" max="13805" width="5.7109375" style="2" bestFit="1" customWidth="1"/>
    <col min="13806" max="13806" width="9.42578125" style="2" bestFit="1" customWidth="1"/>
    <col min="13807" max="13807" width="11.5703125" style="2" bestFit="1" customWidth="1"/>
    <col min="13808" max="13808" width="9.42578125" style="2" bestFit="1" customWidth="1"/>
    <col min="13809" max="13809" width="5.7109375" style="2" bestFit="1" customWidth="1"/>
    <col min="13810" max="13810" width="7.28515625" style="2" bestFit="1" customWidth="1"/>
    <col min="13811" max="13811" width="5.7109375" style="2" bestFit="1" customWidth="1"/>
    <col min="13812" max="13812" width="5.140625" style="2" bestFit="1" customWidth="1"/>
    <col min="13813" max="13813" width="11.5703125" style="2" bestFit="1" customWidth="1"/>
    <col min="13814" max="13814" width="5.7109375" style="2" bestFit="1" customWidth="1"/>
    <col min="13815" max="13815" width="9.42578125" style="2" bestFit="1" customWidth="1"/>
    <col min="13816" max="13816" width="11.5703125" style="2" bestFit="1" customWidth="1"/>
    <col min="13817" max="13817" width="9.42578125" style="2" bestFit="1" customWidth="1"/>
    <col min="13818" max="13818" width="5.7109375" style="2" bestFit="1" customWidth="1"/>
    <col min="13819" max="13819" width="7.28515625" style="2" bestFit="1" customWidth="1"/>
    <col min="13820" max="13820" width="5.7109375" style="2" bestFit="1" customWidth="1"/>
    <col min="13821" max="13821" width="5.140625" style="2" bestFit="1" customWidth="1"/>
    <col min="13822" max="13822" width="11.42578125" style="2"/>
    <col min="13823" max="13823" width="5.7109375" style="2" bestFit="1" customWidth="1"/>
    <col min="13824" max="13824" width="9.42578125" style="2" bestFit="1" customWidth="1"/>
    <col min="13825" max="13825" width="11.5703125" style="2" bestFit="1" customWidth="1"/>
    <col min="13826" max="13826" width="9.42578125" style="2" bestFit="1" customWidth="1"/>
    <col min="13827" max="13827" width="5.140625" style="2" bestFit="1" customWidth="1"/>
    <col min="13828" max="13828" width="7.28515625" style="2" bestFit="1" customWidth="1"/>
    <col min="13829" max="13829" width="5.140625" style="2" bestFit="1" customWidth="1"/>
    <col min="13830" max="13830" width="7.28515625" style="2" bestFit="1" customWidth="1"/>
    <col min="13831" max="13831" width="11.5703125" style="2" bestFit="1" customWidth="1"/>
    <col min="13832" max="13832" width="5.7109375" style="2" bestFit="1" customWidth="1"/>
    <col min="13833" max="13833" width="9.42578125" style="2" bestFit="1" customWidth="1"/>
    <col min="13834" max="13834" width="11.5703125" style="2" bestFit="1" customWidth="1"/>
    <col min="13835" max="13835" width="9.42578125" style="2" bestFit="1" customWidth="1"/>
    <col min="13836" max="13836" width="5.140625" style="2" bestFit="1" customWidth="1"/>
    <col min="13837" max="13837" width="7.28515625" style="2" bestFit="1" customWidth="1"/>
    <col min="13838" max="13838" width="5.140625" style="2" bestFit="1" customWidth="1"/>
    <col min="13839" max="13839" width="7.28515625" style="2" bestFit="1" customWidth="1"/>
    <col min="13840" max="14040" width="11.42578125" style="2"/>
    <col min="14041" max="14041" width="10" style="2" bestFit="1" customWidth="1"/>
    <col min="14042" max="14042" width="11.5703125" style="2" bestFit="1" customWidth="1"/>
    <col min="14043" max="14043" width="5.7109375" style="2" bestFit="1" customWidth="1"/>
    <col min="14044" max="14044" width="9.42578125" style="2" bestFit="1" customWidth="1"/>
    <col min="14045" max="14045" width="11.5703125" style="2" bestFit="1" customWidth="1"/>
    <col min="14046" max="14046" width="9.42578125" style="2" bestFit="1" customWidth="1"/>
    <col min="14047" max="14047" width="5.7109375" style="2" bestFit="1" customWidth="1"/>
    <col min="14048" max="14048" width="7.28515625" style="2" bestFit="1" customWidth="1"/>
    <col min="14049" max="14049" width="5.7109375" style="2" bestFit="1" customWidth="1"/>
    <col min="14050" max="14050" width="5.140625" style="2" bestFit="1" customWidth="1"/>
    <col min="14051" max="14051" width="11.42578125" style="2"/>
    <col min="14052" max="14052" width="5.7109375" style="2" bestFit="1" customWidth="1"/>
    <col min="14053" max="14053" width="9.42578125" style="2" bestFit="1" customWidth="1"/>
    <col min="14054" max="14054" width="11.5703125" style="2" bestFit="1" customWidth="1"/>
    <col min="14055" max="14055" width="9.42578125" style="2" bestFit="1" customWidth="1"/>
    <col min="14056" max="14056" width="6.28515625" style="2" bestFit="1" customWidth="1"/>
    <col min="14057" max="14057" width="7.28515625" style="2" bestFit="1" customWidth="1"/>
    <col min="14058" max="14058" width="5.7109375" style="2" bestFit="1" customWidth="1"/>
    <col min="14059" max="14059" width="5.140625" style="2" bestFit="1" customWidth="1"/>
    <col min="14060" max="14060" width="11.5703125" style="2" bestFit="1" customWidth="1"/>
    <col min="14061" max="14061" width="5.7109375" style="2" bestFit="1" customWidth="1"/>
    <col min="14062" max="14062" width="9.42578125" style="2" bestFit="1" customWidth="1"/>
    <col min="14063" max="14063" width="11.5703125" style="2" bestFit="1" customWidth="1"/>
    <col min="14064" max="14064" width="9.42578125" style="2" bestFit="1" customWidth="1"/>
    <col min="14065" max="14065" width="5.7109375" style="2" bestFit="1" customWidth="1"/>
    <col min="14066" max="14066" width="7.28515625" style="2" bestFit="1" customWidth="1"/>
    <col min="14067" max="14067" width="5.7109375" style="2" bestFit="1" customWidth="1"/>
    <col min="14068" max="14068" width="5.140625" style="2" bestFit="1" customWidth="1"/>
    <col min="14069" max="14069" width="11.5703125" style="2" bestFit="1" customWidth="1"/>
    <col min="14070" max="14070" width="5.7109375" style="2" bestFit="1" customWidth="1"/>
    <col min="14071" max="14071" width="9.42578125" style="2" bestFit="1" customWidth="1"/>
    <col min="14072" max="14072" width="11.5703125" style="2" bestFit="1" customWidth="1"/>
    <col min="14073" max="14073" width="9.42578125" style="2" bestFit="1" customWidth="1"/>
    <col min="14074" max="14074" width="5.7109375" style="2" bestFit="1" customWidth="1"/>
    <col min="14075" max="14075" width="7.28515625" style="2" bestFit="1" customWidth="1"/>
    <col min="14076" max="14076" width="5.7109375" style="2" bestFit="1" customWidth="1"/>
    <col min="14077" max="14077" width="5.140625" style="2" bestFit="1" customWidth="1"/>
    <col min="14078" max="14078" width="11.42578125" style="2"/>
    <col min="14079" max="14079" width="5.7109375" style="2" bestFit="1" customWidth="1"/>
    <col min="14080" max="14080" width="9.42578125" style="2" bestFit="1" customWidth="1"/>
    <col min="14081" max="14081" width="11.5703125" style="2" bestFit="1" customWidth="1"/>
    <col min="14082" max="14082" width="9.42578125" style="2" bestFit="1" customWidth="1"/>
    <col min="14083" max="14083" width="5.140625" style="2" bestFit="1" customWidth="1"/>
    <col min="14084" max="14084" width="7.28515625" style="2" bestFit="1" customWidth="1"/>
    <col min="14085" max="14085" width="5.140625" style="2" bestFit="1" customWidth="1"/>
    <col min="14086" max="14086" width="7.28515625" style="2" bestFit="1" customWidth="1"/>
    <col min="14087" max="14087" width="11.5703125" style="2" bestFit="1" customWidth="1"/>
    <col min="14088" max="14088" width="5.7109375" style="2" bestFit="1" customWidth="1"/>
    <col min="14089" max="14089" width="9.42578125" style="2" bestFit="1" customWidth="1"/>
    <col min="14090" max="14090" width="11.5703125" style="2" bestFit="1" customWidth="1"/>
    <col min="14091" max="14091" width="9.42578125" style="2" bestFit="1" customWidth="1"/>
    <col min="14092" max="14092" width="5.140625" style="2" bestFit="1" customWidth="1"/>
    <col min="14093" max="14093" width="7.28515625" style="2" bestFit="1" customWidth="1"/>
    <col min="14094" max="14094" width="5.140625" style="2" bestFit="1" customWidth="1"/>
    <col min="14095" max="14095" width="7.28515625" style="2" bestFit="1" customWidth="1"/>
    <col min="14096" max="14296" width="11.42578125" style="2"/>
    <col min="14297" max="14297" width="10" style="2" bestFit="1" customWidth="1"/>
    <col min="14298" max="14298" width="11.5703125" style="2" bestFit="1" customWidth="1"/>
    <col min="14299" max="14299" width="5.7109375" style="2" bestFit="1" customWidth="1"/>
    <col min="14300" max="14300" width="9.42578125" style="2" bestFit="1" customWidth="1"/>
    <col min="14301" max="14301" width="11.5703125" style="2" bestFit="1" customWidth="1"/>
    <col min="14302" max="14302" width="9.42578125" style="2" bestFit="1" customWidth="1"/>
    <col min="14303" max="14303" width="5.7109375" style="2" bestFit="1" customWidth="1"/>
    <col min="14304" max="14304" width="7.28515625" style="2" bestFit="1" customWidth="1"/>
    <col min="14305" max="14305" width="5.7109375" style="2" bestFit="1" customWidth="1"/>
    <col min="14306" max="14306" width="5.140625" style="2" bestFit="1" customWidth="1"/>
    <col min="14307" max="14307" width="11.42578125" style="2"/>
    <col min="14308" max="14308" width="5.7109375" style="2" bestFit="1" customWidth="1"/>
    <col min="14309" max="14309" width="9.42578125" style="2" bestFit="1" customWidth="1"/>
    <col min="14310" max="14310" width="11.5703125" style="2" bestFit="1" customWidth="1"/>
    <col min="14311" max="14311" width="9.42578125" style="2" bestFit="1" customWidth="1"/>
    <col min="14312" max="14312" width="6.28515625" style="2" bestFit="1" customWidth="1"/>
    <col min="14313" max="14313" width="7.28515625" style="2" bestFit="1" customWidth="1"/>
    <col min="14314" max="14314" width="5.7109375" style="2" bestFit="1" customWidth="1"/>
    <col min="14315" max="14315" width="5.140625" style="2" bestFit="1" customWidth="1"/>
    <col min="14316" max="14316" width="11.5703125" style="2" bestFit="1" customWidth="1"/>
    <col min="14317" max="14317" width="5.7109375" style="2" bestFit="1" customWidth="1"/>
    <col min="14318" max="14318" width="9.42578125" style="2" bestFit="1" customWidth="1"/>
    <col min="14319" max="14319" width="11.5703125" style="2" bestFit="1" customWidth="1"/>
    <col min="14320" max="14320" width="9.42578125" style="2" bestFit="1" customWidth="1"/>
    <col min="14321" max="14321" width="5.7109375" style="2" bestFit="1" customWidth="1"/>
    <col min="14322" max="14322" width="7.28515625" style="2" bestFit="1" customWidth="1"/>
    <col min="14323" max="14323" width="5.7109375" style="2" bestFit="1" customWidth="1"/>
    <col min="14324" max="14324" width="5.140625" style="2" bestFit="1" customWidth="1"/>
    <col min="14325" max="14325" width="11.5703125" style="2" bestFit="1" customWidth="1"/>
    <col min="14326" max="14326" width="5.7109375" style="2" bestFit="1" customWidth="1"/>
    <col min="14327" max="14327" width="9.42578125" style="2" bestFit="1" customWidth="1"/>
    <col min="14328" max="14328" width="11.5703125" style="2" bestFit="1" customWidth="1"/>
    <col min="14329" max="14329" width="9.42578125" style="2" bestFit="1" customWidth="1"/>
    <col min="14330" max="14330" width="5.7109375" style="2" bestFit="1" customWidth="1"/>
    <col min="14331" max="14331" width="7.28515625" style="2" bestFit="1" customWidth="1"/>
    <col min="14332" max="14332" width="5.7109375" style="2" bestFit="1" customWidth="1"/>
    <col min="14333" max="14333" width="5.140625" style="2" bestFit="1" customWidth="1"/>
    <col min="14334" max="14334" width="11.42578125" style="2"/>
    <col min="14335" max="14335" width="5.7109375" style="2" bestFit="1" customWidth="1"/>
    <col min="14336" max="14336" width="9.42578125" style="2" bestFit="1" customWidth="1"/>
    <col min="14337" max="14337" width="11.5703125" style="2" bestFit="1" customWidth="1"/>
    <col min="14338" max="14338" width="9.42578125" style="2" bestFit="1" customWidth="1"/>
    <col min="14339" max="14339" width="5.140625" style="2" bestFit="1" customWidth="1"/>
    <col min="14340" max="14340" width="7.28515625" style="2" bestFit="1" customWidth="1"/>
    <col min="14341" max="14341" width="5.140625" style="2" bestFit="1" customWidth="1"/>
    <col min="14342" max="14342" width="7.28515625" style="2" bestFit="1" customWidth="1"/>
    <col min="14343" max="14343" width="11.5703125" style="2" bestFit="1" customWidth="1"/>
    <col min="14344" max="14344" width="5.7109375" style="2" bestFit="1" customWidth="1"/>
    <col min="14345" max="14345" width="9.42578125" style="2" bestFit="1" customWidth="1"/>
    <col min="14346" max="14346" width="11.5703125" style="2" bestFit="1" customWidth="1"/>
    <col min="14347" max="14347" width="9.42578125" style="2" bestFit="1" customWidth="1"/>
    <col min="14348" max="14348" width="5.140625" style="2" bestFit="1" customWidth="1"/>
    <col min="14349" max="14349" width="7.28515625" style="2" bestFit="1" customWidth="1"/>
    <col min="14350" max="14350" width="5.140625" style="2" bestFit="1" customWidth="1"/>
    <col min="14351" max="14351" width="7.28515625" style="2" bestFit="1" customWidth="1"/>
    <col min="14352" max="14552" width="11.42578125" style="2"/>
    <col min="14553" max="14553" width="10" style="2" bestFit="1" customWidth="1"/>
    <col min="14554" max="14554" width="11.5703125" style="2" bestFit="1" customWidth="1"/>
    <col min="14555" max="14555" width="5.7109375" style="2" bestFit="1" customWidth="1"/>
    <col min="14556" max="14556" width="9.42578125" style="2" bestFit="1" customWidth="1"/>
    <col min="14557" max="14557" width="11.5703125" style="2" bestFit="1" customWidth="1"/>
    <col min="14558" max="14558" width="9.42578125" style="2" bestFit="1" customWidth="1"/>
    <col min="14559" max="14559" width="5.7109375" style="2" bestFit="1" customWidth="1"/>
    <col min="14560" max="14560" width="7.28515625" style="2" bestFit="1" customWidth="1"/>
    <col min="14561" max="14561" width="5.7109375" style="2" bestFit="1" customWidth="1"/>
    <col min="14562" max="14562" width="5.140625" style="2" bestFit="1" customWidth="1"/>
    <col min="14563" max="14563" width="11.42578125" style="2"/>
    <col min="14564" max="14564" width="5.7109375" style="2" bestFit="1" customWidth="1"/>
    <col min="14565" max="14565" width="9.42578125" style="2" bestFit="1" customWidth="1"/>
    <col min="14566" max="14566" width="11.5703125" style="2" bestFit="1" customWidth="1"/>
    <col min="14567" max="14567" width="9.42578125" style="2" bestFit="1" customWidth="1"/>
    <col min="14568" max="14568" width="6.28515625" style="2" bestFit="1" customWidth="1"/>
    <col min="14569" max="14569" width="7.28515625" style="2" bestFit="1" customWidth="1"/>
    <col min="14570" max="14570" width="5.7109375" style="2" bestFit="1" customWidth="1"/>
    <col min="14571" max="14571" width="5.140625" style="2" bestFit="1" customWidth="1"/>
    <col min="14572" max="14572" width="11.5703125" style="2" bestFit="1" customWidth="1"/>
    <col min="14573" max="14573" width="5.7109375" style="2" bestFit="1" customWidth="1"/>
    <col min="14574" max="14574" width="9.42578125" style="2" bestFit="1" customWidth="1"/>
    <col min="14575" max="14575" width="11.5703125" style="2" bestFit="1" customWidth="1"/>
    <col min="14576" max="14576" width="9.42578125" style="2" bestFit="1" customWidth="1"/>
    <col min="14577" max="14577" width="5.7109375" style="2" bestFit="1" customWidth="1"/>
    <col min="14578" max="14578" width="7.28515625" style="2" bestFit="1" customWidth="1"/>
    <col min="14579" max="14579" width="5.7109375" style="2" bestFit="1" customWidth="1"/>
    <col min="14580" max="14580" width="5.140625" style="2" bestFit="1" customWidth="1"/>
    <col min="14581" max="14581" width="11.5703125" style="2" bestFit="1" customWidth="1"/>
    <col min="14582" max="14582" width="5.7109375" style="2" bestFit="1" customWidth="1"/>
    <col min="14583" max="14583" width="9.42578125" style="2" bestFit="1" customWidth="1"/>
    <col min="14584" max="14584" width="11.5703125" style="2" bestFit="1" customWidth="1"/>
    <col min="14585" max="14585" width="9.42578125" style="2" bestFit="1" customWidth="1"/>
    <col min="14586" max="14586" width="5.7109375" style="2" bestFit="1" customWidth="1"/>
    <col min="14587" max="14587" width="7.28515625" style="2" bestFit="1" customWidth="1"/>
    <col min="14588" max="14588" width="5.7109375" style="2" bestFit="1" customWidth="1"/>
    <col min="14589" max="14589" width="5.140625" style="2" bestFit="1" customWidth="1"/>
    <col min="14590" max="14590" width="11.42578125" style="2"/>
    <col min="14591" max="14591" width="5.7109375" style="2" bestFit="1" customWidth="1"/>
    <col min="14592" max="14592" width="9.42578125" style="2" bestFit="1" customWidth="1"/>
    <col min="14593" max="14593" width="11.5703125" style="2" bestFit="1" customWidth="1"/>
    <col min="14594" max="14594" width="9.42578125" style="2" bestFit="1" customWidth="1"/>
    <col min="14595" max="14595" width="5.140625" style="2" bestFit="1" customWidth="1"/>
    <col min="14596" max="14596" width="7.28515625" style="2" bestFit="1" customWidth="1"/>
    <col min="14597" max="14597" width="5.140625" style="2" bestFit="1" customWidth="1"/>
    <col min="14598" max="14598" width="7.28515625" style="2" bestFit="1" customWidth="1"/>
    <col min="14599" max="14599" width="11.5703125" style="2" bestFit="1" customWidth="1"/>
    <col min="14600" max="14600" width="5.7109375" style="2" bestFit="1" customWidth="1"/>
    <col min="14601" max="14601" width="9.42578125" style="2" bestFit="1" customWidth="1"/>
    <col min="14602" max="14602" width="11.5703125" style="2" bestFit="1" customWidth="1"/>
    <col min="14603" max="14603" width="9.42578125" style="2" bestFit="1" customWidth="1"/>
    <col min="14604" max="14604" width="5.140625" style="2" bestFit="1" customWidth="1"/>
    <col min="14605" max="14605" width="7.28515625" style="2" bestFit="1" customWidth="1"/>
    <col min="14606" max="14606" width="5.140625" style="2" bestFit="1" customWidth="1"/>
    <col min="14607" max="14607" width="7.28515625" style="2" bestFit="1" customWidth="1"/>
    <col min="14608" max="14808" width="11.42578125" style="2"/>
    <col min="14809" max="14809" width="10" style="2" bestFit="1" customWidth="1"/>
    <col min="14810" max="14810" width="11.5703125" style="2" bestFit="1" customWidth="1"/>
    <col min="14811" max="14811" width="5.7109375" style="2" bestFit="1" customWidth="1"/>
    <col min="14812" max="14812" width="9.42578125" style="2" bestFit="1" customWidth="1"/>
    <col min="14813" max="14813" width="11.5703125" style="2" bestFit="1" customWidth="1"/>
    <col min="14814" max="14814" width="9.42578125" style="2" bestFit="1" customWidth="1"/>
    <col min="14815" max="14815" width="5.7109375" style="2" bestFit="1" customWidth="1"/>
    <col min="14816" max="14816" width="7.28515625" style="2" bestFit="1" customWidth="1"/>
    <col min="14817" max="14817" width="5.7109375" style="2" bestFit="1" customWidth="1"/>
    <col min="14818" max="14818" width="5.140625" style="2" bestFit="1" customWidth="1"/>
    <col min="14819" max="14819" width="11.42578125" style="2"/>
    <col min="14820" max="14820" width="5.7109375" style="2" bestFit="1" customWidth="1"/>
    <col min="14821" max="14821" width="9.42578125" style="2" bestFit="1" customWidth="1"/>
    <col min="14822" max="14822" width="11.5703125" style="2" bestFit="1" customWidth="1"/>
    <col min="14823" max="14823" width="9.42578125" style="2" bestFit="1" customWidth="1"/>
    <col min="14824" max="14824" width="6.28515625" style="2" bestFit="1" customWidth="1"/>
    <col min="14825" max="14825" width="7.28515625" style="2" bestFit="1" customWidth="1"/>
    <col min="14826" max="14826" width="5.7109375" style="2" bestFit="1" customWidth="1"/>
    <col min="14827" max="14827" width="5.140625" style="2" bestFit="1" customWidth="1"/>
    <col min="14828" max="14828" width="11.5703125" style="2" bestFit="1" customWidth="1"/>
    <col min="14829" max="14829" width="5.7109375" style="2" bestFit="1" customWidth="1"/>
    <col min="14830" max="14830" width="9.42578125" style="2" bestFit="1" customWidth="1"/>
    <col min="14831" max="14831" width="11.5703125" style="2" bestFit="1" customWidth="1"/>
    <col min="14832" max="14832" width="9.42578125" style="2" bestFit="1" customWidth="1"/>
    <col min="14833" max="14833" width="5.7109375" style="2" bestFit="1" customWidth="1"/>
    <col min="14834" max="14834" width="7.28515625" style="2" bestFit="1" customWidth="1"/>
    <col min="14835" max="14835" width="5.7109375" style="2" bestFit="1" customWidth="1"/>
    <col min="14836" max="14836" width="5.140625" style="2" bestFit="1" customWidth="1"/>
    <col min="14837" max="14837" width="11.5703125" style="2" bestFit="1" customWidth="1"/>
    <col min="14838" max="14838" width="5.7109375" style="2" bestFit="1" customWidth="1"/>
    <col min="14839" max="14839" width="9.42578125" style="2" bestFit="1" customWidth="1"/>
    <col min="14840" max="14840" width="11.5703125" style="2" bestFit="1" customWidth="1"/>
    <col min="14841" max="14841" width="9.42578125" style="2" bestFit="1" customWidth="1"/>
    <col min="14842" max="14842" width="5.7109375" style="2" bestFit="1" customWidth="1"/>
    <col min="14843" max="14843" width="7.28515625" style="2" bestFit="1" customWidth="1"/>
    <col min="14844" max="14844" width="5.7109375" style="2" bestFit="1" customWidth="1"/>
    <col min="14845" max="14845" width="5.140625" style="2" bestFit="1" customWidth="1"/>
    <col min="14846" max="14846" width="11.42578125" style="2"/>
    <col min="14847" max="14847" width="5.7109375" style="2" bestFit="1" customWidth="1"/>
    <col min="14848" max="14848" width="9.42578125" style="2" bestFit="1" customWidth="1"/>
    <col min="14849" max="14849" width="11.5703125" style="2" bestFit="1" customWidth="1"/>
    <col min="14850" max="14850" width="9.42578125" style="2" bestFit="1" customWidth="1"/>
    <col min="14851" max="14851" width="5.140625" style="2" bestFit="1" customWidth="1"/>
    <col min="14852" max="14852" width="7.28515625" style="2" bestFit="1" customWidth="1"/>
    <col min="14853" max="14853" width="5.140625" style="2" bestFit="1" customWidth="1"/>
    <col min="14854" max="14854" width="7.28515625" style="2" bestFit="1" customWidth="1"/>
    <col min="14855" max="14855" width="11.5703125" style="2" bestFit="1" customWidth="1"/>
    <col min="14856" max="14856" width="5.7109375" style="2" bestFit="1" customWidth="1"/>
    <col min="14857" max="14857" width="9.42578125" style="2" bestFit="1" customWidth="1"/>
    <col min="14858" max="14858" width="11.5703125" style="2" bestFit="1" customWidth="1"/>
    <col min="14859" max="14859" width="9.42578125" style="2" bestFit="1" customWidth="1"/>
    <col min="14860" max="14860" width="5.140625" style="2" bestFit="1" customWidth="1"/>
    <col min="14861" max="14861" width="7.28515625" style="2" bestFit="1" customWidth="1"/>
    <col min="14862" max="14862" width="5.140625" style="2" bestFit="1" customWidth="1"/>
    <col min="14863" max="14863" width="7.28515625" style="2" bestFit="1" customWidth="1"/>
    <col min="14864" max="15064" width="11.42578125" style="2"/>
    <col min="15065" max="15065" width="10" style="2" bestFit="1" customWidth="1"/>
    <col min="15066" max="15066" width="11.5703125" style="2" bestFit="1" customWidth="1"/>
    <col min="15067" max="15067" width="5.7109375" style="2" bestFit="1" customWidth="1"/>
    <col min="15068" max="15068" width="9.42578125" style="2" bestFit="1" customWidth="1"/>
    <col min="15069" max="15069" width="11.5703125" style="2" bestFit="1" customWidth="1"/>
    <col min="15070" max="15070" width="9.42578125" style="2" bestFit="1" customWidth="1"/>
    <col min="15071" max="15071" width="5.7109375" style="2" bestFit="1" customWidth="1"/>
    <col min="15072" max="15072" width="7.28515625" style="2" bestFit="1" customWidth="1"/>
    <col min="15073" max="15073" width="5.7109375" style="2" bestFit="1" customWidth="1"/>
    <col min="15074" max="15074" width="5.140625" style="2" bestFit="1" customWidth="1"/>
    <col min="15075" max="15075" width="11.42578125" style="2"/>
    <col min="15076" max="15076" width="5.7109375" style="2" bestFit="1" customWidth="1"/>
    <col min="15077" max="15077" width="9.42578125" style="2" bestFit="1" customWidth="1"/>
    <col min="15078" max="15078" width="11.5703125" style="2" bestFit="1" customWidth="1"/>
    <col min="15079" max="15079" width="9.42578125" style="2" bestFit="1" customWidth="1"/>
    <col min="15080" max="15080" width="6.28515625" style="2" bestFit="1" customWidth="1"/>
    <col min="15081" max="15081" width="7.28515625" style="2" bestFit="1" customWidth="1"/>
    <col min="15082" max="15082" width="5.7109375" style="2" bestFit="1" customWidth="1"/>
    <col min="15083" max="15083" width="5.140625" style="2" bestFit="1" customWidth="1"/>
    <col min="15084" max="15084" width="11.5703125" style="2" bestFit="1" customWidth="1"/>
    <col min="15085" max="15085" width="5.7109375" style="2" bestFit="1" customWidth="1"/>
    <col min="15086" max="15086" width="9.42578125" style="2" bestFit="1" customWidth="1"/>
    <col min="15087" max="15087" width="11.5703125" style="2" bestFit="1" customWidth="1"/>
    <col min="15088" max="15088" width="9.42578125" style="2" bestFit="1" customWidth="1"/>
    <col min="15089" max="15089" width="5.7109375" style="2" bestFit="1" customWidth="1"/>
    <col min="15090" max="15090" width="7.28515625" style="2" bestFit="1" customWidth="1"/>
    <col min="15091" max="15091" width="5.7109375" style="2" bestFit="1" customWidth="1"/>
    <col min="15092" max="15092" width="5.140625" style="2" bestFit="1" customWidth="1"/>
    <col min="15093" max="15093" width="11.5703125" style="2" bestFit="1" customWidth="1"/>
    <col min="15094" max="15094" width="5.7109375" style="2" bestFit="1" customWidth="1"/>
    <col min="15095" max="15095" width="9.42578125" style="2" bestFit="1" customWidth="1"/>
    <col min="15096" max="15096" width="11.5703125" style="2" bestFit="1" customWidth="1"/>
    <col min="15097" max="15097" width="9.42578125" style="2" bestFit="1" customWidth="1"/>
    <col min="15098" max="15098" width="5.7109375" style="2" bestFit="1" customWidth="1"/>
    <col min="15099" max="15099" width="7.28515625" style="2" bestFit="1" customWidth="1"/>
    <col min="15100" max="15100" width="5.7109375" style="2" bestFit="1" customWidth="1"/>
    <col min="15101" max="15101" width="5.140625" style="2" bestFit="1" customWidth="1"/>
    <col min="15102" max="15102" width="11.42578125" style="2"/>
    <col min="15103" max="15103" width="5.7109375" style="2" bestFit="1" customWidth="1"/>
    <col min="15104" max="15104" width="9.42578125" style="2" bestFit="1" customWidth="1"/>
    <col min="15105" max="15105" width="11.5703125" style="2" bestFit="1" customWidth="1"/>
    <col min="15106" max="15106" width="9.42578125" style="2" bestFit="1" customWidth="1"/>
    <col min="15107" max="15107" width="5.140625" style="2" bestFit="1" customWidth="1"/>
    <col min="15108" max="15108" width="7.28515625" style="2" bestFit="1" customWidth="1"/>
    <col min="15109" max="15109" width="5.140625" style="2" bestFit="1" customWidth="1"/>
    <col min="15110" max="15110" width="7.28515625" style="2" bestFit="1" customWidth="1"/>
    <col min="15111" max="15111" width="11.5703125" style="2" bestFit="1" customWidth="1"/>
    <col min="15112" max="15112" width="5.7109375" style="2" bestFit="1" customWidth="1"/>
    <col min="15113" max="15113" width="9.42578125" style="2" bestFit="1" customWidth="1"/>
    <col min="15114" max="15114" width="11.5703125" style="2" bestFit="1" customWidth="1"/>
    <col min="15115" max="15115" width="9.42578125" style="2" bestFit="1" customWidth="1"/>
    <col min="15116" max="15116" width="5.140625" style="2" bestFit="1" customWidth="1"/>
    <col min="15117" max="15117" width="7.28515625" style="2" bestFit="1" customWidth="1"/>
    <col min="15118" max="15118" width="5.140625" style="2" bestFit="1" customWidth="1"/>
    <col min="15119" max="15119" width="7.28515625" style="2" bestFit="1" customWidth="1"/>
    <col min="15120" max="15320" width="11.42578125" style="2"/>
    <col min="15321" max="15321" width="10" style="2" bestFit="1" customWidth="1"/>
    <col min="15322" max="15322" width="11.5703125" style="2" bestFit="1" customWidth="1"/>
    <col min="15323" max="15323" width="5.7109375" style="2" bestFit="1" customWidth="1"/>
    <col min="15324" max="15324" width="9.42578125" style="2" bestFit="1" customWidth="1"/>
    <col min="15325" max="15325" width="11.5703125" style="2" bestFit="1" customWidth="1"/>
    <col min="15326" max="15326" width="9.42578125" style="2" bestFit="1" customWidth="1"/>
    <col min="15327" max="15327" width="5.7109375" style="2" bestFit="1" customWidth="1"/>
    <col min="15328" max="15328" width="7.28515625" style="2" bestFit="1" customWidth="1"/>
    <col min="15329" max="15329" width="5.7109375" style="2" bestFit="1" customWidth="1"/>
    <col min="15330" max="15330" width="5.140625" style="2" bestFit="1" customWidth="1"/>
    <col min="15331" max="15331" width="11.42578125" style="2"/>
    <col min="15332" max="15332" width="5.7109375" style="2" bestFit="1" customWidth="1"/>
    <col min="15333" max="15333" width="9.42578125" style="2" bestFit="1" customWidth="1"/>
    <col min="15334" max="15334" width="11.5703125" style="2" bestFit="1" customWidth="1"/>
    <col min="15335" max="15335" width="9.42578125" style="2" bestFit="1" customWidth="1"/>
    <col min="15336" max="15336" width="6.28515625" style="2" bestFit="1" customWidth="1"/>
    <col min="15337" max="15337" width="7.28515625" style="2" bestFit="1" customWidth="1"/>
    <col min="15338" max="15338" width="5.7109375" style="2" bestFit="1" customWidth="1"/>
    <col min="15339" max="15339" width="5.140625" style="2" bestFit="1" customWidth="1"/>
    <col min="15340" max="15340" width="11.5703125" style="2" bestFit="1" customWidth="1"/>
    <col min="15341" max="15341" width="5.7109375" style="2" bestFit="1" customWidth="1"/>
    <col min="15342" max="15342" width="9.42578125" style="2" bestFit="1" customWidth="1"/>
    <col min="15343" max="15343" width="11.5703125" style="2" bestFit="1" customWidth="1"/>
    <col min="15344" max="15344" width="9.42578125" style="2" bestFit="1" customWidth="1"/>
    <col min="15345" max="15345" width="5.7109375" style="2" bestFit="1" customWidth="1"/>
    <col min="15346" max="15346" width="7.28515625" style="2" bestFit="1" customWidth="1"/>
    <col min="15347" max="15347" width="5.7109375" style="2" bestFit="1" customWidth="1"/>
    <col min="15348" max="15348" width="5.140625" style="2" bestFit="1" customWidth="1"/>
    <col min="15349" max="15349" width="11.5703125" style="2" bestFit="1" customWidth="1"/>
    <col min="15350" max="15350" width="5.7109375" style="2" bestFit="1" customWidth="1"/>
    <col min="15351" max="15351" width="9.42578125" style="2" bestFit="1" customWidth="1"/>
    <col min="15352" max="15352" width="11.5703125" style="2" bestFit="1" customWidth="1"/>
    <col min="15353" max="15353" width="9.42578125" style="2" bestFit="1" customWidth="1"/>
    <col min="15354" max="15354" width="5.7109375" style="2" bestFit="1" customWidth="1"/>
    <col min="15355" max="15355" width="7.28515625" style="2" bestFit="1" customWidth="1"/>
    <col min="15356" max="15356" width="5.7109375" style="2" bestFit="1" customWidth="1"/>
    <col min="15357" max="15357" width="5.140625" style="2" bestFit="1" customWidth="1"/>
    <col min="15358" max="15358" width="11.42578125" style="2"/>
    <col min="15359" max="15359" width="5.7109375" style="2" bestFit="1" customWidth="1"/>
    <col min="15360" max="15360" width="9.42578125" style="2" bestFit="1" customWidth="1"/>
    <col min="15361" max="15361" width="11.5703125" style="2" bestFit="1" customWidth="1"/>
    <col min="15362" max="15362" width="9.42578125" style="2" bestFit="1" customWidth="1"/>
    <col min="15363" max="15363" width="5.140625" style="2" bestFit="1" customWidth="1"/>
    <col min="15364" max="15364" width="7.28515625" style="2" bestFit="1" customWidth="1"/>
    <col min="15365" max="15365" width="5.140625" style="2" bestFit="1" customWidth="1"/>
    <col min="15366" max="15366" width="7.28515625" style="2" bestFit="1" customWidth="1"/>
    <col min="15367" max="15367" width="11.5703125" style="2" bestFit="1" customWidth="1"/>
    <col min="15368" max="15368" width="5.7109375" style="2" bestFit="1" customWidth="1"/>
    <col min="15369" max="15369" width="9.42578125" style="2" bestFit="1" customWidth="1"/>
    <col min="15370" max="15370" width="11.5703125" style="2" bestFit="1" customWidth="1"/>
    <col min="15371" max="15371" width="9.42578125" style="2" bestFit="1" customWidth="1"/>
    <col min="15372" max="15372" width="5.140625" style="2" bestFit="1" customWidth="1"/>
    <col min="15373" max="15373" width="7.28515625" style="2" bestFit="1" customWidth="1"/>
    <col min="15374" max="15374" width="5.140625" style="2" bestFit="1" customWidth="1"/>
    <col min="15375" max="15375" width="7.28515625" style="2" bestFit="1" customWidth="1"/>
    <col min="15376" max="15576" width="11.42578125" style="2"/>
    <col min="15577" max="15577" width="10" style="2" bestFit="1" customWidth="1"/>
    <col min="15578" max="15578" width="11.5703125" style="2" bestFit="1" customWidth="1"/>
    <col min="15579" max="15579" width="5.7109375" style="2" bestFit="1" customWidth="1"/>
    <col min="15580" max="15580" width="9.42578125" style="2" bestFit="1" customWidth="1"/>
    <col min="15581" max="15581" width="11.5703125" style="2" bestFit="1" customWidth="1"/>
    <col min="15582" max="15582" width="9.42578125" style="2" bestFit="1" customWidth="1"/>
    <col min="15583" max="15583" width="5.7109375" style="2" bestFit="1" customWidth="1"/>
    <col min="15584" max="15584" width="7.28515625" style="2" bestFit="1" customWidth="1"/>
    <col min="15585" max="15585" width="5.7109375" style="2" bestFit="1" customWidth="1"/>
    <col min="15586" max="15586" width="5.140625" style="2" bestFit="1" customWidth="1"/>
    <col min="15587" max="15587" width="11.42578125" style="2"/>
    <col min="15588" max="15588" width="5.7109375" style="2" bestFit="1" customWidth="1"/>
    <col min="15589" max="15589" width="9.42578125" style="2" bestFit="1" customWidth="1"/>
    <col min="15590" max="15590" width="11.5703125" style="2" bestFit="1" customWidth="1"/>
    <col min="15591" max="15591" width="9.42578125" style="2" bestFit="1" customWidth="1"/>
    <col min="15592" max="15592" width="6.28515625" style="2" bestFit="1" customWidth="1"/>
    <col min="15593" max="15593" width="7.28515625" style="2" bestFit="1" customWidth="1"/>
    <col min="15594" max="15594" width="5.7109375" style="2" bestFit="1" customWidth="1"/>
    <col min="15595" max="15595" width="5.140625" style="2" bestFit="1" customWidth="1"/>
    <col min="15596" max="15596" width="11.5703125" style="2" bestFit="1" customWidth="1"/>
    <col min="15597" max="15597" width="5.7109375" style="2" bestFit="1" customWidth="1"/>
    <col min="15598" max="15598" width="9.42578125" style="2" bestFit="1" customWidth="1"/>
    <col min="15599" max="15599" width="11.5703125" style="2" bestFit="1" customWidth="1"/>
    <col min="15600" max="15600" width="9.42578125" style="2" bestFit="1" customWidth="1"/>
    <col min="15601" max="15601" width="5.7109375" style="2" bestFit="1" customWidth="1"/>
    <col min="15602" max="15602" width="7.28515625" style="2" bestFit="1" customWidth="1"/>
    <col min="15603" max="15603" width="5.7109375" style="2" bestFit="1" customWidth="1"/>
    <col min="15604" max="15604" width="5.140625" style="2" bestFit="1" customWidth="1"/>
    <col min="15605" max="15605" width="11.5703125" style="2" bestFit="1" customWidth="1"/>
    <col min="15606" max="15606" width="5.7109375" style="2" bestFit="1" customWidth="1"/>
    <col min="15607" max="15607" width="9.42578125" style="2" bestFit="1" customWidth="1"/>
    <col min="15608" max="15608" width="11.5703125" style="2" bestFit="1" customWidth="1"/>
    <col min="15609" max="15609" width="9.42578125" style="2" bestFit="1" customWidth="1"/>
    <col min="15610" max="15610" width="5.7109375" style="2" bestFit="1" customWidth="1"/>
    <col min="15611" max="15611" width="7.28515625" style="2" bestFit="1" customWidth="1"/>
    <col min="15612" max="15612" width="5.7109375" style="2" bestFit="1" customWidth="1"/>
    <col min="15613" max="15613" width="5.140625" style="2" bestFit="1" customWidth="1"/>
    <col min="15614" max="15614" width="11.42578125" style="2"/>
    <col min="15615" max="15615" width="5.7109375" style="2" bestFit="1" customWidth="1"/>
    <col min="15616" max="15616" width="9.42578125" style="2" bestFit="1" customWidth="1"/>
    <col min="15617" max="15617" width="11.5703125" style="2" bestFit="1" customWidth="1"/>
    <col min="15618" max="15618" width="9.42578125" style="2" bestFit="1" customWidth="1"/>
    <col min="15619" max="15619" width="5.140625" style="2" bestFit="1" customWidth="1"/>
    <col min="15620" max="15620" width="7.28515625" style="2" bestFit="1" customWidth="1"/>
    <col min="15621" max="15621" width="5.140625" style="2" bestFit="1" customWidth="1"/>
    <col min="15622" max="15622" width="7.28515625" style="2" bestFit="1" customWidth="1"/>
    <col min="15623" max="15623" width="11.5703125" style="2" bestFit="1" customWidth="1"/>
    <col min="15624" max="15624" width="5.7109375" style="2" bestFit="1" customWidth="1"/>
    <col min="15625" max="15625" width="9.42578125" style="2" bestFit="1" customWidth="1"/>
    <col min="15626" max="15626" width="11.5703125" style="2" bestFit="1" customWidth="1"/>
    <col min="15627" max="15627" width="9.42578125" style="2" bestFit="1" customWidth="1"/>
    <col min="15628" max="15628" width="5.140625" style="2" bestFit="1" customWidth="1"/>
    <col min="15629" max="15629" width="7.28515625" style="2" bestFit="1" customWidth="1"/>
    <col min="15630" max="15630" width="5.140625" style="2" bestFit="1" customWidth="1"/>
    <col min="15631" max="15631" width="7.28515625" style="2" bestFit="1" customWidth="1"/>
    <col min="15632" max="15832" width="11.42578125" style="2"/>
    <col min="15833" max="15833" width="10" style="2" bestFit="1" customWidth="1"/>
    <col min="15834" max="15834" width="11.5703125" style="2" bestFit="1" customWidth="1"/>
    <col min="15835" max="15835" width="5.7109375" style="2" bestFit="1" customWidth="1"/>
    <col min="15836" max="15836" width="9.42578125" style="2" bestFit="1" customWidth="1"/>
    <col min="15837" max="15837" width="11.5703125" style="2" bestFit="1" customWidth="1"/>
    <col min="15838" max="15838" width="9.42578125" style="2" bestFit="1" customWidth="1"/>
    <col min="15839" max="15839" width="5.7109375" style="2" bestFit="1" customWidth="1"/>
    <col min="15840" max="15840" width="7.28515625" style="2" bestFit="1" customWidth="1"/>
    <col min="15841" max="15841" width="5.7109375" style="2" bestFit="1" customWidth="1"/>
    <col min="15842" max="15842" width="5.140625" style="2" bestFit="1" customWidth="1"/>
    <col min="15843" max="15843" width="11.42578125" style="2"/>
    <col min="15844" max="15844" width="5.7109375" style="2" bestFit="1" customWidth="1"/>
    <col min="15845" max="15845" width="9.42578125" style="2" bestFit="1" customWidth="1"/>
    <col min="15846" max="15846" width="11.5703125" style="2" bestFit="1" customWidth="1"/>
    <col min="15847" max="15847" width="9.42578125" style="2" bestFit="1" customWidth="1"/>
    <col min="15848" max="15848" width="6.28515625" style="2" bestFit="1" customWidth="1"/>
    <col min="15849" max="15849" width="7.28515625" style="2" bestFit="1" customWidth="1"/>
    <col min="15850" max="15850" width="5.7109375" style="2" bestFit="1" customWidth="1"/>
    <col min="15851" max="15851" width="5.140625" style="2" bestFit="1" customWidth="1"/>
    <col min="15852" max="15852" width="11.5703125" style="2" bestFit="1" customWidth="1"/>
    <col min="15853" max="15853" width="5.7109375" style="2" bestFit="1" customWidth="1"/>
    <col min="15854" max="15854" width="9.42578125" style="2" bestFit="1" customWidth="1"/>
    <col min="15855" max="15855" width="11.5703125" style="2" bestFit="1" customWidth="1"/>
    <col min="15856" max="15856" width="9.42578125" style="2" bestFit="1" customWidth="1"/>
    <col min="15857" max="15857" width="5.7109375" style="2" bestFit="1" customWidth="1"/>
    <col min="15858" max="15858" width="7.28515625" style="2" bestFit="1" customWidth="1"/>
    <col min="15859" max="15859" width="5.7109375" style="2" bestFit="1" customWidth="1"/>
    <col min="15860" max="15860" width="5.140625" style="2" bestFit="1" customWidth="1"/>
    <col min="15861" max="15861" width="11.5703125" style="2" bestFit="1" customWidth="1"/>
    <col min="15862" max="15862" width="5.7109375" style="2" bestFit="1" customWidth="1"/>
    <col min="15863" max="15863" width="9.42578125" style="2" bestFit="1" customWidth="1"/>
    <col min="15864" max="15864" width="11.5703125" style="2" bestFit="1" customWidth="1"/>
    <col min="15865" max="15865" width="9.42578125" style="2" bestFit="1" customWidth="1"/>
    <col min="15866" max="15866" width="5.7109375" style="2" bestFit="1" customWidth="1"/>
    <col min="15867" max="15867" width="7.28515625" style="2" bestFit="1" customWidth="1"/>
    <col min="15868" max="15868" width="5.7109375" style="2" bestFit="1" customWidth="1"/>
    <col min="15869" max="15869" width="5.140625" style="2" bestFit="1" customWidth="1"/>
    <col min="15870" max="15870" width="11.42578125" style="2"/>
    <col min="15871" max="15871" width="5.7109375" style="2" bestFit="1" customWidth="1"/>
    <col min="15872" max="15872" width="9.42578125" style="2" bestFit="1" customWidth="1"/>
    <col min="15873" max="15873" width="11.5703125" style="2" bestFit="1" customWidth="1"/>
    <col min="15874" max="15874" width="9.42578125" style="2" bestFit="1" customWidth="1"/>
    <col min="15875" max="15875" width="5.140625" style="2" bestFit="1" customWidth="1"/>
    <col min="15876" max="15876" width="7.28515625" style="2" bestFit="1" customWidth="1"/>
    <col min="15877" max="15877" width="5.140625" style="2" bestFit="1" customWidth="1"/>
    <col min="15878" max="15878" width="7.28515625" style="2" bestFit="1" customWidth="1"/>
    <col min="15879" max="15879" width="11.5703125" style="2" bestFit="1" customWidth="1"/>
    <col min="15880" max="15880" width="5.7109375" style="2" bestFit="1" customWidth="1"/>
    <col min="15881" max="15881" width="9.42578125" style="2" bestFit="1" customWidth="1"/>
    <col min="15882" max="15882" width="11.5703125" style="2" bestFit="1" customWidth="1"/>
    <col min="15883" max="15883" width="9.42578125" style="2" bestFit="1" customWidth="1"/>
    <col min="15884" max="15884" width="5.140625" style="2" bestFit="1" customWidth="1"/>
    <col min="15885" max="15885" width="7.28515625" style="2" bestFit="1" customWidth="1"/>
    <col min="15886" max="15886" width="5.140625" style="2" bestFit="1" customWidth="1"/>
    <col min="15887" max="15887" width="7.28515625" style="2" bestFit="1" customWidth="1"/>
    <col min="15888" max="16088" width="11.42578125" style="2"/>
    <col min="16089" max="16089" width="10" style="2" bestFit="1" customWidth="1"/>
    <col min="16090" max="16090" width="11.5703125" style="2" bestFit="1" customWidth="1"/>
    <col min="16091" max="16091" width="5.7109375" style="2" bestFit="1" customWidth="1"/>
    <col min="16092" max="16092" width="9.42578125" style="2" bestFit="1" customWidth="1"/>
    <col min="16093" max="16093" width="11.5703125" style="2" bestFit="1" customWidth="1"/>
    <col min="16094" max="16094" width="9.42578125" style="2" bestFit="1" customWidth="1"/>
    <col min="16095" max="16095" width="5.7109375" style="2" bestFit="1" customWidth="1"/>
    <col min="16096" max="16096" width="7.28515625" style="2" bestFit="1" customWidth="1"/>
    <col min="16097" max="16097" width="5.7109375" style="2" bestFit="1" customWidth="1"/>
    <col min="16098" max="16098" width="5.140625" style="2" bestFit="1" customWidth="1"/>
    <col min="16099" max="16099" width="11.42578125" style="2"/>
    <col min="16100" max="16100" width="5.7109375" style="2" bestFit="1" customWidth="1"/>
    <col min="16101" max="16101" width="9.42578125" style="2" bestFit="1" customWidth="1"/>
    <col min="16102" max="16102" width="11.5703125" style="2" bestFit="1" customWidth="1"/>
    <col min="16103" max="16103" width="9.42578125" style="2" bestFit="1" customWidth="1"/>
    <col min="16104" max="16104" width="6.28515625" style="2" bestFit="1" customWidth="1"/>
    <col min="16105" max="16105" width="7.28515625" style="2" bestFit="1" customWidth="1"/>
    <col min="16106" max="16106" width="5.7109375" style="2" bestFit="1" customWidth="1"/>
    <col min="16107" max="16107" width="5.140625" style="2" bestFit="1" customWidth="1"/>
    <col min="16108" max="16108" width="11.5703125" style="2" bestFit="1" customWidth="1"/>
    <col min="16109" max="16109" width="5.7109375" style="2" bestFit="1" customWidth="1"/>
    <col min="16110" max="16110" width="9.42578125" style="2" bestFit="1" customWidth="1"/>
    <col min="16111" max="16111" width="11.5703125" style="2" bestFit="1" customWidth="1"/>
    <col min="16112" max="16112" width="9.42578125" style="2" bestFit="1" customWidth="1"/>
    <col min="16113" max="16113" width="5.7109375" style="2" bestFit="1" customWidth="1"/>
    <col min="16114" max="16114" width="7.28515625" style="2" bestFit="1" customWidth="1"/>
    <col min="16115" max="16115" width="5.7109375" style="2" bestFit="1" customWidth="1"/>
    <col min="16116" max="16116" width="5.140625" style="2" bestFit="1" customWidth="1"/>
    <col min="16117" max="16117" width="11.5703125" style="2" bestFit="1" customWidth="1"/>
    <col min="16118" max="16118" width="5.7109375" style="2" bestFit="1" customWidth="1"/>
    <col min="16119" max="16119" width="9.42578125" style="2" bestFit="1" customWidth="1"/>
    <col min="16120" max="16120" width="11.5703125" style="2" bestFit="1" customWidth="1"/>
    <col min="16121" max="16121" width="9.42578125" style="2" bestFit="1" customWidth="1"/>
    <col min="16122" max="16122" width="5.7109375" style="2" bestFit="1" customWidth="1"/>
    <col min="16123" max="16123" width="7.28515625" style="2" bestFit="1" customWidth="1"/>
    <col min="16124" max="16124" width="5.7109375" style="2" bestFit="1" customWidth="1"/>
    <col min="16125" max="16125" width="5.140625" style="2" bestFit="1" customWidth="1"/>
    <col min="16126" max="16126" width="11.42578125" style="2"/>
    <col min="16127" max="16127" width="5.7109375" style="2" bestFit="1" customWidth="1"/>
    <col min="16128" max="16128" width="9.42578125" style="2" bestFit="1" customWidth="1"/>
    <col min="16129" max="16129" width="11.5703125" style="2" bestFit="1" customWidth="1"/>
    <col min="16130" max="16130" width="9.42578125" style="2" bestFit="1" customWidth="1"/>
    <col min="16131" max="16131" width="5.140625" style="2" bestFit="1" customWidth="1"/>
    <col min="16132" max="16132" width="7.28515625" style="2" bestFit="1" customWidth="1"/>
    <col min="16133" max="16133" width="5.140625" style="2" bestFit="1" customWidth="1"/>
    <col min="16134" max="16134" width="7.28515625" style="2" bestFit="1" customWidth="1"/>
    <col min="16135" max="16135" width="11.5703125" style="2" bestFit="1" customWidth="1"/>
    <col min="16136" max="16136" width="5.7109375" style="2" bestFit="1" customWidth="1"/>
    <col min="16137" max="16137" width="9.42578125" style="2" bestFit="1" customWidth="1"/>
    <col min="16138" max="16138" width="11.5703125" style="2" bestFit="1" customWidth="1"/>
    <col min="16139" max="16139" width="9.42578125" style="2" bestFit="1" customWidth="1"/>
    <col min="16140" max="16140" width="5.140625" style="2" bestFit="1" customWidth="1"/>
    <col min="16141" max="16141" width="7.28515625" style="2" bestFit="1" customWidth="1"/>
    <col min="16142" max="16142" width="5.140625" style="2" bestFit="1" customWidth="1"/>
    <col min="16143" max="16143" width="7.28515625" style="2" bestFit="1" customWidth="1"/>
    <col min="16144" max="16384" width="11.42578125" style="2"/>
  </cols>
  <sheetData>
    <row r="1" spans="2:15" s="4" customFormat="1" ht="24" customHeight="1" x14ac:dyDescent="0.25">
      <c r="B1" s="96"/>
      <c r="C1" s="109"/>
      <c r="D1" s="137"/>
      <c r="E1" s="137"/>
      <c r="F1" s="137"/>
      <c r="G1" s="137"/>
      <c r="H1" s="137"/>
      <c r="I1" s="137"/>
      <c r="J1" s="231"/>
      <c r="K1" s="231"/>
      <c r="L1" s="231"/>
      <c r="M1" s="5"/>
      <c r="N1" s="5"/>
      <c r="O1" s="5"/>
    </row>
    <row r="2" spans="2:15" ht="24.75" customHeight="1" x14ac:dyDescent="0.25">
      <c r="C2" s="317" t="s">
        <v>97</v>
      </c>
      <c r="D2" s="317"/>
      <c r="E2" s="317"/>
      <c r="F2" s="317"/>
      <c r="G2" s="317"/>
      <c r="H2" s="317"/>
      <c r="I2" s="317"/>
      <c r="J2" s="317"/>
      <c r="K2" s="317"/>
      <c r="L2" s="317"/>
      <c r="M2" s="5"/>
      <c r="N2" s="5"/>
      <c r="O2" s="5"/>
    </row>
    <row r="3" spans="2:15" ht="54" customHeight="1" x14ac:dyDescent="0.25">
      <c r="B3" s="295"/>
      <c r="C3" s="295"/>
      <c r="D3" s="295"/>
      <c r="E3" s="295"/>
      <c r="F3" s="295"/>
      <c r="G3" s="295"/>
      <c r="H3" s="295"/>
      <c r="I3" s="295"/>
      <c r="J3" s="133"/>
      <c r="K3" s="133"/>
      <c r="L3" s="133"/>
      <c r="M3" s="5"/>
      <c r="N3" s="5"/>
      <c r="O3" s="5"/>
    </row>
    <row r="4" spans="2:15" ht="38.25" customHeight="1" x14ac:dyDescent="0.25">
      <c r="B4" s="186" t="s">
        <v>0</v>
      </c>
      <c r="C4" s="187">
        <v>2004</v>
      </c>
      <c r="D4" s="187">
        <v>2005</v>
      </c>
      <c r="E4" s="187">
        <v>2006</v>
      </c>
      <c r="F4" s="187">
        <v>2007</v>
      </c>
      <c r="G4" s="187">
        <v>2008</v>
      </c>
      <c r="H4" s="187">
        <v>2009</v>
      </c>
      <c r="I4" s="187">
        <v>2010</v>
      </c>
      <c r="J4" s="187">
        <v>2011</v>
      </c>
      <c r="K4" s="187">
        <v>2012</v>
      </c>
      <c r="L4" s="188">
        <v>2013</v>
      </c>
      <c r="M4" s="5"/>
      <c r="N4" s="5"/>
      <c r="O4" s="5"/>
    </row>
    <row r="5" spans="2:15" ht="10.5" customHeight="1" x14ac:dyDescent="0.25">
      <c r="B5" s="142"/>
      <c r="C5" s="143"/>
      <c r="D5" s="143"/>
      <c r="E5" s="143"/>
      <c r="F5" s="143"/>
      <c r="G5" s="143"/>
      <c r="H5" s="143"/>
      <c r="I5" s="143"/>
      <c r="J5" s="143"/>
      <c r="K5" s="143"/>
      <c r="L5" s="144"/>
      <c r="M5" s="5"/>
      <c r="N5" s="5"/>
      <c r="O5" s="5"/>
    </row>
    <row r="6" spans="2:15" x14ac:dyDescent="0.25">
      <c r="B6" s="319" t="s">
        <v>32</v>
      </c>
      <c r="C6" s="320"/>
      <c r="D6" s="320"/>
      <c r="E6" s="320"/>
      <c r="F6" s="320"/>
      <c r="G6" s="320"/>
      <c r="H6" s="320"/>
      <c r="I6" s="320"/>
      <c r="J6" s="320"/>
      <c r="K6" s="320"/>
      <c r="L6" s="321"/>
      <c r="M6" s="6"/>
      <c r="N6" s="8"/>
      <c r="O6" s="10"/>
    </row>
    <row r="7" spans="2:15" ht="45" x14ac:dyDescent="0.25">
      <c r="B7" s="138" t="s">
        <v>1</v>
      </c>
      <c r="C7" s="139">
        <v>75.548615774411516</v>
      </c>
      <c r="D7" s="139">
        <v>63.538671144611257</v>
      </c>
      <c r="E7" s="139">
        <v>56.13955174170291</v>
      </c>
      <c r="F7" s="139">
        <v>62.07196996036437</v>
      </c>
      <c r="G7" s="140">
        <v>55.507515889659054</v>
      </c>
      <c r="H7" s="140">
        <v>68.730821161163618</v>
      </c>
      <c r="I7" s="140">
        <v>63.016236242780856</v>
      </c>
      <c r="J7" s="140">
        <v>67.327956575527452</v>
      </c>
      <c r="K7" s="140">
        <v>63.528743195549438</v>
      </c>
      <c r="L7" s="141">
        <v>59.682431652315529</v>
      </c>
      <c r="M7" s="6"/>
      <c r="N7" s="8"/>
      <c r="O7" s="10"/>
    </row>
    <row r="8" spans="2:15" ht="21.75" customHeight="1" x14ac:dyDescent="0.25">
      <c r="B8" s="13" t="s">
        <v>2</v>
      </c>
      <c r="C8" s="14">
        <v>6.0976175033886406</v>
      </c>
      <c r="D8" s="14">
        <v>2.2366999379111658</v>
      </c>
      <c r="E8" s="14">
        <v>9.9459263287790165</v>
      </c>
      <c r="F8" s="14">
        <v>10.420652110285076</v>
      </c>
      <c r="G8" s="14">
        <v>7.1603790305539192</v>
      </c>
      <c r="H8" s="14">
        <v>5.1088495048288731</v>
      </c>
      <c r="I8" s="14">
        <v>9.6943171520804903</v>
      </c>
      <c r="J8" s="135">
        <v>4.9782665178674961</v>
      </c>
      <c r="K8" s="135">
        <v>3.2592559841908155</v>
      </c>
      <c r="L8" s="145">
        <v>0.23035858172291895</v>
      </c>
      <c r="M8" s="6"/>
      <c r="N8" s="8"/>
      <c r="O8" s="10"/>
    </row>
    <row r="9" spans="2:15" ht="45" x14ac:dyDescent="0.25">
      <c r="B9" s="13" t="s">
        <v>3</v>
      </c>
      <c r="C9" s="14">
        <v>80.322901423211363</v>
      </c>
      <c r="D9" s="14">
        <v>81.074965884183143</v>
      </c>
      <c r="E9" s="14">
        <v>74.570088928087486</v>
      </c>
      <c r="F9" s="14">
        <v>21.056553949020156</v>
      </c>
      <c r="G9" s="15">
        <v>76.941408761461062</v>
      </c>
      <c r="H9" s="15">
        <v>82.750397463733634</v>
      </c>
      <c r="I9" s="15">
        <v>81.64153882550707</v>
      </c>
      <c r="J9" s="15">
        <v>82.284255267616132</v>
      </c>
      <c r="K9" s="15">
        <v>77.809368424903553</v>
      </c>
      <c r="L9" s="127">
        <v>82.54373083856396</v>
      </c>
      <c r="M9" s="6"/>
      <c r="N9" s="8"/>
      <c r="O9" s="8"/>
    </row>
    <row r="10" spans="2:15" ht="45" x14ac:dyDescent="0.25">
      <c r="B10" s="13" t="s">
        <v>4</v>
      </c>
      <c r="C10" s="14">
        <v>9.4777490366407839</v>
      </c>
      <c r="D10" s="14">
        <v>10.46327522054753</v>
      </c>
      <c r="E10" s="14">
        <v>9.0343053682977388</v>
      </c>
      <c r="F10" s="14">
        <v>8.6835385405894101</v>
      </c>
      <c r="G10" s="15">
        <v>8.3803031704906292</v>
      </c>
      <c r="H10" s="15">
        <v>7.6816108029494128</v>
      </c>
      <c r="I10" s="15">
        <v>57.768666399664227</v>
      </c>
      <c r="J10" s="15">
        <v>35.593765337012179</v>
      </c>
      <c r="K10" s="15">
        <v>48.605583740924139</v>
      </c>
      <c r="L10" s="127">
        <v>60.415729339332003</v>
      </c>
      <c r="M10" s="7"/>
      <c r="N10" s="9"/>
      <c r="O10" s="9"/>
    </row>
    <row r="11" spans="2:15" ht="27" customHeight="1" x14ac:dyDescent="0.25">
      <c r="B11" s="13" t="s">
        <v>5</v>
      </c>
      <c r="C11" s="14">
        <v>79.24829698503568</v>
      </c>
      <c r="D11" s="14">
        <v>81.570548442792315</v>
      </c>
      <c r="E11" s="14">
        <v>87.45486359547985</v>
      </c>
      <c r="F11" s="14">
        <v>87.380814539374981</v>
      </c>
      <c r="G11" s="15">
        <v>87.295870475387801</v>
      </c>
      <c r="H11" s="15">
        <v>86.686661239974327</v>
      </c>
      <c r="I11" s="15">
        <v>86.440463715244448</v>
      </c>
      <c r="J11" s="15">
        <v>85.665878090357211</v>
      </c>
      <c r="K11" s="15">
        <v>86.421951064202801</v>
      </c>
      <c r="L11" s="127">
        <v>90.644632180153579</v>
      </c>
      <c r="M11" s="7"/>
      <c r="N11" s="9"/>
      <c r="O11" s="9"/>
    </row>
    <row r="12" spans="2:15" ht="19.5" customHeight="1" x14ac:dyDescent="0.25">
      <c r="B12" s="13" t="s">
        <v>6</v>
      </c>
      <c r="C12" s="14">
        <v>23.222926216969576</v>
      </c>
      <c r="D12" s="14">
        <v>34.743437782710195</v>
      </c>
      <c r="E12" s="14">
        <v>35.959785717412217</v>
      </c>
      <c r="F12" s="14">
        <v>46.633660696197587</v>
      </c>
      <c r="G12" s="15">
        <v>34.117348333919296</v>
      </c>
      <c r="H12" s="15">
        <v>30.629666138780244</v>
      </c>
      <c r="I12" s="15">
        <v>32.673462743075461</v>
      </c>
      <c r="J12" s="15">
        <v>28.946251714037345</v>
      </c>
      <c r="K12" s="15">
        <v>32.077113738833305</v>
      </c>
      <c r="L12" s="127">
        <v>31.092974160391268</v>
      </c>
      <c r="M12" s="7"/>
      <c r="N12" s="9"/>
      <c r="O12" s="9"/>
    </row>
    <row r="13" spans="2:15" ht="21.75" customHeight="1" x14ac:dyDescent="0.25">
      <c r="B13" s="13" t="s">
        <v>7</v>
      </c>
      <c r="C13" s="14">
        <v>55.906562065289791</v>
      </c>
      <c r="D13" s="14">
        <v>58.842130680004864</v>
      </c>
      <c r="E13" s="14">
        <v>59.405662845554772</v>
      </c>
      <c r="F13" s="14">
        <v>60.224745067198398</v>
      </c>
      <c r="G13" s="15">
        <v>62.016599480315179</v>
      </c>
      <c r="H13" s="15">
        <v>57.813625636213288</v>
      </c>
      <c r="I13" s="15">
        <v>65.630667295794922</v>
      </c>
      <c r="J13" s="15">
        <v>62.047259710807737</v>
      </c>
      <c r="K13" s="15">
        <v>65.814185135170902</v>
      </c>
      <c r="L13" s="127">
        <v>68.107504360044899</v>
      </c>
      <c r="M13" s="7"/>
      <c r="N13" s="9"/>
      <c r="O13" s="9"/>
    </row>
    <row r="14" spans="2:15" ht="19.5" customHeight="1" x14ac:dyDescent="0.25">
      <c r="B14" s="13" t="s">
        <v>8</v>
      </c>
      <c r="C14" s="17">
        <v>610</v>
      </c>
      <c r="D14" s="17">
        <v>489</v>
      </c>
      <c r="E14" s="17">
        <v>529</v>
      </c>
      <c r="F14" s="17">
        <v>654</v>
      </c>
      <c r="G14" s="18">
        <v>521</v>
      </c>
      <c r="H14" s="18">
        <v>691</v>
      </c>
      <c r="I14" s="18">
        <v>570</v>
      </c>
      <c r="J14" s="18">
        <v>814</v>
      </c>
      <c r="K14" s="136">
        <v>535</v>
      </c>
      <c r="L14" s="128"/>
      <c r="M14" s="7"/>
      <c r="N14" s="9"/>
      <c r="O14" s="9"/>
    </row>
    <row r="15" spans="2:15" ht="18" customHeight="1" x14ac:dyDescent="0.25">
      <c r="B15" s="29" t="s">
        <v>9</v>
      </c>
      <c r="C15" s="32">
        <v>17</v>
      </c>
      <c r="D15" s="32">
        <v>13</v>
      </c>
      <c r="E15" s="32">
        <v>15</v>
      </c>
      <c r="F15" s="33">
        <v>18</v>
      </c>
      <c r="G15" s="34">
        <v>14</v>
      </c>
      <c r="H15" s="34">
        <v>22</v>
      </c>
      <c r="I15" s="34">
        <v>17</v>
      </c>
      <c r="J15" s="34">
        <v>25</v>
      </c>
      <c r="K15" s="146">
        <v>21</v>
      </c>
      <c r="L15" s="132"/>
      <c r="M15" s="6"/>
      <c r="N15" s="8"/>
      <c r="O15" s="10"/>
    </row>
    <row r="16" spans="2:15" x14ac:dyDescent="0.25">
      <c r="B16" s="13"/>
      <c r="C16" s="20"/>
      <c r="D16" s="20"/>
      <c r="E16" s="20"/>
      <c r="F16" s="30"/>
      <c r="G16" s="31"/>
      <c r="H16" s="31"/>
      <c r="I16" s="31"/>
      <c r="J16" s="31"/>
      <c r="K16" s="31"/>
      <c r="L16" s="131"/>
      <c r="M16" s="6"/>
      <c r="N16" s="8"/>
      <c r="O16" s="10"/>
    </row>
    <row r="17" spans="2:15" x14ac:dyDescent="0.25">
      <c r="B17" s="319" t="s">
        <v>33</v>
      </c>
      <c r="C17" s="320"/>
      <c r="D17" s="320"/>
      <c r="E17" s="320"/>
      <c r="F17" s="320"/>
      <c r="G17" s="320"/>
      <c r="H17" s="320"/>
      <c r="I17" s="320"/>
      <c r="J17" s="320"/>
      <c r="K17" s="320"/>
      <c r="L17" s="321"/>
      <c r="M17" s="6"/>
      <c r="N17" s="8"/>
      <c r="O17" s="10"/>
    </row>
    <row r="18" spans="2:15" ht="45" x14ac:dyDescent="0.25">
      <c r="B18" s="138" t="s">
        <v>1</v>
      </c>
      <c r="C18" s="139">
        <v>70.886292972149562</v>
      </c>
      <c r="D18" s="139">
        <v>66.468108382139093</v>
      </c>
      <c r="E18" s="139">
        <v>49.26191334890941</v>
      </c>
      <c r="F18" s="139">
        <v>52.779111419012168</v>
      </c>
      <c r="G18" s="140">
        <v>50.172049926637598</v>
      </c>
      <c r="H18" s="140">
        <v>47.934731934731936</v>
      </c>
      <c r="I18" s="140">
        <v>46.947983014861997</v>
      </c>
      <c r="J18" s="140">
        <v>58.305244019994362</v>
      </c>
      <c r="K18" s="140">
        <v>69.152094304908189</v>
      </c>
      <c r="L18" s="141">
        <v>66.214222883144515</v>
      </c>
      <c r="M18" s="6"/>
      <c r="N18" s="8"/>
      <c r="O18" s="10"/>
    </row>
    <row r="19" spans="2:15" ht="26.25" customHeight="1" x14ac:dyDescent="0.25">
      <c r="B19" s="13" t="s">
        <v>2</v>
      </c>
      <c r="C19" s="14">
        <v>9.8686155927589709</v>
      </c>
      <c r="D19" s="14">
        <v>5.1222713214845941</v>
      </c>
      <c r="E19" s="14">
        <v>10.266319499219694</v>
      </c>
      <c r="F19" s="14">
        <v>6.4959493737798368</v>
      </c>
      <c r="G19" s="14">
        <v>2.9468364960440145</v>
      </c>
      <c r="H19" s="14">
        <v>2.3543305813330697</v>
      </c>
      <c r="I19" s="14">
        <v>4.6975497057285951</v>
      </c>
      <c r="J19" s="135">
        <v>0</v>
      </c>
      <c r="K19" s="135">
        <v>1.2517233628279409</v>
      </c>
      <c r="L19" s="145">
        <v>0.43269920468581069</v>
      </c>
      <c r="M19" s="6"/>
      <c r="N19" s="8"/>
      <c r="O19" s="10"/>
    </row>
    <row r="20" spans="2:15" ht="32.25" customHeight="1" x14ac:dyDescent="0.25">
      <c r="B20" s="13" t="s">
        <v>3</v>
      </c>
      <c r="C20" s="14">
        <v>77.184541724220338</v>
      </c>
      <c r="D20" s="14">
        <v>73.131442207175894</v>
      </c>
      <c r="E20" s="14">
        <v>78.311506207552753</v>
      </c>
      <c r="F20" s="14">
        <v>29.960115207653075</v>
      </c>
      <c r="G20" s="15">
        <v>77.849739470756901</v>
      </c>
      <c r="H20" s="15">
        <v>80.200802469706915</v>
      </c>
      <c r="I20" s="15">
        <v>72.703066479833183</v>
      </c>
      <c r="J20" s="15">
        <v>76.298501248595358</v>
      </c>
      <c r="K20" s="15">
        <v>81.050359217960306</v>
      </c>
      <c r="L20" s="127">
        <v>82.512985778294762</v>
      </c>
      <c r="M20" s="6"/>
      <c r="N20" s="8"/>
      <c r="O20" s="8"/>
    </row>
    <row r="21" spans="2:15" ht="45" x14ac:dyDescent="0.25">
      <c r="B21" s="13" t="s">
        <v>4</v>
      </c>
      <c r="C21" s="14">
        <v>10.227473727844364</v>
      </c>
      <c r="D21" s="14">
        <v>8.3575208514970356</v>
      </c>
      <c r="E21" s="14">
        <v>8.9067799387123294</v>
      </c>
      <c r="F21" s="14">
        <v>6.1466404554016805</v>
      </c>
      <c r="G21" s="15">
        <v>5.9990176484702635</v>
      </c>
      <c r="H21" s="15">
        <v>7.6207996529416162</v>
      </c>
      <c r="I21" s="15">
        <v>47.420501130448365</v>
      </c>
      <c r="J21" s="15">
        <v>38.020726512344417</v>
      </c>
      <c r="K21" s="15">
        <v>39.595983387213735</v>
      </c>
      <c r="L21" s="127">
        <v>46.169763316422689</v>
      </c>
      <c r="M21" s="7"/>
      <c r="N21" s="9"/>
      <c r="O21" s="9"/>
    </row>
    <row r="22" spans="2:15" ht="30" x14ac:dyDescent="0.25">
      <c r="B22" s="13" t="s">
        <v>5</v>
      </c>
      <c r="C22" s="14">
        <v>81.596987157999166</v>
      </c>
      <c r="D22" s="14">
        <v>84.576960251947213</v>
      </c>
      <c r="E22" s="14">
        <v>84.895238957446168</v>
      </c>
      <c r="F22" s="14">
        <v>87.520781636299674</v>
      </c>
      <c r="G22" s="15">
        <v>88.890132486962884</v>
      </c>
      <c r="H22" s="15">
        <v>94.165078950505489</v>
      </c>
      <c r="I22" s="15">
        <v>89.069604934142831</v>
      </c>
      <c r="J22" s="15">
        <v>89.056317308522253</v>
      </c>
      <c r="K22" s="15">
        <v>87.015006734164473</v>
      </c>
      <c r="L22" s="127">
        <v>87.752484152914207</v>
      </c>
      <c r="M22" s="7"/>
      <c r="N22" s="9"/>
      <c r="O22" s="9"/>
    </row>
    <row r="23" spans="2:15" ht="23.25" customHeight="1" x14ac:dyDescent="0.25">
      <c r="B23" s="13" t="s">
        <v>6</v>
      </c>
      <c r="C23" s="14">
        <v>13.704788314692593</v>
      </c>
      <c r="D23" s="14">
        <v>22.701409883805926</v>
      </c>
      <c r="E23" s="14">
        <v>32.033965052648483</v>
      </c>
      <c r="F23" s="14">
        <v>48.479702839214546</v>
      </c>
      <c r="G23" s="15">
        <v>34.110266771923108</v>
      </c>
      <c r="H23" s="15">
        <v>50.486510449783282</v>
      </c>
      <c r="I23" s="15">
        <v>29.537562229102665</v>
      </c>
      <c r="J23" s="15">
        <v>34.148539789348312</v>
      </c>
      <c r="K23" s="15">
        <v>28.679329574612577</v>
      </c>
      <c r="L23" s="127">
        <v>28.4784913804572</v>
      </c>
      <c r="M23" s="7"/>
      <c r="N23" s="9"/>
      <c r="O23" s="9"/>
    </row>
    <row r="24" spans="2:15" ht="24" customHeight="1" x14ac:dyDescent="0.25">
      <c r="B24" s="13" t="s">
        <v>7</v>
      </c>
      <c r="C24" s="14">
        <v>54.744712345624251</v>
      </c>
      <c r="D24" s="14">
        <v>57.849795847619333</v>
      </c>
      <c r="E24" s="14">
        <v>57.692874791538316</v>
      </c>
      <c r="F24" s="14">
        <v>62.244136108298569</v>
      </c>
      <c r="G24" s="15">
        <v>62.517106321928416</v>
      </c>
      <c r="H24" s="15">
        <v>63.064050255639359</v>
      </c>
      <c r="I24" s="15">
        <v>66.211984271638187</v>
      </c>
      <c r="J24" s="15">
        <v>65.680012282199556</v>
      </c>
      <c r="K24" s="15">
        <v>63.762364412979998</v>
      </c>
      <c r="L24" s="127">
        <v>64.849498044581281</v>
      </c>
      <c r="M24" s="7"/>
      <c r="N24" s="9"/>
      <c r="O24" s="9"/>
    </row>
    <row r="25" spans="2:15" ht="21.75" customHeight="1" x14ac:dyDescent="0.25">
      <c r="B25" s="13" t="s">
        <v>8</v>
      </c>
      <c r="C25" s="17">
        <v>679</v>
      </c>
      <c r="D25" s="17">
        <v>568</v>
      </c>
      <c r="E25" s="17">
        <v>653</v>
      </c>
      <c r="F25" s="17">
        <v>544</v>
      </c>
      <c r="G25" s="18">
        <v>496</v>
      </c>
      <c r="H25" s="18">
        <v>282</v>
      </c>
      <c r="I25" s="18">
        <v>534</v>
      </c>
      <c r="J25" s="18">
        <v>589</v>
      </c>
      <c r="K25" s="136">
        <v>670</v>
      </c>
      <c r="L25" s="128"/>
      <c r="M25" s="7"/>
      <c r="N25" s="9"/>
      <c r="O25" s="9"/>
    </row>
    <row r="26" spans="2:15" ht="20.25" customHeight="1" x14ac:dyDescent="0.25">
      <c r="B26" s="29" t="s">
        <v>9</v>
      </c>
      <c r="C26" s="32">
        <v>20</v>
      </c>
      <c r="D26" s="32">
        <v>17</v>
      </c>
      <c r="E26" s="32">
        <v>20</v>
      </c>
      <c r="F26" s="33">
        <v>14</v>
      </c>
      <c r="G26" s="34">
        <v>12</v>
      </c>
      <c r="H26" s="34">
        <v>10</v>
      </c>
      <c r="I26" s="34">
        <v>15</v>
      </c>
      <c r="J26" s="34">
        <v>15</v>
      </c>
      <c r="K26" s="146">
        <v>23</v>
      </c>
      <c r="L26" s="132"/>
      <c r="M26" s="6"/>
      <c r="N26" s="8"/>
      <c r="O26" s="10"/>
    </row>
    <row r="27" spans="2:15" x14ac:dyDescent="0.25">
      <c r="B27" s="13"/>
      <c r="C27" s="20"/>
      <c r="D27" s="22"/>
      <c r="E27" s="22"/>
      <c r="F27" s="22"/>
      <c r="G27" s="22"/>
      <c r="H27" s="22"/>
      <c r="I27" s="22"/>
      <c r="J27" s="22"/>
      <c r="K27" s="22"/>
      <c r="L27" s="130"/>
      <c r="M27" s="6"/>
      <c r="N27" s="8"/>
      <c r="O27" s="10"/>
    </row>
    <row r="28" spans="2:15" x14ac:dyDescent="0.25">
      <c r="B28" s="319" t="s">
        <v>13</v>
      </c>
      <c r="C28" s="320"/>
      <c r="D28" s="320"/>
      <c r="E28" s="320"/>
      <c r="F28" s="320"/>
      <c r="G28" s="320"/>
      <c r="H28" s="320"/>
      <c r="I28" s="320"/>
      <c r="J28" s="320"/>
      <c r="K28" s="320"/>
      <c r="L28" s="321"/>
      <c r="M28" s="6"/>
      <c r="N28" s="8"/>
      <c r="O28" s="10"/>
    </row>
    <row r="29" spans="2:15" ht="45" x14ac:dyDescent="0.25">
      <c r="B29" s="138" t="s">
        <v>1</v>
      </c>
      <c r="C29" s="139">
        <v>61.058418023457619</v>
      </c>
      <c r="D29" s="139">
        <v>53.58664715633229</v>
      </c>
      <c r="E29" s="139">
        <v>55.312978914548438</v>
      </c>
      <c r="F29" s="139">
        <v>63.413046435256859</v>
      </c>
      <c r="G29" s="140">
        <v>57.749310417992795</v>
      </c>
      <c r="H29" s="140">
        <v>53.630171124771564</v>
      </c>
      <c r="I29" s="140">
        <v>53.907304634768252</v>
      </c>
      <c r="J29" s="140">
        <v>68.240538599538198</v>
      </c>
      <c r="K29" s="140">
        <v>62.788312378253941</v>
      </c>
      <c r="L29" s="141">
        <v>57.147275032285229</v>
      </c>
      <c r="M29" s="6"/>
      <c r="N29" s="8"/>
      <c r="O29" s="10"/>
    </row>
    <row r="30" spans="2:15" ht="21.75" customHeight="1" x14ac:dyDescent="0.25">
      <c r="B30" s="13" t="s">
        <v>2</v>
      </c>
      <c r="C30" s="14">
        <v>0</v>
      </c>
      <c r="D30" s="14">
        <v>0</v>
      </c>
      <c r="E30" s="14">
        <v>0</v>
      </c>
      <c r="F30" s="14">
        <v>4.1333629557678506</v>
      </c>
      <c r="G30" s="14">
        <v>2.8927516576955914</v>
      </c>
      <c r="H30" s="14">
        <v>6.8939286760612619</v>
      </c>
      <c r="I30" s="14">
        <v>1.8434060080214718</v>
      </c>
      <c r="J30" s="135">
        <v>1.1570502825926607</v>
      </c>
      <c r="K30" s="135">
        <v>0.99486105835591199</v>
      </c>
      <c r="L30" s="145">
        <v>0.84533838059615896</v>
      </c>
      <c r="M30" s="6"/>
      <c r="N30" s="8"/>
      <c r="O30" s="10"/>
    </row>
    <row r="31" spans="2:15" ht="45" x14ac:dyDescent="0.25">
      <c r="B31" s="13" t="s">
        <v>3</v>
      </c>
      <c r="C31" s="14">
        <v>73.617240790426365</v>
      </c>
      <c r="D31" s="14">
        <v>80.6014188923657</v>
      </c>
      <c r="E31" s="14">
        <v>83.535549397696983</v>
      </c>
      <c r="F31" s="14">
        <v>22.539021529654292</v>
      </c>
      <c r="G31" s="15">
        <v>72.430928109591036</v>
      </c>
      <c r="H31" s="15">
        <v>66.943232858660679</v>
      </c>
      <c r="I31" s="15">
        <v>79.304627747119767</v>
      </c>
      <c r="J31" s="15">
        <v>63.775779241602201</v>
      </c>
      <c r="K31" s="15">
        <v>72.126320086707636</v>
      </c>
      <c r="L31" s="127">
        <v>77.585901365133779</v>
      </c>
      <c r="M31" s="6"/>
      <c r="N31" s="8"/>
      <c r="O31" s="8"/>
    </row>
    <row r="32" spans="2:15" ht="45" x14ac:dyDescent="0.25">
      <c r="B32" s="13" t="s">
        <v>4</v>
      </c>
      <c r="C32" s="14">
        <v>9.8247213593233305</v>
      </c>
      <c r="D32" s="14">
        <v>11.874373952894665</v>
      </c>
      <c r="E32" s="14">
        <v>13.26149454757398</v>
      </c>
      <c r="F32" s="14">
        <v>7.5239605883842167</v>
      </c>
      <c r="G32" s="15">
        <v>6.2766329902161173</v>
      </c>
      <c r="H32" s="15">
        <v>8.3728938413056202</v>
      </c>
      <c r="I32" s="15">
        <v>48.11230886385286</v>
      </c>
      <c r="J32" s="15">
        <v>32.088732029909913</v>
      </c>
      <c r="K32" s="15">
        <v>30.860847204773869</v>
      </c>
      <c r="L32" s="127">
        <v>35.657646123506758</v>
      </c>
      <c r="M32" s="7"/>
      <c r="N32" s="9"/>
      <c r="O32" s="9"/>
    </row>
    <row r="33" spans="2:15" ht="30" x14ac:dyDescent="0.25">
      <c r="B33" s="13" t="s">
        <v>5</v>
      </c>
      <c r="C33" s="14">
        <v>78.290815829536626</v>
      </c>
      <c r="D33" s="14">
        <v>78.298757615519321</v>
      </c>
      <c r="E33" s="14">
        <v>77.042442255286176</v>
      </c>
      <c r="F33" s="14">
        <v>79.939689550980191</v>
      </c>
      <c r="G33" s="15">
        <v>79.891885244394174</v>
      </c>
      <c r="H33" s="15">
        <v>82.79712537956091</v>
      </c>
      <c r="I33" s="15">
        <v>73.141316693090246</v>
      </c>
      <c r="J33" s="15">
        <v>79.862439922461263</v>
      </c>
      <c r="K33" s="15">
        <v>81.583017250174976</v>
      </c>
      <c r="L33" s="127">
        <v>89.624224612245726</v>
      </c>
      <c r="M33" s="7"/>
      <c r="N33" s="9"/>
      <c r="O33" s="9"/>
    </row>
    <row r="34" spans="2:15" ht="21.75" customHeight="1" x14ac:dyDescent="0.25">
      <c r="B34" s="13" t="s">
        <v>6</v>
      </c>
      <c r="C34" s="14">
        <v>16.428860324152321</v>
      </c>
      <c r="D34" s="14">
        <v>28.948103903985434</v>
      </c>
      <c r="E34" s="14">
        <v>24.891810506925033</v>
      </c>
      <c r="F34" s="14">
        <v>19.784408203578607</v>
      </c>
      <c r="G34" s="15">
        <v>19.840008040328598</v>
      </c>
      <c r="H34" s="15">
        <v>19.968118544830386</v>
      </c>
      <c r="I34" s="15">
        <v>26.495284753408676</v>
      </c>
      <c r="J34" s="15">
        <v>13.979522967302374</v>
      </c>
      <c r="K34" s="15">
        <v>24.263529561871859</v>
      </c>
      <c r="L34" s="127">
        <v>32.200025760688888</v>
      </c>
      <c r="M34" s="7"/>
      <c r="N34" s="9"/>
      <c r="O34" s="9"/>
    </row>
    <row r="35" spans="2:15" ht="19.5" customHeight="1" x14ac:dyDescent="0.25">
      <c r="B35" s="13" t="s">
        <v>7</v>
      </c>
      <c r="C35" s="14">
        <v>56.914432611309891</v>
      </c>
      <c r="D35" s="14">
        <v>58.102593629601742</v>
      </c>
      <c r="E35" s="14">
        <v>57.022088308899342</v>
      </c>
      <c r="F35" s="14">
        <v>55.976469294252226</v>
      </c>
      <c r="G35" s="15">
        <v>57.072757508978832</v>
      </c>
      <c r="H35" s="15">
        <v>57.781287894971626</v>
      </c>
      <c r="I35" s="15">
        <v>62.656332982941365</v>
      </c>
      <c r="J35" s="15">
        <v>61.784720826263836</v>
      </c>
      <c r="K35" s="15">
        <v>62.188259880262599</v>
      </c>
      <c r="L35" s="127">
        <v>64.726430282484415</v>
      </c>
      <c r="M35" s="7"/>
      <c r="N35" s="9"/>
      <c r="O35" s="9"/>
    </row>
    <row r="36" spans="2:15" ht="21" customHeight="1" x14ac:dyDescent="0.25">
      <c r="B36" s="13" t="s">
        <v>8</v>
      </c>
      <c r="C36" s="17">
        <v>543</v>
      </c>
      <c r="D36" s="17">
        <v>550</v>
      </c>
      <c r="E36" s="17">
        <v>706</v>
      </c>
      <c r="F36" s="17">
        <v>871</v>
      </c>
      <c r="G36" s="18">
        <v>784</v>
      </c>
      <c r="H36" s="18">
        <v>697</v>
      </c>
      <c r="I36" s="18">
        <v>748</v>
      </c>
      <c r="J36" s="18">
        <v>827</v>
      </c>
      <c r="K36" s="136">
        <v>767</v>
      </c>
      <c r="L36" s="128"/>
      <c r="M36" s="7"/>
      <c r="N36" s="9"/>
      <c r="O36" s="9"/>
    </row>
    <row r="37" spans="2:15" ht="18.75" customHeight="1" x14ac:dyDescent="0.25">
      <c r="B37" s="29" t="s">
        <v>9</v>
      </c>
      <c r="C37" s="32">
        <v>14</v>
      </c>
      <c r="D37" s="32">
        <v>15</v>
      </c>
      <c r="E37" s="32">
        <v>22</v>
      </c>
      <c r="F37" s="33">
        <v>23</v>
      </c>
      <c r="G37" s="34">
        <v>22</v>
      </c>
      <c r="H37" s="34">
        <v>23</v>
      </c>
      <c r="I37" s="34">
        <v>24</v>
      </c>
      <c r="J37" s="34">
        <v>26</v>
      </c>
      <c r="K37" s="146">
        <v>25</v>
      </c>
      <c r="L37" s="132"/>
      <c r="M37" s="6"/>
      <c r="N37" s="8"/>
      <c r="O37" s="10"/>
    </row>
    <row r="38" spans="2:15" x14ac:dyDescent="0.25">
      <c r="B38" s="13"/>
      <c r="C38" s="20"/>
      <c r="D38" s="22"/>
      <c r="E38" s="22"/>
      <c r="F38" s="22"/>
      <c r="G38" s="22"/>
      <c r="H38" s="22"/>
      <c r="I38" s="22"/>
      <c r="J38" s="22"/>
      <c r="K38" s="22"/>
      <c r="L38" s="130"/>
      <c r="M38" s="6"/>
      <c r="N38" s="8"/>
      <c r="O38" s="10"/>
    </row>
    <row r="39" spans="2:15" x14ac:dyDescent="0.25">
      <c r="B39" s="319" t="s">
        <v>34</v>
      </c>
      <c r="C39" s="320"/>
      <c r="D39" s="320"/>
      <c r="E39" s="320"/>
      <c r="F39" s="320"/>
      <c r="G39" s="320"/>
      <c r="H39" s="320"/>
      <c r="I39" s="320"/>
      <c r="J39" s="320"/>
      <c r="K39" s="320"/>
      <c r="L39" s="321"/>
      <c r="M39" s="6"/>
      <c r="N39" s="8"/>
      <c r="O39" s="10"/>
    </row>
    <row r="40" spans="2:15" ht="45" x14ac:dyDescent="0.25">
      <c r="B40" s="138" t="s">
        <v>1</v>
      </c>
      <c r="C40" s="139">
        <v>66.741203713865531</v>
      </c>
      <c r="D40" s="139">
        <v>68.795265112012743</v>
      </c>
      <c r="E40" s="139">
        <v>67.374492903910749</v>
      </c>
      <c r="F40" s="139">
        <v>66.18856967618018</v>
      </c>
      <c r="G40" s="140">
        <v>70.991784564729585</v>
      </c>
      <c r="H40" s="140">
        <v>65.843325339728224</v>
      </c>
      <c r="I40" s="140">
        <v>65.109253144101743</v>
      </c>
      <c r="J40" s="140">
        <v>67.874866601991059</v>
      </c>
      <c r="K40" s="140">
        <v>63.043780022907157</v>
      </c>
      <c r="L40" s="141">
        <v>59.823985292078341</v>
      </c>
      <c r="M40" s="6"/>
      <c r="N40" s="8"/>
      <c r="O40" s="10"/>
    </row>
    <row r="41" spans="2:15" ht="24" customHeight="1" x14ac:dyDescent="0.25">
      <c r="B41" s="13" t="s">
        <v>2</v>
      </c>
      <c r="C41" s="14">
        <v>3.8529602555291773</v>
      </c>
      <c r="D41" s="14">
        <v>4.9464665849240514</v>
      </c>
      <c r="E41" s="14">
        <v>3.0290364714558473</v>
      </c>
      <c r="F41" s="14">
        <v>1.906968460720563</v>
      </c>
      <c r="G41" s="14">
        <v>0.75927154986646872</v>
      </c>
      <c r="H41" s="14">
        <v>1.2181872504549531</v>
      </c>
      <c r="I41" s="14">
        <v>0.91696748502924363</v>
      </c>
      <c r="J41" s="135">
        <v>0.39992110440811901</v>
      </c>
      <c r="K41" s="135">
        <v>0.39733227936702509</v>
      </c>
      <c r="L41" s="145">
        <v>0</v>
      </c>
      <c r="M41" s="6"/>
      <c r="N41" s="8"/>
      <c r="O41" s="10"/>
    </row>
    <row r="42" spans="2:15" ht="45" x14ac:dyDescent="0.25">
      <c r="B42" s="13" t="s">
        <v>3</v>
      </c>
      <c r="C42" s="14">
        <v>79.632647177907444</v>
      </c>
      <c r="D42" s="14">
        <v>73.710017092629471</v>
      </c>
      <c r="E42" s="14">
        <v>76.715037820810196</v>
      </c>
      <c r="F42" s="14">
        <v>31.005382117545892</v>
      </c>
      <c r="G42" s="15">
        <v>68.113383530773461</v>
      </c>
      <c r="H42" s="15">
        <v>71.057980461924302</v>
      </c>
      <c r="I42" s="15">
        <v>74.468065089094438</v>
      </c>
      <c r="J42" s="15">
        <v>73.784784267456615</v>
      </c>
      <c r="K42" s="15">
        <v>75.571605193309395</v>
      </c>
      <c r="L42" s="127">
        <v>94.460455010423701</v>
      </c>
      <c r="M42" s="6"/>
      <c r="N42" s="8"/>
      <c r="O42" s="8"/>
    </row>
    <row r="43" spans="2:15" ht="45" x14ac:dyDescent="0.25">
      <c r="B43" s="13" t="s">
        <v>4</v>
      </c>
      <c r="C43" s="14">
        <v>11.248962296165162</v>
      </c>
      <c r="D43" s="14">
        <v>9.8309623392615269</v>
      </c>
      <c r="E43" s="14">
        <v>9.055464900092657</v>
      </c>
      <c r="F43" s="14">
        <v>8.0735073495432434</v>
      </c>
      <c r="G43" s="15">
        <v>7.7008704119324287</v>
      </c>
      <c r="H43" s="15">
        <v>7.5991254040253171</v>
      </c>
      <c r="I43" s="15">
        <v>71.995436795953495</v>
      </c>
      <c r="J43" s="15">
        <v>65.322612150752747</v>
      </c>
      <c r="K43" s="15">
        <v>62.318962431766977</v>
      </c>
      <c r="L43" s="127">
        <v>30.687802323841819</v>
      </c>
      <c r="M43" s="7"/>
      <c r="N43" s="9"/>
      <c r="O43" s="9"/>
    </row>
    <row r="44" spans="2:15" ht="30" x14ac:dyDescent="0.25">
      <c r="B44" s="13" t="s">
        <v>5</v>
      </c>
      <c r="C44" s="14">
        <v>83.569631233100168</v>
      </c>
      <c r="D44" s="14">
        <v>86.008983546302829</v>
      </c>
      <c r="E44" s="14">
        <v>88.153563188527556</v>
      </c>
      <c r="F44" s="14">
        <v>90.77997369848427</v>
      </c>
      <c r="G44" s="15">
        <v>89.527165308242118</v>
      </c>
      <c r="H44" s="15">
        <v>91.188282908257037</v>
      </c>
      <c r="I44" s="15">
        <v>88.951785193529119</v>
      </c>
      <c r="J44" s="15">
        <v>86.961489183466227</v>
      </c>
      <c r="K44" s="15">
        <v>89.576930904991642</v>
      </c>
      <c r="L44" s="127">
        <v>80.289009574809072</v>
      </c>
      <c r="M44" s="7"/>
      <c r="N44" s="9"/>
      <c r="O44" s="9"/>
    </row>
    <row r="45" spans="2:15" ht="18.75" customHeight="1" x14ac:dyDescent="0.25">
      <c r="B45" s="13" t="s">
        <v>6</v>
      </c>
      <c r="C45" s="14">
        <v>23.992246743421639</v>
      </c>
      <c r="D45" s="14">
        <v>23.743178915592718</v>
      </c>
      <c r="E45" s="14">
        <v>19.540906490781541</v>
      </c>
      <c r="F45" s="14">
        <v>32.034370242919884</v>
      </c>
      <c r="G45" s="15">
        <v>20.747346472369134</v>
      </c>
      <c r="H45" s="15">
        <v>24.464982446263679</v>
      </c>
      <c r="I45" s="15">
        <v>29.799237966236557</v>
      </c>
      <c r="J45" s="15">
        <v>24.839490967715236</v>
      </c>
      <c r="K45" s="15">
        <v>29.945115370237257</v>
      </c>
      <c r="L45" s="127">
        <v>18.426793995910831</v>
      </c>
      <c r="M45" s="7"/>
      <c r="N45" s="9"/>
      <c r="O45" s="9"/>
    </row>
    <row r="46" spans="2:15" ht="22.5" customHeight="1" x14ac:dyDescent="0.25">
      <c r="B46" s="13" t="s">
        <v>7</v>
      </c>
      <c r="C46" s="14">
        <v>57.56035675941699</v>
      </c>
      <c r="D46" s="14">
        <v>58.434603190804168</v>
      </c>
      <c r="E46" s="14">
        <v>57.88649119203707</v>
      </c>
      <c r="F46" s="14">
        <v>61.541484455675302</v>
      </c>
      <c r="G46" s="15">
        <v>60.246927113179822</v>
      </c>
      <c r="H46" s="15">
        <v>60.150209941094928</v>
      </c>
      <c r="I46" s="15">
        <v>70.668103522870496</v>
      </c>
      <c r="J46" s="15">
        <v>68.669609300898983</v>
      </c>
      <c r="K46" s="15">
        <v>69.131861670549242</v>
      </c>
      <c r="L46" s="127">
        <v>57.684570917403015</v>
      </c>
      <c r="M46" s="7"/>
      <c r="N46" s="9"/>
      <c r="O46" s="9"/>
    </row>
    <row r="47" spans="2:15" ht="19.5" customHeight="1" x14ac:dyDescent="0.25">
      <c r="B47" s="13" t="s">
        <v>8</v>
      </c>
      <c r="C47" s="17">
        <v>491</v>
      </c>
      <c r="D47" s="17">
        <v>521</v>
      </c>
      <c r="E47" s="17">
        <v>630</v>
      </c>
      <c r="F47" s="17">
        <v>592</v>
      </c>
      <c r="G47" s="18">
        <v>605</v>
      </c>
      <c r="H47" s="18">
        <v>485</v>
      </c>
      <c r="I47" s="18">
        <v>347</v>
      </c>
      <c r="J47" s="18">
        <v>424</v>
      </c>
      <c r="K47" s="136">
        <v>354</v>
      </c>
      <c r="L47" s="128"/>
      <c r="M47" s="7"/>
      <c r="N47" s="9"/>
      <c r="O47" s="9"/>
    </row>
    <row r="48" spans="2:15" ht="22.5" customHeight="1" x14ac:dyDescent="0.25">
      <c r="B48" s="29" t="s">
        <v>9</v>
      </c>
      <c r="C48" s="32">
        <v>12</v>
      </c>
      <c r="D48" s="32">
        <v>14</v>
      </c>
      <c r="E48" s="32">
        <v>18</v>
      </c>
      <c r="F48" s="33">
        <v>16</v>
      </c>
      <c r="G48" s="34">
        <v>16</v>
      </c>
      <c r="H48" s="34">
        <v>16</v>
      </c>
      <c r="I48" s="34">
        <v>8</v>
      </c>
      <c r="J48" s="34">
        <v>9</v>
      </c>
      <c r="K48" s="146">
        <v>11</v>
      </c>
      <c r="L48" s="132"/>
      <c r="M48" s="6"/>
      <c r="N48" s="8"/>
      <c r="O48" s="10"/>
    </row>
    <row r="49" spans="2:15" s="4" customFormat="1" x14ac:dyDescent="0.25">
      <c r="B49" s="125" t="s">
        <v>15</v>
      </c>
      <c r="C49" s="108"/>
      <c r="D49" s="108"/>
      <c r="E49" s="108"/>
      <c r="F49" s="108"/>
      <c r="G49" s="108"/>
      <c r="H49" s="108"/>
      <c r="I49" s="108"/>
      <c r="J49" s="108"/>
      <c r="K49" s="108"/>
      <c r="L49" s="108"/>
      <c r="M49" s="6"/>
      <c r="N49" s="8"/>
      <c r="O49" s="10"/>
    </row>
    <row r="50" spans="2:15" s="4" customFormat="1" x14ac:dyDescent="0.25">
      <c r="B50" s="318" t="s">
        <v>14</v>
      </c>
      <c r="C50" s="318"/>
      <c r="D50" s="318"/>
      <c r="E50" s="108"/>
      <c r="F50" s="108"/>
      <c r="G50" s="108"/>
      <c r="H50" s="108"/>
      <c r="I50" s="108"/>
      <c r="J50" s="108"/>
      <c r="K50" s="108"/>
      <c r="L50" s="108"/>
    </row>
    <row r="51" spans="2:15" s="4" customFormat="1" x14ac:dyDescent="0.25">
      <c r="B51" s="318" t="s">
        <v>85</v>
      </c>
      <c r="C51" s="318"/>
      <c r="D51" s="318"/>
      <c r="E51" s="108"/>
      <c r="F51" s="108"/>
      <c r="G51" s="108"/>
      <c r="H51" s="108"/>
      <c r="I51" s="108"/>
      <c r="J51" s="108"/>
      <c r="K51" s="108"/>
      <c r="L51" s="108"/>
    </row>
    <row r="52" spans="2:15" s="4" customFormat="1" x14ac:dyDescent="0.25">
      <c r="B52" s="96"/>
      <c r="C52" s="109"/>
      <c r="D52" s="109"/>
      <c r="E52" s="109"/>
      <c r="F52" s="109"/>
      <c r="G52" s="109"/>
      <c r="H52" s="109"/>
      <c r="I52" s="109"/>
      <c r="J52" s="109"/>
      <c r="K52" s="109"/>
      <c r="L52" s="109"/>
    </row>
    <row r="53" spans="2:15" s="4" customFormat="1" x14ac:dyDescent="0.25">
      <c r="B53" s="96"/>
      <c r="C53" s="109"/>
      <c r="D53" s="109"/>
      <c r="E53" s="109"/>
      <c r="F53" s="109"/>
      <c r="G53" s="109"/>
      <c r="H53" s="109"/>
      <c r="I53" s="109"/>
      <c r="J53" s="109"/>
      <c r="K53" s="109"/>
      <c r="L53" s="109"/>
    </row>
    <row r="54" spans="2:15" s="4" customFormat="1" x14ac:dyDescent="0.25">
      <c r="B54" s="96"/>
      <c r="C54" s="109"/>
      <c r="D54" s="109"/>
      <c r="E54" s="109"/>
      <c r="F54" s="109"/>
      <c r="G54" s="109"/>
      <c r="H54" s="109"/>
      <c r="I54" s="109"/>
      <c r="J54" s="109"/>
      <c r="K54" s="109"/>
      <c r="L54" s="109"/>
    </row>
    <row r="55" spans="2:15" s="4" customFormat="1" x14ac:dyDescent="0.25">
      <c r="B55" s="96"/>
      <c r="C55" s="109"/>
      <c r="D55" s="109"/>
      <c r="E55" s="109"/>
      <c r="F55" s="109"/>
      <c r="G55" s="109"/>
      <c r="H55" s="109"/>
      <c r="I55" s="109"/>
      <c r="J55" s="109"/>
      <c r="K55" s="109"/>
      <c r="L55" s="109"/>
    </row>
    <row r="56" spans="2:15" s="4" customFormat="1" x14ac:dyDescent="0.25">
      <c r="B56" s="96"/>
      <c r="C56" s="109"/>
      <c r="D56" s="109"/>
      <c r="E56" s="109"/>
      <c r="F56" s="109"/>
      <c r="G56" s="109"/>
      <c r="H56" s="109"/>
      <c r="I56" s="109"/>
      <c r="J56" s="109"/>
      <c r="K56" s="109"/>
      <c r="L56" s="109"/>
    </row>
    <row r="57" spans="2:15" s="4" customFormat="1" x14ac:dyDescent="0.25">
      <c r="B57" s="96"/>
      <c r="C57" s="109"/>
      <c r="D57" s="109"/>
      <c r="E57" s="109"/>
      <c r="F57" s="109"/>
      <c r="G57" s="109"/>
      <c r="H57" s="109"/>
      <c r="I57" s="109"/>
      <c r="J57" s="109"/>
      <c r="K57" s="109"/>
      <c r="L57" s="109"/>
    </row>
    <row r="58" spans="2:15" s="4" customFormat="1" x14ac:dyDescent="0.25">
      <c r="B58" s="96"/>
      <c r="C58" s="109"/>
      <c r="D58" s="109"/>
      <c r="E58" s="109"/>
      <c r="F58" s="109"/>
      <c r="G58" s="109"/>
      <c r="H58" s="109"/>
      <c r="I58" s="109"/>
      <c r="J58" s="109"/>
      <c r="K58" s="109"/>
      <c r="L58" s="109"/>
    </row>
    <row r="59" spans="2:15" s="4" customFormat="1" x14ac:dyDescent="0.25">
      <c r="B59" s="96"/>
      <c r="C59" s="109"/>
      <c r="D59" s="109"/>
      <c r="E59" s="109"/>
      <c r="F59" s="109"/>
      <c r="G59" s="109"/>
      <c r="H59" s="109"/>
      <c r="I59" s="109"/>
      <c r="J59" s="109"/>
      <c r="K59" s="109"/>
      <c r="L59" s="109"/>
    </row>
    <row r="60" spans="2:15" s="4" customFormat="1" x14ac:dyDescent="0.25">
      <c r="B60" s="96"/>
      <c r="C60" s="109"/>
      <c r="D60" s="109"/>
      <c r="E60" s="109"/>
      <c r="F60" s="109"/>
      <c r="G60" s="109"/>
      <c r="H60" s="109"/>
      <c r="I60" s="109"/>
      <c r="J60" s="109"/>
      <c r="K60" s="109"/>
      <c r="L60" s="109"/>
    </row>
    <row r="61" spans="2:15" s="4" customFormat="1" x14ac:dyDescent="0.25">
      <c r="B61" s="96"/>
      <c r="C61" s="109"/>
      <c r="D61" s="109"/>
      <c r="E61" s="109"/>
      <c r="F61" s="109"/>
      <c r="G61" s="109"/>
      <c r="H61" s="109"/>
      <c r="I61" s="109"/>
      <c r="J61" s="109"/>
      <c r="K61" s="109"/>
      <c r="L61" s="109"/>
    </row>
    <row r="62" spans="2:15" s="4" customFormat="1" x14ac:dyDescent="0.25">
      <c r="B62" s="96"/>
      <c r="C62" s="109"/>
      <c r="D62" s="109"/>
      <c r="E62" s="109"/>
      <c r="F62" s="109"/>
      <c r="G62" s="109"/>
      <c r="H62" s="109"/>
      <c r="I62" s="109"/>
      <c r="J62" s="109"/>
      <c r="K62" s="109"/>
      <c r="L62" s="109"/>
    </row>
    <row r="63" spans="2:15" s="4" customFormat="1" x14ac:dyDescent="0.25">
      <c r="B63" s="96"/>
      <c r="C63" s="109"/>
      <c r="D63" s="109"/>
      <c r="E63" s="109"/>
      <c r="F63" s="109"/>
      <c r="G63" s="109"/>
      <c r="H63" s="109"/>
      <c r="I63" s="109"/>
      <c r="J63" s="109"/>
      <c r="K63" s="109"/>
      <c r="L63" s="109"/>
    </row>
    <row r="64" spans="2:15" s="4" customFormat="1" x14ac:dyDescent="0.25">
      <c r="B64" s="96"/>
      <c r="C64" s="109"/>
      <c r="D64" s="109"/>
      <c r="E64" s="109"/>
      <c r="F64" s="109"/>
      <c r="G64" s="109"/>
      <c r="H64" s="109"/>
      <c r="I64" s="109"/>
      <c r="J64" s="109"/>
      <c r="K64" s="109"/>
      <c r="L64" s="109"/>
    </row>
    <row r="65" spans="2:12" s="4" customFormat="1" x14ac:dyDescent="0.25">
      <c r="B65" s="96"/>
      <c r="C65" s="109"/>
      <c r="D65" s="109"/>
      <c r="E65" s="109"/>
      <c r="F65" s="109"/>
      <c r="G65" s="109"/>
      <c r="H65" s="109"/>
      <c r="I65" s="109"/>
      <c r="J65" s="109"/>
      <c r="K65" s="109"/>
      <c r="L65" s="109"/>
    </row>
    <row r="66" spans="2:12" s="4" customFormat="1" x14ac:dyDescent="0.25">
      <c r="B66" s="96"/>
      <c r="C66" s="109"/>
      <c r="D66" s="109"/>
      <c r="E66" s="109"/>
      <c r="F66" s="109"/>
      <c r="G66" s="109"/>
      <c r="H66" s="109"/>
      <c r="I66" s="109"/>
      <c r="J66" s="109"/>
      <c r="K66" s="109"/>
      <c r="L66" s="109"/>
    </row>
    <row r="67" spans="2:12" s="4" customFormat="1" x14ac:dyDescent="0.25">
      <c r="B67" s="96"/>
      <c r="C67" s="109"/>
      <c r="D67" s="109"/>
      <c r="E67" s="109"/>
      <c r="F67" s="109"/>
      <c r="G67" s="109"/>
      <c r="H67" s="109"/>
      <c r="I67" s="109"/>
      <c r="J67" s="109"/>
      <c r="K67" s="109"/>
      <c r="L67" s="109"/>
    </row>
    <row r="68" spans="2:12" s="4" customFormat="1" x14ac:dyDescent="0.25">
      <c r="B68" s="96"/>
      <c r="C68" s="109"/>
      <c r="D68" s="109"/>
      <c r="E68" s="109"/>
      <c r="F68" s="109"/>
      <c r="G68" s="109"/>
      <c r="H68" s="109"/>
      <c r="I68" s="109"/>
      <c r="J68" s="109"/>
      <c r="K68" s="109"/>
      <c r="L68" s="109"/>
    </row>
    <row r="69" spans="2:12" s="4" customFormat="1" x14ac:dyDescent="0.25">
      <c r="B69" s="96"/>
      <c r="C69" s="109"/>
      <c r="D69" s="109"/>
      <c r="E69" s="109"/>
      <c r="F69" s="109"/>
      <c r="G69" s="109"/>
      <c r="H69" s="109"/>
      <c r="I69" s="109"/>
      <c r="J69" s="109"/>
      <c r="K69" s="109"/>
      <c r="L69" s="109"/>
    </row>
    <row r="70" spans="2:12" s="4" customFormat="1" x14ac:dyDescent="0.25">
      <c r="B70" s="96"/>
      <c r="C70" s="109"/>
      <c r="D70" s="109"/>
      <c r="E70" s="109"/>
      <c r="F70" s="109"/>
      <c r="G70" s="109"/>
      <c r="H70" s="109"/>
      <c r="I70" s="109"/>
      <c r="J70" s="109"/>
      <c r="K70" s="109"/>
      <c r="L70" s="109"/>
    </row>
    <row r="71" spans="2:12" s="4" customFormat="1" x14ac:dyDescent="0.25">
      <c r="B71" s="96"/>
      <c r="C71" s="109"/>
      <c r="D71" s="109"/>
      <c r="E71" s="109"/>
      <c r="F71" s="109"/>
      <c r="G71" s="109"/>
      <c r="H71" s="109"/>
      <c r="I71" s="109"/>
      <c r="J71" s="109"/>
      <c r="K71" s="109"/>
      <c r="L71" s="109"/>
    </row>
    <row r="72" spans="2:12" s="4" customFormat="1" x14ac:dyDescent="0.25">
      <c r="B72" s="96"/>
      <c r="C72" s="109"/>
      <c r="D72" s="109"/>
      <c r="E72" s="109"/>
      <c r="F72" s="109"/>
      <c r="G72" s="109"/>
      <c r="H72" s="109"/>
      <c r="I72" s="109"/>
      <c r="J72" s="109"/>
      <c r="K72" s="109"/>
      <c r="L72" s="109"/>
    </row>
    <row r="73" spans="2:12" s="4" customFormat="1" x14ac:dyDescent="0.25">
      <c r="B73" s="96"/>
      <c r="C73" s="109"/>
      <c r="D73" s="109"/>
      <c r="E73" s="109"/>
      <c r="F73" s="109"/>
      <c r="G73" s="109"/>
      <c r="H73" s="109"/>
      <c r="I73" s="109"/>
      <c r="J73" s="109"/>
      <c r="K73" s="109"/>
      <c r="L73" s="109"/>
    </row>
    <row r="74" spans="2:12" s="4" customFormat="1" x14ac:dyDescent="0.25">
      <c r="B74" s="96"/>
      <c r="C74" s="109"/>
      <c r="D74" s="109"/>
      <c r="E74" s="109"/>
      <c r="F74" s="109"/>
      <c r="G74" s="109"/>
      <c r="H74" s="109"/>
      <c r="I74" s="109"/>
      <c r="J74" s="109"/>
      <c r="K74" s="109"/>
      <c r="L74" s="109"/>
    </row>
    <row r="75" spans="2:12" s="4" customFormat="1" x14ac:dyDescent="0.25">
      <c r="B75" s="96"/>
      <c r="C75" s="109"/>
      <c r="D75" s="109"/>
      <c r="E75" s="109"/>
      <c r="F75" s="109"/>
      <c r="G75" s="109"/>
      <c r="H75" s="109"/>
      <c r="I75" s="109"/>
      <c r="J75" s="109"/>
      <c r="K75" s="109"/>
      <c r="L75" s="109"/>
    </row>
    <row r="76" spans="2:12" s="4" customFormat="1" x14ac:dyDescent="0.25">
      <c r="B76" s="96"/>
      <c r="C76" s="109"/>
      <c r="D76" s="109"/>
      <c r="E76" s="109"/>
      <c r="F76" s="109"/>
      <c r="G76" s="109"/>
      <c r="H76" s="109"/>
      <c r="I76" s="109"/>
      <c r="J76" s="109"/>
      <c r="K76" s="109"/>
      <c r="L76" s="109"/>
    </row>
    <row r="77" spans="2:12" s="4" customFormat="1" x14ac:dyDescent="0.25">
      <c r="B77" s="96"/>
      <c r="C77" s="109"/>
      <c r="D77" s="109"/>
      <c r="E77" s="109"/>
      <c r="F77" s="109"/>
      <c r="G77" s="109"/>
      <c r="H77" s="109"/>
      <c r="I77" s="109"/>
      <c r="J77" s="109"/>
      <c r="K77" s="109"/>
      <c r="L77" s="109"/>
    </row>
    <row r="78" spans="2:12" s="4" customFormat="1" x14ac:dyDescent="0.25">
      <c r="B78" s="96"/>
      <c r="C78" s="109"/>
      <c r="D78" s="109"/>
      <c r="E78" s="109"/>
      <c r="F78" s="109"/>
      <c r="G78" s="109"/>
      <c r="H78" s="109"/>
      <c r="I78" s="109"/>
      <c r="J78" s="109"/>
      <c r="K78" s="109"/>
      <c r="L78" s="109"/>
    </row>
    <row r="79" spans="2:12" s="4" customFormat="1" x14ac:dyDescent="0.25">
      <c r="B79" s="96"/>
      <c r="C79" s="109"/>
      <c r="D79" s="109"/>
      <c r="E79" s="109"/>
      <c r="F79" s="109"/>
      <c r="G79" s="109"/>
      <c r="H79" s="109"/>
      <c r="I79" s="109"/>
      <c r="J79" s="109"/>
      <c r="K79" s="109"/>
      <c r="L79" s="109"/>
    </row>
    <row r="80" spans="2:12" s="4" customFormat="1" x14ac:dyDescent="0.25">
      <c r="B80" s="96"/>
      <c r="C80" s="109"/>
      <c r="D80" s="109"/>
      <c r="E80" s="109"/>
      <c r="F80" s="109"/>
      <c r="G80" s="109"/>
      <c r="H80" s="109"/>
      <c r="I80" s="109"/>
      <c r="J80" s="109"/>
      <c r="K80" s="109"/>
      <c r="L80" s="109"/>
    </row>
    <row r="81" spans="2:12" s="4" customFormat="1" x14ac:dyDescent="0.25">
      <c r="B81" s="96"/>
      <c r="C81" s="109"/>
      <c r="D81" s="109"/>
      <c r="E81" s="109"/>
      <c r="F81" s="109"/>
      <c r="G81" s="109"/>
      <c r="H81" s="109"/>
      <c r="I81" s="109"/>
      <c r="J81" s="109"/>
      <c r="K81" s="109"/>
      <c r="L81" s="109"/>
    </row>
    <row r="82" spans="2:12" s="4" customFormat="1" x14ac:dyDescent="0.25">
      <c r="B82" s="96"/>
      <c r="C82" s="109"/>
      <c r="D82" s="109"/>
      <c r="E82" s="109"/>
      <c r="F82" s="109"/>
      <c r="G82" s="109"/>
      <c r="H82" s="109"/>
      <c r="I82" s="109"/>
      <c r="J82" s="109"/>
      <c r="K82" s="109"/>
      <c r="L82" s="109"/>
    </row>
    <row r="83" spans="2:12" s="4" customFormat="1" x14ac:dyDescent="0.25">
      <c r="B83" s="96"/>
      <c r="C83" s="109"/>
      <c r="D83" s="109"/>
      <c r="E83" s="109"/>
      <c r="F83" s="109"/>
      <c r="G83" s="109"/>
      <c r="H83" s="109"/>
      <c r="I83" s="109"/>
      <c r="J83" s="109"/>
      <c r="K83" s="109"/>
      <c r="L83" s="109"/>
    </row>
    <row r="84" spans="2:12" s="4" customFormat="1" x14ac:dyDescent="0.25">
      <c r="B84" s="96"/>
      <c r="C84" s="109"/>
      <c r="D84" s="109"/>
      <c r="E84" s="109"/>
      <c r="F84" s="109"/>
      <c r="G84" s="109"/>
      <c r="H84" s="109"/>
      <c r="I84" s="109"/>
      <c r="J84" s="109"/>
      <c r="K84" s="109"/>
      <c r="L84" s="109"/>
    </row>
    <row r="85" spans="2:12" s="4" customFormat="1" x14ac:dyDescent="0.25">
      <c r="B85" s="96"/>
      <c r="C85" s="109"/>
      <c r="D85" s="109"/>
      <c r="E85" s="109"/>
      <c r="F85" s="109"/>
      <c r="G85" s="109"/>
      <c r="H85" s="109"/>
      <c r="I85" s="109"/>
      <c r="J85" s="109"/>
      <c r="K85" s="109"/>
      <c r="L85" s="109"/>
    </row>
    <row r="86" spans="2:12" s="4" customFormat="1" x14ac:dyDescent="0.25">
      <c r="B86" s="96"/>
      <c r="C86" s="109"/>
      <c r="D86" s="109"/>
      <c r="E86" s="109"/>
      <c r="F86" s="109"/>
      <c r="G86" s="109"/>
      <c r="H86" s="109"/>
      <c r="I86" s="109"/>
      <c r="J86" s="109"/>
      <c r="K86" s="109"/>
      <c r="L86" s="109"/>
    </row>
    <row r="87" spans="2:12" s="4" customFormat="1" x14ac:dyDescent="0.25">
      <c r="B87" s="96"/>
      <c r="C87" s="109"/>
      <c r="D87" s="109"/>
      <c r="E87" s="109"/>
      <c r="F87" s="109"/>
      <c r="G87" s="109"/>
      <c r="H87" s="109"/>
      <c r="I87" s="109"/>
      <c r="J87" s="109"/>
      <c r="K87" s="109"/>
      <c r="L87" s="109"/>
    </row>
    <row r="88" spans="2:12" s="4" customFormat="1" x14ac:dyDescent="0.25">
      <c r="B88" s="96"/>
      <c r="C88" s="109"/>
      <c r="D88" s="109"/>
      <c r="E88" s="109"/>
      <c r="F88" s="109"/>
      <c r="G88" s="109"/>
      <c r="H88" s="109"/>
      <c r="I88" s="109"/>
      <c r="J88" s="109"/>
      <c r="K88" s="109"/>
      <c r="L88" s="109"/>
    </row>
    <row r="89" spans="2:12" s="4" customFormat="1" x14ac:dyDescent="0.25">
      <c r="B89" s="96"/>
      <c r="C89" s="109"/>
      <c r="D89" s="109"/>
      <c r="E89" s="109"/>
      <c r="F89" s="109"/>
      <c r="G89" s="109"/>
      <c r="H89" s="109"/>
      <c r="I89" s="109"/>
      <c r="J89" s="109"/>
      <c r="K89" s="109"/>
      <c r="L89" s="109"/>
    </row>
    <row r="90" spans="2:12" s="4" customFormat="1" x14ac:dyDescent="0.25">
      <c r="B90" s="96"/>
      <c r="C90" s="109"/>
      <c r="D90" s="109"/>
      <c r="E90" s="109"/>
      <c r="F90" s="109"/>
      <c r="G90" s="109"/>
      <c r="H90" s="109"/>
      <c r="I90" s="109"/>
      <c r="J90" s="109"/>
      <c r="K90" s="109"/>
      <c r="L90" s="109"/>
    </row>
    <row r="91" spans="2:12" s="4" customFormat="1" x14ac:dyDescent="0.25">
      <c r="B91" s="96"/>
      <c r="C91" s="109"/>
      <c r="D91" s="109"/>
      <c r="E91" s="109"/>
      <c r="F91" s="109"/>
      <c r="G91" s="109"/>
      <c r="H91" s="109"/>
      <c r="I91" s="109"/>
      <c r="J91" s="109"/>
      <c r="K91" s="109"/>
      <c r="L91" s="109"/>
    </row>
    <row r="92" spans="2:12" s="4" customFormat="1" x14ac:dyDescent="0.25">
      <c r="B92" s="96"/>
      <c r="C92" s="109"/>
      <c r="D92" s="109"/>
      <c r="E92" s="109"/>
      <c r="F92" s="109"/>
      <c r="G92" s="109"/>
      <c r="H92" s="109"/>
      <c r="I92" s="109"/>
      <c r="J92" s="109"/>
      <c r="K92" s="109"/>
      <c r="L92" s="109"/>
    </row>
    <row r="93" spans="2:12" s="4" customFormat="1" x14ac:dyDescent="0.25">
      <c r="B93" s="96"/>
      <c r="C93" s="109"/>
      <c r="D93" s="109"/>
      <c r="E93" s="109"/>
      <c r="F93" s="109"/>
      <c r="G93" s="109"/>
      <c r="H93" s="109"/>
      <c r="I93" s="109"/>
      <c r="J93" s="109"/>
      <c r="K93" s="109"/>
      <c r="L93" s="109"/>
    </row>
    <row r="94" spans="2:12" s="4" customFormat="1" x14ac:dyDescent="0.25">
      <c r="B94" s="96"/>
      <c r="C94" s="109"/>
      <c r="D94" s="109"/>
      <c r="E94" s="109"/>
      <c r="F94" s="109"/>
      <c r="G94" s="109"/>
      <c r="H94" s="109"/>
      <c r="I94" s="109"/>
      <c r="J94" s="109"/>
      <c r="K94" s="109"/>
      <c r="L94" s="109"/>
    </row>
    <row r="95" spans="2:12" s="4" customFormat="1" x14ac:dyDescent="0.25">
      <c r="B95" s="96"/>
      <c r="C95" s="109"/>
      <c r="D95" s="109"/>
      <c r="E95" s="109"/>
      <c r="F95" s="109"/>
      <c r="G95" s="109"/>
      <c r="H95" s="109"/>
      <c r="I95" s="109"/>
      <c r="J95" s="109"/>
      <c r="K95" s="109"/>
      <c r="L95" s="109"/>
    </row>
    <row r="96" spans="2:12" s="4" customFormat="1" x14ac:dyDescent="0.25">
      <c r="B96" s="96"/>
      <c r="C96" s="109"/>
      <c r="D96" s="109"/>
      <c r="E96" s="109"/>
      <c r="F96" s="109"/>
      <c r="G96" s="109"/>
      <c r="H96" s="109"/>
      <c r="I96" s="109"/>
      <c r="J96" s="109"/>
      <c r="K96" s="109"/>
      <c r="L96" s="109"/>
    </row>
    <row r="97" spans="2:12" s="4" customFormat="1" x14ac:dyDescent="0.25">
      <c r="B97" s="96"/>
      <c r="C97" s="109"/>
      <c r="D97" s="109"/>
      <c r="E97" s="109"/>
      <c r="F97" s="109"/>
      <c r="G97" s="109"/>
      <c r="H97" s="109"/>
      <c r="I97" s="109"/>
      <c r="J97" s="109"/>
      <c r="K97" s="109"/>
      <c r="L97" s="109"/>
    </row>
    <row r="98" spans="2:12" s="4" customFormat="1" x14ac:dyDescent="0.25">
      <c r="B98" s="96"/>
      <c r="C98" s="109"/>
      <c r="D98" s="109"/>
      <c r="E98" s="109"/>
      <c r="F98" s="109"/>
      <c r="G98" s="109"/>
      <c r="H98" s="109"/>
      <c r="I98" s="109"/>
      <c r="J98" s="109"/>
      <c r="K98" s="109"/>
      <c r="L98" s="109"/>
    </row>
    <row r="99" spans="2:12" s="4" customFormat="1" x14ac:dyDescent="0.25">
      <c r="B99" s="96"/>
      <c r="C99" s="109"/>
      <c r="D99" s="109"/>
      <c r="E99" s="109"/>
      <c r="F99" s="109"/>
      <c r="G99" s="109"/>
      <c r="H99" s="109"/>
      <c r="I99" s="109"/>
      <c r="J99" s="109"/>
      <c r="K99" s="109"/>
      <c r="L99" s="109"/>
    </row>
    <row r="100" spans="2:12" s="4" customFormat="1" x14ac:dyDescent="0.25">
      <c r="B100" s="96"/>
      <c r="C100" s="109"/>
      <c r="D100" s="109"/>
      <c r="E100" s="109"/>
      <c r="F100" s="109"/>
      <c r="G100" s="109"/>
      <c r="H100" s="109"/>
      <c r="I100" s="109"/>
      <c r="J100" s="109"/>
      <c r="K100" s="109"/>
      <c r="L100" s="109"/>
    </row>
    <row r="101" spans="2:12" s="4" customFormat="1" x14ac:dyDescent="0.25">
      <c r="B101" s="96"/>
      <c r="C101" s="109"/>
      <c r="D101" s="109"/>
      <c r="E101" s="109"/>
      <c r="F101" s="109"/>
      <c r="G101" s="109"/>
      <c r="H101" s="109"/>
      <c r="I101" s="109"/>
      <c r="J101" s="109"/>
      <c r="K101" s="109"/>
      <c r="L101" s="109"/>
    </row>
    <row r="102" spans="2:12" s="4" customFormat="1" x14ac:dyDescent="0.25">
      <c r="B102" s="96"/>
      <c r="C102" s="109"/>
      <c r="D102" s="109"/>
      <c r="E102" s="109"/>
      <c r="F102" s="109"/>
      <c r="G102" s="109"/>
      <c r="H102" s="109"/>
      <c r="I102" s="109"/>
      <c r="J102" s="109"/>
      <c r="K102" s="109"/>
      <c r="L102" s="109"/>
    </row>
    <row r="103" spans="2:12" s="4" customFormat="1" x14ac:dyDescent="0.25">
      <c r="B103" s="96"/>
      <c r="C103" s="109"/>
      <c r="D103" s="109"/>
      <c r="E103" s="109"/>
      <c r="F103" s="109"/>
      <c r="G103" s="109"/>
      <c r="H103" s="109"/>
      <c r="I103" s="109"/>
      <c r="J103" s="109"/>
      <c r="K103" s="109"/>
      <c r="L103" s="109"/>
    </row>
    <row r="104" spans="2:12" s="4" customFormat="1" x14ac:dyDescent="0.25">
      <c r="B104" s="96"/>
      <c r="C104" s="109"/>
      <c r="D104" s="109"/>
      <c r="E104" s="109"/>
      <c r="F104" s="109"/>
      <c r="G104" s="109"/>
      <c r="H104" s="109"/>
      <c r="I104" s="109"/>
      <c r="J104" s="109"/>
      <c r="K104" s="109"/>
      <c r="L104" s="109"/>
    </row>
    <row r="105" spans="2:12" s="4" customFormat="1" x14ac:dyDescent="0.25">
      <c r="B105" s="96"/>
      <c r="C105" s="109"/>
      <c r="D105" s="109"/>
      <c r="E105" s="109"/>
      <c r="F105" s="109"/>
      <c r="G105" s="109"/>
      <c r="H105" s="109"/>
      <c r="I105" s="109"/>
      <c r="J105" s="109"/>
      <c r="K105" s="109"/>
      <c r="L105" s="109"/>
    </row>
    <row r="106" spans="2:12" s="4" customFormat="1" x14ac:dyDescent="0.25">
      <c r="B106" s="96"/>
      <c r="C106" s="109"/>
      <c r="D106" s="109"/>
      <c r="E106" s="109"/>
      <c r="F106" s="109"/>
      <c r="G106" s="109"/>
      <c r="H106" s="109"/>
      <c r="I106" s="109"/>
      <c r="J106" s="109"/>
      <c r="K106" s="109"/>
      <c r="L106" s="109"/>
    </row>
    <row r="107" spans="2:12" s="4" customFormat="1" x14ac:dyDescent="0.25">
      <c r="B107" s="96"/>
      <c r="C107" s="109"/>
      <c r="D107" s="109"/>
      <c r="E107" s="109"/>
      <c r="F107" s="109"/>
      <c r="G107" s="109"/>
      <c r="H107" s="109"/>
      <c r="I107" s="109"/>
      <c r="J107" s="109"/>
      <c r="K107" s="109"/>
      <c r="L107" s="109"/>
    </row>
    <row r="108" spans="2:12" s="4" customFormat="1" x14ac:dyDescent="0.25">
      <c r="B108" s="96"/>
      <c r="C108" s="109"/>
      <c r="D108" s="109"/>
      <c r="E108" s="109"/>
      <c r="F108" s="109"/>
      <c r="G108" s="109"/>
      <c r="H108" s="109"/>
      <c r="I108" s="109"/>
      <c r="J108" s="109"/>
      <c r="K108" s="109"/>
      <c r="L108" s="109"/>
    </row>
    <row r="109" spans="2:12" s="4" customFormat="1" x14ac:dyDescent="0.25">
      <c r="B109" s="96"/>
      <c r="C109" s="109"/>
      <c r="D109" s="109"/>
      <c r="E109" s="109"/>
      <c r="F109" s="109"/>
      <c r="G109" s="109"/>
      <c r="H109" s="109"/>
      <c r="I109" s="109"/>
      <c r="J109" s="109"/>
      <c r="K109" s="109"/>
      <c r="L109" s="109"/>
    </row>
    <row r="110" spans="2:12" s="4" customFormat="1" x14ac:dyDescent="0.25">
      <c r="B110" s="96"/>
      <c r="C110" s="109"/>
      <c r="D110" s="109"/>
      <c r="E110" s="109"/>
      <c r="F110" s="109"/>
      <c r="G110" s="109"/>
      <c r="H110" s="109"/>
      <c r="I110" s="109"/>
      <c r="J110" s="109"/>
      <c r="K110" s="109"/>
      <c r="L110" s="109"/>
    </row>
    <row r="111" spans="2:12" s="4" customFormat="1" x14ac:dyDescent="0.25">
      <c r="B111" s="96"/>
      <c r="C111" s="109"/>
      <c r="D111" s="109"/>
      <c r="E111" s="109"/>
      <c r="F111" s="109"/>
      <c r="G111" s="109"/>
      <c r="H111" s="109"/>
      <c r="I111" s="109"/>
      <c r="J111" s="109"/>
      <c r="K111" s="109"/>
      <c r="L111" s="109"/>
    </row>
    <row r="112" spans="2:12" s="4" customFormat="1" x14ac:dyDescent="0.25">
      <c r="B112" s="96"/>
      <c r="C112" s="109"/>
      <c r="D112" s="109"/>
      <c r="E112" s="109"/>
      <c r="F112" s="109"/>
      <c r="G112" s="109"/>
      <c r="H112" s="109"/>
      <c r="I112" s="109"/>
      <c r="J112" s="109"/>
      <c r="K112" s="109"/>
      <c r="L112" s="109"/>
    </row>
    <row r="113" spans="2:12" s="4" customFormat="1" x14ac:dyDescent="0.25">
      <c r="B113" s="96"/>
      <c r="C113" s="109"/>
      <c r="D113" s="109"/>
      <c r="E113" s="109"/>
      <c r="F113" s="109"/>
      <c r="G113" s="109"/>
      <c r="H113" s="109"/>
      <c r="I113" s="109"/>
      <c r="J113" s="109"/>
      <c r="K113" s="109"/>
      <c r="L113" s="109"/>
    </row>
    <row r="114" spans="2:12" s="4" customFormat="1" x14ac:dyDescent="0.25">
      <c r="B114" s="96"/>
      <c r="C114" s="109"/>
      <c r="D114" s="109"/>
      <c r="E114" s="109"/>
      <c r="F114" s="109"/>
      <c r="G114" s="109"/>
      <c r="H114" s="109"/>
      <c r="I114" s="109"/>
      <c r="J114" s="109"/>
      <c r="K114" s="109"/>
      <c r="L114" s="109"/>
    </row>
    <row r="115" spans="2:12" s="4" customFormat="1" x14ac:dyDescent="0.25">
      <c r="B115" s="96"/>
      <c r="C115" s="109"/>
      <c r="D115" s="109"/>
      <c r="E115" s="109"/>
      <c r="F115" s="109"/>
      <c r="G115" s="109"/>
      <c r="H115" s="109"/>
      <c r="I115" s="109"/>
      <c r="J115" s="109"/>
      <c r="K115" s="109"/>
      <c r="L115" s="109"/>
    </row>
    <row r="116" spans="2:12" s="4" customFormat="1" x14ac:dyDescent="0.25">
      <c r="B116" s="96"/>
      <c r="C116" s="109"/>
      <c r="D116" s="109"/>
      <c r="E116" s="109"/>
      <c r="F116" s="109"/>
      <c r="G116" s="109"/>
      <c r="H116" s="109"/>
      <c r="I116" s="109"/>
      <c r="J116" s="109"/>
      <c r="K116" s="109"/>
      <c r="L116" s="109"/>
    </row>
    <row r="117" spans="2:12" s="4" customFormat="1" x14ac:dyDescent="0.25">
      <c r="B117" s="96"/>
      <c r="C117" s="109"/>
      <c r="D117" s="109"/>
      <c r="E117" s="109"/>
      <c r="F117" s="109"/>
      <c r="G117" s="109"/>
      <c r="H117" s="109"/>
      <c r="I117" s="109"/>
      <c r="J117" s="109"/>
      <c r="K117" s="109"/>
      <c r="L117" s="109"/>
    </row>
    <row r="118" spans="2:12" s="4" customFormat="1" x14ac:dyDescent="0.25">
      <c r="B118" s="96"/>
      <c r="C118" s="109"/>
      <c r="D118" s="109"/>
      <c r="E118" s="109"/>
      <c r="F118" s="109"/>
      <c r="G118" s="109"/>
      <c r="H118" s="109"/>
      <c r="I118" s="109"/>
      <c r="J118" s="109"/>
      <c r="K118" s="109"/>
      <c r="L118" s="109"/>
    </row>
    <row r="119" spans="2:12" s="4" customFormat="1" x14ac:dyDescent="0.25">
      <c r="B119" s="96"/>
      <c r="C119" s="109"/>
      <c r="D119" s="109"/>
      <c r="E119" s="109"/>
      <c r="F119" s="109"/>
      <c r="G119" s="109"/>
      <c r="H119" s="109"/>
      <c r="I119" s="109"/>
      <c r="J119" s="109"/>
      <c r="K119" s="109"/>
      <c r="L119" s="109"/>
    </row>
    <row r="120" spans="2:12" s="4" customFormat="1" x14ac:dyDescent="0.25">
      <c r="B120" s="96"/>
      <c r="C120" s="109"/>
      <c r="D120" s="109"/>
      <c r="E120" s="109"/>
      <c r="F120" s="109"/>
      <c r="G120" s="109"/>
      <c r="H120" s="109"/>
      <c r="I120" s="109"/>
      <c r="J120" s="109"/>
      <c r="K120" s="109"/>
      <c r="L120" s="109"/>
    </row>
    <row r="121" spans="2:12" s="4" customFormat="1" x14ac:dyDescent="0.25">
      <c r="B121" s="96"/>
      <c r="C121" s="109"/>
      <c r="D121" s="109"/>
      <c r="E121" s="109"/>
      <c r="F121" s="109"/>
      <c r="G121" s="109"/>
      <c r="H121" s="109"/>
      <c r="I121" s="109"/>
      <c r="J121" s="109"/>
      <c r="K121" s="109"/>
      <c r="L121" s="109"/>
    </row>
    <row r="122" spans="2:12" s="4" customFormat="1" x14ac:dyDescent="0.25">
      <c r="B122" s="96"/>
      <c r="C122" s="109"/>
      <c r="D122" s="109"/>
      <c r="E122" s="109"/>
      <c r="F122" s="109"/>
      <c r="G122" s="109"/>
      <c r="H122" s="109"/>
      <c r="I122" s="109"/>
      <c r="J122" s="109"/>
      <c r="K122" s="109"/>
      <c r="L122" s="109"/>
    </row>
    <row r="123" spans="2:12" s="4" customFormat="1" x14ac:dyDescent="0.25">
      <c r="B123" s="96"/>
      <c r="C123" s="109"/>
      <c r="D123" s="109"/>
      <c r="E123" s="109"/>
      <c r="F123" s="109"/>
      <c r="G123" s="109"/>
      <c r="H123" s="109"/>
      <c r="I123" s="109"/>
      <c r="J123" s="109"/>
      <c r="K123" s="109"/>
      <c r="L123" s="109"/>
    </row>
    <row r="124" spans="2:12" s="4" customFormat="1" x14ac:dyDescent="0.25">
      <c r="B124" s="96"/>
      <c r="C124" s="109"/>
      <c r="D124" s="109"/>
      <c r="E124" s="109"/>
      <c r="F124" s="109"/>
      <c r="G124" s="109"/>
      <c r="H124" s="109"/>
      <c r="I124" s="109"/>
      <c r="J124" s="109"/>
      <c r="K124" s="109"/>
      <c r="L124" s="109"/>
    </row>
    <row r="125" spans="2:12" s="4" customFormat="1" x14ac:dyDescent="0.25">
      <c r="B125" s="96"/>
      <c r="C125" s="109"/>
      <c r="D125" s="109"/>
      <c r="E125" s="109"/>
      <c r="F125" s="109"/>
      <c r="G125" s="109"/>
      <c r="H125" s="109"/>
      <c r="I125" s="109"/>
      <c r="J125" s="109"/>
      <c r="K125" s="109"/>
      <c r="L125" s="109"/>
    </row>
    <row r="126" spans="2:12" s="4" customFormat="1" x14ac:dyDescent="0.25">
      <c r="B126" s="96"/>
      <c r="C126" s="109"/>
      <c r="D126" s="109"/>
      <c r="E126" s="109"/>
      <c r="F126" s="109"/>
      <c r="G126" s="109"/>
      <c r="H126" s="109"/>
      <c r="I126" s="109"/>
      <c r="J126" s="109"/>
      <c r="K126" s="109"/>
      <c r="L126" s="109"/>
    </row>
    <row r="127" spans="2:12" s="4" customFormat="1" x14ac:dyDescent="0.25">
      <c r="B127" s="96"/>
      <c r="C127" s="109"/>
      <c r="D127" s="109"/>
      <c r="E127" s="109"/>
      <c r="F127" s="109"/>
      <c r="G127" s="109"/>
      <c r="H127" s="109"/>
      <c r="I127" s="109"/>
      <c r="J127" s="109"/>
      <c r="K127" s="109"/>
      <c r="L127" s="109"/>
    </row>
    <row r="128" spans="2:12" s="4" customFormat="1" x14ac:dyDescent="0.25">
      <c r="B128" s="96"/>
      <c r="C128" s="109"/>
      <c r="D128" s="109"/>
      <c r="E128" s="109"/>
      <c r="F128" s="109"/>
      <c r="G128" s="109"/>
      <c r="H128" s="109"/>
      <c r="I128" s="109"/>
      <c r="J128" s="109"/>
      <c r="K128" s="109"/>
      <c r="L128" s="109"/>
    </row>
    <row r="129" spans="2:12" s="4" customFormat="1" x14ac:dyDescent="0.25">
      <c r="B129" s="96"/>
      <c r="C129" s="109"/>
      <c r="D129" s="109"/>
      <c r="E129" s="109"/>
      <c r="F129" s="109"/>
      <c r="G129" s="109"/>
      <c r="H129" s="109"/>
      <c r="I129" s="109"/>
      <c r="J129" s="109"/>
      <c r="K129" s="109"/>
      <c r="L129" s="109"/>
    </row>
    <row r="130" spans="2:12" s="4" customFormat="1" x14ac:dyDescent="0.25">
      <c r="B130" s="96"/>
      <c r="C130" s="109"/>
      <c r="D130" s="109"/>
      <c r="E130" s="109"/>
      <c r="F130" s="109"/>
      <c r="G130" s="109"/>
      <c r="H130" s="109"/>
      <c r="I130" s="109"/>
      <c r="J130" s="109"/>
      <c r="K130" s="109"/>
      <c r="L130" s="109"/>
    </row>
    <row r="131" spans="2:12" s="4" customFormat="1" x14ac:dyDescent="0.25">
      <c r="B131" s="96"/>
      <c r="C131" s="109"/>
      <c r="D131" s="109"/>
      <c r="E131" s="109"/>
      <c r="F131" s="109"/>
      <c r="G131" s="109"/>
      <c r="H131" s="109"/>
      <c r="I131" s="109"/>
      <c r="J131" s="109"/>
      <c r="K131" s="109"/>
      <c r="L131" s="109"/>
    </row>
    <row r="132" spans="2:12" s="4" customFormat="1" x14ac:dyDescent="0.25">
      <c r="B132" s="96"/>
      <c r="C132" s="109"/>
      <c r="D132" s="109"/>
      <c r="E132" s="109"/>
      <c r="F132" s="109"/>
      <c r="G132" s="109"/>
      <c r="H132" s="109"/>
      <c r="I132" s="109"/>
      <c r="J132" s="109"/>
      <c r="K132" s="109"/>
      <c r="L132" s="109"/>
    </row>
    <row r="133" spans="2:12" s="4" customFormat="1" x14ac:dyDescent="0.25">
      <c r="B133" s="96"/>
      <c r="C133" s="109"/>
      <c r="D133" s="109"/>
      <c r="E133" s="109"/>
      <c r="F133" s="109"/>
      <c r="G133" s="109"/>
      <c r="H133" s="109"/>
      <c r="I133" s="109"/>
      <c r="J133" s="109"/>
      <c r="K133" s="109"/>
      <c r="L133" s="109"/>
    </row>
    <row r="134" spans="2:12" s="4" customFormat="1" x14ac:dyDescent="0.25">
      <c r="B134" s="96"/>
      <c r="C134" s="109"/>
      <c r="D134" s="109"/>
      <c r="E134" s="109"/>
      <c r="F134" s="109"/>
      <c r="G134" s="109"/>
      <c r="H134" s="109"/>
      <c r="I134" s="109"/>
      <c r="J134" s="109"/>
      <c r="K134" s="109"/>
      <c r="L134" s="109"/>
    </row>
    <row r="135" spans="2:12" s="4" customFormat="1" x14ac:dyDescent="0.25">
      <c r="B135" s="96"/>
      <c r="C135" s="109"/>
      <c r="D135" s="109"/>
      <c r="E135" s="109"/>
      <c r="F135" s="109"/>
      <c r="G135" s="109"/>
      <c r="H135" s="109"/>
      <c r="I135" s="109"/>
      <c r="J135" s="109"/>
      <c r="K135" s="109"/>
      <c r="L135" s="109"/>
    </row>
    <row r="136" spans="2:12" s="4" customFormat="1" x14ac:dyDescent="0.25">
      <c r="B136" s="96"/>
      <c r="C136" s="109"/>
      <c r="D136" s="109"/>
      <c r="E136" s="109"/>
      <c r="F136" s="109"/>
      <c r="G136" s="109"/>
      <c r="H136" s="109"/>
      <c r="I136" s="109"/>
      <c r="J136" s="109"/>
      <c r="K136" s="109"/>
      <c r="L136" s="109"/>
    </row>
    <row r="137" spans="2:12" s="4" customFormat="1" x14ac:dyDescent="0.25">
      <c r="B137" s="96"/>
      <c r="C137" s="109"/>
      <c r="D137" s="109"/>
      <c r="E137" s="109"/>
      <c r="F137" s="109"/>
      <c r="G137" s="109"/>
      <c r="H137" s="109"/>
      <c r="I137" s="109"/>
      <c r="J137" s="109"/>
      <c r="K137" s="109"/>
      <c r="L137" s="109"/>
    </row>
    <row r="138" spans="2:12" s="4" customFormat="1" x14ac:dyDescent="0.25">
      <c r="B138" s="96"/>
      <c r="C138" s="109"/>
      <c r="D138" s="109"/>
      <c r="E138" s="109"/>
      <c r="F138" s="109"/>
      <c r="G138" s="109"/>
      <c r="H138" s="109"/>
      <c r="I138" s="109"/>
      <c r="J138" s="109"/>
      <c r="K138" s="109"/>
      <c r="L138" s="109"/>
    </row>
    <row r="139" spans="2:12" s="4" customFormat="1" x14ac:dyDescent="0.25">
      <c r="B139" s="96"/>
      <c r="C139" s="109"/>
      <c r="D139" s="109"/>
      <c r="E139" s="109"/>
      <c r="F139" s="109"/>
      <c r="G139" s="109"/>
      <c r="H139" s="109"/>
      <c r="I139" s="109"/>
      <c r="J139" s="109"/>
      <c r="K139" s="109"/>
      <c r="L139" s="109"/>
    </row>
    <row r="140" spans="2:12" s="4" customFormat="1" x14ac:dyDescent="0.25">
      <c r="B140" s="96"/>
      <c r="C140" s="109"/>
      <c r="D140" s="109"/>
      <c r="E140" s="109"/>
      <c r="F140" s="109"/>
      <c r="G140" s="109"/>
      <c r="H140" s="109"/>
      <c r="I140" s="109"/>
      <c r="J140" s="109"/>
      <c r="K140" s="109"/>
      <c r="L140" s="109"/>
    </row>
    <row r="141" spans="2:12" s="4" customFormat="1" x14ac:dyDescent="0.25">
      <c r="B141" s="96"/>
      <c r="C141" s="109"/>
      <c r="D141" s="109"/>
      <c r="E141" s="109"/>
      <c r="F141" s="109"/>
      <c r="G141" s="109"/>
      <c r="H141" s="109"/>
      <c r="I141" s="109"/>
      <c r="J141" s="109"/>
      <c r="K141" s="109"/>
      <c r="L141" s="109"/>
    </row>
    <row r="142" spans="2:12" s="4" customFormat="1" x14ac:dyDescent="0.25">
      <c r="B142" s="96"/>
      <c r="C142" s="109"/>
      <c r="D142" s="109"/>
      <c r="E142" s="109"/>
      <c r="F142" s="109"/>
      <c r="G142" s="109"/>
      <c r="H142" s="109"/>
      <c r="I142" s="109"/>
      <c r="J142" s="109"/>
      <c r="K142" s="109"/>
      <c r="L142" s="109"/>
    </row>
    <row r="143" spans="2:12" s="4" customFormat="1" x14ac:dyDescent="0.25">
      <c r="B143" s="96"/>
      <c r="C143" s="109"/>
      <c r="D143" s="109"/>
      <c r="E143" s="109"/>
      <c r="F143" s="109"/>
      <c r="G143" s="109"/>
      <c r="H143" s="109"/>
      <c r="I143" s="109"/>
      <c r="J143" s="109"/>
      <c r="K143" s="109"/>
      <c r="L143" s="109"/>
    </row>
    <row r="144" spans="2:12" s="4" customFormat="1" x14ac:dyDescent="0.25">
      <c r="B144" s="96"/>
      <c r="C144" s="109"/>
      <c r="D144" s="109"/>
      <c r="E144" s="109"/>
      <c r="F144" s="109"/>
      <c r="G144" s="109"/>
      <c r="H144" s="109"/>
      <c r="I144" s="109"/>
      <c r="J144" s="109"/>
      <c r="K144" s="109"/>
      <c r="L144" s="109"/>
    </row>
    <row r="145" spans="2:12" s="4" customFormat="1" x14ac:dyDescent="0.25">
      <c r="B145" s="96"/>
      <c r="C145" s="109"/>
      <c r="D145" s="109"/>
      <c r="E145" s="109"/>
      <c r="F145" s="109"/>
      <c r="G145" s="109"/>
      <c r="H145" s="109"/>
      <c r="I145" s="109"/>
      <c r="J145" s="109"/>
      <c r="K145" s="109"/>
      <c r="L145" s="109"/>
    </row>
    <row r="146" spans="2:12" s="4" customFormat="1" x14ac:dyDescent="0.25">
      <c r="B146" s="96"/>
      <c r="C146" s="109"/>
      <c r="D146" s="109"/>
      <c r="E146" s="109"/>
      <c r="F146" s="109"/>
      <c r="G146" s="109"/>
      <c r="H146" s="109"/>
      <c r="I146" s="109"/>
      <c r="J146" s="109"/>
      <c r="K146" s="109"/>
      <c r="L146" s="109"/>
    </row>
    <row r="147" spans="2:12" s="4" customFormat="1" x14ac:dyDescent="0.25">
      <c r="B147" s="96"/>
      <c r="C147" s="109"/>
      <c r="D147" s="109"/>
      <c r="E147" s="109"/>
      <c r="F147" s="109"/>
      <c r="G147" s="109"/>
      <c r="H147" s="109"/>
      <c r="I147" s="109"/>
      <c r="J147" s="109"/>
      <c r="K147" s="109"/>
      <c r="L147" s="109"/>
    </row>
    <row r="148" spans="2:12" s="4" customFormat="1" x14ac:dyDescent="0.25">
      <c r="B148" s="96"/>
      <c r="C148" s="109"/>
      <c r="D148" s="109"/>
      <c r="E148" s="109"/>
      <c r="F148" s="109"/>
      <c r="G148" s="109"/>
      <c r="H148" s="109"/>
      <c r="I148" s="109"/>
      <c r="J148" s="109"/>
      <c r="K148" s="109"/>
      <c r="L148" s="109"/>
    </row>
    <row r="149" spans="2:12" s="4" customFormat="1" x14ac:dyDescent="0.25">
      <c r="B149" s="96"/>
      <c r="C149" s="109"/>
      <c r="D149" s="109"/>
      <c r="E149" s="109"/>
      <c r="F149" s="109"/>
      <c r="G149" s="109"/>
      <c r="H149" s="109"/>
      <c r="I149" s="109"/>
      <c r="J149" s="109"/>
      <c r="K149" s="109"/>
      <c r="L149" s="109"/>
    </row>
    <row r="150" spans="2:12" s="4" customFormat="1" x14ac:dyDescent="0.25">
      <c r="B150" s="96"/>
      <c r="C150" s="109"/>
      <c r="D150" s="109"/>
      <c r="E150" s="109"/>
      <c r="F150" s="109"/>
      <c r="G150" s="109"/>
      <c r="H150" s="109"/>
      <c r="I150" s="109"/>
      <c r="J150" s="109"/>
      <c r="K150" s="109"/>
      <c r="L150" s="109"/>
    </row>
    <row r="151" spans="2:12" s="4" customFormat="1" x14ac:dyDescent="0.25">
      <c r="B151" s="96"/>
      <c r="C151" s="109"/>
      <c r="D151" s="109"/>
      <c r="E151" s="109"/>
      <c r="F151" s="109"/>
      <c r="G151" s="109"/>
      <c r="H151" s="109"/>
      <c r="I151" s="109"/>
      <c r="J151" s="109"/>
      <c r="K151" s="109"/>
      <c r="L151" s="109"/>
    </row>
    <row r="152" spans="2:12" s="4" customFormat="1" x14ac:dyDescent="0.25">
      <c r="B152" s="96"/>
      <c r="C152" s="109"/>
      <c r="D152" s="109"/>
      <c r="E152" s="109"/>
      <c r="F152" s="109"/>
      <c r="G152" s="109"/>
      <c r="H152" s="109"/>
      <c r="I152" s="109"/>
      <c r="J152" s="109"/>
      <c r="K152" s="109"/>
      <c r="L152" s="109"/>
    </row>
    <row r="153" spans="2:12" s="4" customFormat="1" x14ac:dyDescent="0.25">
      <c r="B153" s="96"/>
      <c r="C153" s="109"/>
      <c r="D153" s="109"/>
      <c r="E153" s="109"/>
      <c r="F153" s="109"/>
      <c r="G153" s="109"/>
      <c r="H153" s="109"/>
      <c r="I153" s="109"/>
      <c r="J153" s="109"/>
      <c r="K153" s="109"/>
      <c r="L153" s="109"/>
    </row>
    <row r="154" spans="2:12" s="4" customFormat="1" x14ac:dyDescent="0.25">
      <c r="B154" s="96"/>
      <c r="C154" s="109"/>
      <c r="D154" s="109"/>
      <c r="E154" s="109"/>
      <c r="F154" s="109"/>
      <c r="G154" s="109"/>
      <c r="H154" s="109"/>
      <c r="I154" s="109"/>
      <c r="J154" s="109"/>
      <c r="K154" s="109"/>
      <c r="L154" s="109"/>
    </row>
    <row r="155" spans="2:12" s="4" customFormat="1" x14ac:dyDescent="0.25">
      <c r="B155" s="96"/>
      <c r="C155" s="109"/>
      <c r="D155" s="109"/>
      <c r="E155" s="109"/>
      <c r="F155" s="109"/>
      <c r="G155" s="109"/>
      <c r="H155" s="109"/>
      <c r="I155" s="109"/>
      <c r="J155" s="109"/>
      <c r="K155" s="109"/>
      <c r="L155" s="109"/>
    </row>
    <row r="156" spans="2:12" s="4" customFormat="1" x14ac:dyDescent="0.25">
      <c r="B156" s="96"/>
      <c r="C156" s="109"/>
      <c r="D156" s="109"/>
      <c r="E156" s="109"/>
      <c r="F156" s="109"/>
      <c r="G156" s="109"/>
      <c r="H156" s="109"/>
      <c r="I156" s="109"/>
      <c r="J156" s="109"/>
      <c r="K156" s="109"/>
      <c r="L156" s="109"/>
    </row>
    <row r="157" spans="2:12" s="4" customFormat="1" x14ac:dyDescent="0.25">
      <c r="B157" s="96"/>
      <c r="C157" s="109"/>
      <c r="D157" s="109"/>
      <c r="E157" s="109"/>
      <c r="F157" s="109"/>
      <c r="G157" s="109"/>
      <c r="H157" s="109"/>
      <c r="I157" s="109"/>
      <c r="J157" s="109"/>
      <c r="K157" s="109"/>
      <c r="L157" s="109"/>
    </row>
    <row r="158" spans="2:12" s="4" customFormat="1" x14ac:dyDescent="0.25">
      <c r="B158" s="96"/>
      <c r="C158" s="109"/>
      <c r="D158" s="109"/>
      <c r="E158" s="109"/>
      <c r="F158" s="109"/>
      <c r="G158" s="109"/>
      <c r="H158" s="109"/>
      <c r="I158" s="109"/>
      <c r="J158" s="109"/>
      <c r="K158" s="109"/>
      <c r="L158" s="109"/>
    </row>
    <row r="159" spans="2:12" s="4" customFormat="1" x14ac:dyDescent="0.25">
      <c r="B159" s="96"/>
      <c r="C159" s="109"/>
      <c r="D159" s="109"/>
      <c r="E159" s="109"/>
      <c r="F159" s="109"/>
      <c r="G159" s="109"/>
      <c r="H159" s="109"/>
      <c r="I159" s="109"/>
      <c r="J159" s="109"/>
      <c r="K159" s="109"/>
      <c r="L159" s="109"/>
    </row>
    <row r="160" spans="2:12" s="4" customFormat="1" x14ac:dyDescent="0.25">
      <c r="B160" s="96"/>
      <c r="C160" s="109"/>
      <c r="D160" s="109"/>
      <c r="E160" s="109"/>
      <c r="F160" s="109"/>
      <c r="G160" s="109"/>
      <c r="H160" s="109"/>
      <c r="I160" s="109"/>
      <c r="J160" s="109"/>
      <c r="K160" s="109"/>
      <c r="L160" s="109"/>
    </row>
    <row r="161" spans="2:12" s="4" customFormat="1" x14ac:dyDescent="0.25">
      <c r="B161" s="96"/>
      <c r="C161" s="109"/>
      <c r="D161" s="109"/>
      <c r="E161" s="109"/>
      <c r="F161" s="109"/>
      <c r="G161" s="109"/>
      <c r="H161" s="109"/>
      <c r="I161" s="109"/>
      <c r="J161" s="109"/>
      <c r="K161" s="109"/>
      <c r="L161" s="109"/>
    </row>
    <row r="162" spans="2:12" s="4" customFormat="1" x14ac:dyDescent="0.25">
      <c r="B162" s="96"/>
      <c r="C162" s="109"/>
      <c r="D162" s="109"/>
      <c r="E162" s="109"/>
      <c r="F162" s="109"/>
      <c r="G162" s="109"/>
      <c r="H162" s="109"/>
      <c r="I162" s="109"/>
      <c r="J162" s="109"/>
      <c r="K162" s="109"/>
      <c r="L162" s="109"/>
    </row>
    <row r="163" spans="2:12" s="4" customFormat="1" x14ac:dyDescent="0.25">
      <c r="B163" s="96"/>
      <c r="C163" s="109"/>
      <c r="D163" s="109"/>
      <c r="E163" s="109"/>
      <c r="F163" s="109"/>
      <c r="G163" s="109"/>
      <c r="H163" s="109"/>
      <c r="I163" s="109"/>
      <c r="J163" s="109"/>
      <c r="K163" s="109"/>
      <c r="L163" s="109"/>
    </row>
    <row r="164" spans="2:12" s="4" customFormat="1" x14ac:dyDescent="0.25">
      <c r="B164" s="96"/>
      <c r="C164" s="109"/>
      <c r="D164" s="109"/>
      <c r="E164" s="109"/>
      <c r="F164" s="109"/>
      <c r="G164" s="109"/>
      <c r="H164" s="109"/>
      <c r="I164" s="109"/>
      <c r="J164" s="109"/>
      <c r="K164" s="109"/>
      <c r="L164" s="109"/>
    </row>
    <row r="165" spans="2:12" s="4" customFormat="1" x14ac:dyDescent="0.25">
      <c r="B165" s="96"/>
      <c r="C165" s="109"/>
      <c r="D165" s="109"/>
      <c r="E165" s="109"/>
      <c r="F165" s="109"/>
      <c r="G165" s="109"/>
      <c r="H165" s="109"/>
      <c r="I165" s="109"/>
      <c r="J165" s="109"/>
      <c r="K165" s="109"/>
      <c r="L165" s="109"/>
    </row>
    <row r="166" spans="2:12" s="4" customFormat="1" x14ac:dyDescent="0.25">
      <c r="B166" s="96"/>
      <c r="C166" s="109"/>
      <c r="D166" s="109"/>
      <c r="E166" s="109"/>
      <c r="F166" s="109"/>
      <c r="G166" s="109"/>
      <c r="H166" s="109"/>
      <c r="I166" s="109"/>
      <c r="J166" s="109"/>
      <c r="K166" s="109"/>
      <c r="L166" s="109"/>
    </row>
    <row r="167" spans="2:12" s="4" customFormat="1" x14ac:dyDescent="0.25">
      <c r="B167" s="96"/>
      <c r="C167" s="109"/>
      <c r="D167" s="109"/>
      <c r="E167" s="109"/>
      <c r="F167" s="109"/>
      <c r="G167" s="109"/>
      <c r="H167" s="109"/>
      <c r="I167" s="109"/>
      <c r="J167" s="109"/>
      <c r="K167" s="109"/>
      <c r="L167" s="109"/>
    </row>
    <row r="168" spans="2:12" s="4" customFormat="1" x14ac:dyDescent="0.25">
      <c r="B168" s="96"/>
      <c r="C168" s="109"/>
      <c r="D168" s="109"/>
      <c r="E168" s="109"/>
      <c r="F168" s="109"/>
      <c r="G168" s="109"/>
      <c r="H168" s="109"/>
      <c r="I168" s="109"/>
      <c r="J168" s="109"/>
      <c r="K168" s="109"/>
      <c r="L168" s="109"/>
    </row>
    <row r="169" spans="2:12" s="4" customFormat="1" x14ac:dyDescent="0.25">
      <c r="B169" s="96"/>
      <c r="C169" s="109"/>
      <c r="D169" s="109"/>
      <c r="E169" s="109"/>
      <c r="F169" s="109"/>
      <c r="G169" s="109"/>
      <c r="H169" s="109"/>
      <c r="I169" s="109"/>
      <c r="J169" s="109"/>
      <c r="K169" s="109"/>
      <c r="L169" s="109"/>
    </row>
    <row r="170" spans="2:12" s="4" customFormat="1" x14ac:dyDescent="0.25">
      <c r="B170" s="96"/>
      <c r="C170" s="109"/>
      <c r="D170" s="109"/>
      <c r="E170" s="109"/>
      <c r="F170" s="109"/>
      <c r="G170" s="109"/>
      <c r="H170" s="109"/>
      <c r="I170" s="109"/>
      <c r="J170" s="109"/>
      <c r="K170" s="109"/>
      <c r="L170" s="109"/>
    </row>
    <row r="171" spans="2:12" s="4" customFormat="1" x14ac:dyDescent="0.25">
      <c r="B171" s="96"/>
      <c r="C171" s="109"/>
      <c r="D171" s="109"/>
      <c r="E171" s="109"/>
      <c r="F171" s="109"/>
      <c r="G171" s="109"/>
      <c r="H171" s="109"/>
      <c r="I171" s="109"/>
      <c r="J171" s="109"/>
      <c r="K171" s="109"/>
      <c r="L171" s="109"/>
    </row>
    <row r="172" spans="2:12" s="4" customFormat="1" x14ac:dyDescent="0.25">
      <c r="B172" s="96"/>
      <c r="C172" s="109"/>
      <c r="D172" s="109"/>
      <c r="E172" s="109"/>
      <c r="F172" s="109"/>
      <c r="G172" s="109"/>
      <c r="H172" s="109"/>
      <c r="I172" s="109"/>
      <c r="J172" s="109"/>
      <c r="K172" s="109"/>
      <c r="L172" s="109"/>
    </row>
    <row r="173" spans="2:12" s="4" customFormat="1" x14ac:dyDescent="0.25">
      <c r="B173" s="96"/>
      <c r="C173" s="109"/>
      <c r="D173" s="109"/>
      <c r="E173" s="109"/>
      <c r="F173" s="109"/>
      <c r="G173" s="109"/>
      <c r="H173" s="109"/>
      <c r="I173" s="109"/>
      <c r="J173" s="109"/>
      <c r="K173" s="109"/>
      <c r="L173" s="109"/>
    </row>
    <row r="174" spans="2:12" s="4" customFormat="1" x14ac:dyDescent="0.25">
      <c r="B174" s="96"/>
      <c r="C174" s="109"/>
      <c r="D174" s="109"/>
      <c r="E174" s="109"/>
      <c r="F174" s="109"/>
      <c r="G174" s="109"/>
      <c r="H174" s="109"/>
      <c r="I174" s="109"/>
      <c r="J174" s="109"/>
      <c r="K174" s="109"/>
      <c r="L174" s="109"/>
    </row>
    <row r="175" spans="2:12" s="4" customFormat="1" x14ac:dyDescent="0.25">
      <c r="B175" s="96"/>
      <c r="C175" s="109"/>
      <c r="D175" s="109"/>
      <c r="E175" s="109"/>
      <c r="F175" s="109"/>
      <c r="G175" s="109"/>
      <c r="H175" s="109"/>
      <c r="I175" s="109"/>
      <c r="J175" s="109"/>
      <c r="K175" s="109"/>
      <c r="L175" s="109"/>
    </row>
    <row r="176" spans="2:12" s="4" customFormat="1" x14ac:dyDescent="0.25">
      <c r="B176" s="96"/>
      <c r="C176" s="109"/>
      <c r="D176" s="109"/>
      <c r="E176" s="109"/>
      <c r="F176" s="109"/>
      <c r="G176" s="109"/>
      <c r="H176" s="109"/>
      <c r="I176" s="109"/>
      <c r="J176" s="109"/>
      <c r="K176" s="109"/>
      <c r="L176" s="109"/>
    </row>
    <row r="177" spans="2:12" s="4" customFormat="1" x14ac:dyDescent="0.25">
      <c r="B177" s="96"/>
      <c r="C177" s="109"/>
      <c r="D177" s="109"/>
      <c r="E177" s="109"/>
      <c r="F177" s="109"/>
      <c r="G177" s="109"/>
      <c r="H177" s="109"/>
      <c r="I177" s="109"/>
      <c r="J177" s="109"/>
      <c r="K177" s="109"/>
      <c r="L177" s="109"/>
    </row>
    <row r="178" spans="2:12" s="4" customFormat="1" x14ac:dyDescent="0.25">
      <c r="B178" s="96"/>
      <c r="C178" s="109"/>
      <c r="D178" s="109"/>
      <c r="E178" s="109"/>
      <c r="F178" s="109"/>
      <c r="G178" s="109"/>
      <c r="H178" s="109"/>
      <c r="I178" s="109"/>
      <c r="J178" s="109"/>
      <c r="K178" s="109"/>
      <c r="L178" s="109"/>
    </row>
    <row r="179" spans="2:12" s="4" customFormat="1" x14ac:dyDescent="0.25">
      <c r="B179" s="96"/>
      <c r="C179" s="109"/>
      <c r="D179" s="109"/>
      <c r="E179" s="109"/>
      <c r="F179" s="109"/>
      <c r="G179" s="109"/>
      <c r="H179" s="109"/>
      <c r="I179" s="109"/>
      <c r="J179" s="109"/>
      <c r="K179" s="109"/>
      <c r="L179" s="109"/>
    </row>
    <row r="180" spans="2:12" s="4" customFormat="1" x14ac:dyDescent="0.25">
      <c r="B180" s="96"/>
      <c r="C180" s="109"/>
      <c r="D180" s="109"/>
      <c r="E180" s="109"/>
      <c r="F180" s="109"/>
      <c r="G180" s="109"/>
      <c r="H180" s="109"/>
      <c r="I180" s="109"/>
      <c r="J180" s="109"/>
      <c r="K180" s="109"/>
      <c r="L180" s="109"/>
    </row>
    <row r="181" spans="2:12" s="4" customFormat="1" x14ac:dyDescent="0.25">
      <c r="B181" s="96"/>
      <c r="C181" s="109"/>
      <c r="D181" s="109"/>
      <c r="E181" s="109"/>
      <c r="F181" s="109"/>
      <c r="G181" s="109"/>
      <c r="H181" s="109"/>
      <c r="I181" s="109"/>
      <c r="J181" s="109"/>
      <c r="K181" s="109"/>
      <c r="L181" s="109"/>
    </row>
    <row r="182" spans="2:12" s="4" customFormat="1" x14ac:dyDescent="0.25">
      <c r="B182" s="96"/>
      <c r="C182" s="109"/>
      <c r="D182" s="109"/>
      <c r="E182" s="109"/>
      <c r="F182" s="109"/>
      <c r="G182" s="109"/>
      <c r="H182" s="109"/>
      <c r="I182" s="109"/>
      <c r="J182" s="109"/>
      <c r="K182" s="109"/>
      <c r="L182" s="109"/>
    </row>
    <row r="183" spans="2:12" s="4" customFormat="1" x14ac:dyDescent="0.25">
      <c r="B183" s="96"/>
      <c r="C183" s="109"/>
      <c r="D183" s="109"/>
      <c r="E183" s="109"/>
      <c r="F183" s="109"/>
      <c r="G183" s="109"/>
      <c r="H183" s="109"/>
      <c r="I183" s="109"/>
      <c r="J183" s="109"/>
      <c r="K183" s="109"/>
      <c r="L183" s="109"/>
    </row>
    <row r="184" spans="2:12" s="4" customFormat="1" x14ac:dyDescent="0.25">
      <c r="B184" s="96"/>
      <c r="C184" s="109"/>
      <c r="D184" s="109"/>
      <c r="E184" s="109"/>
      <c r="F184" s="109"/>
      <c r="G184" s="109"/>
      <c r="H184" s="109"/>
      <c r="I184" s="109"/>
      <c r="J184" s="109"/>
      <c r="K184" s="109"/>
      <c r="L184" s="109"/>
    </row>
    <row r="185" spans="2:12" s="4" customFormat="1" x14ac:dyDescent="0.25">
      <c r="B185" s="96"/>
      <c r="C185" s="109"/>
      <c r="D185" s="109"/>
      <c r="E185" s="109"/>
      <c r="F185" s="109"/>
      <c r="G185" s="109"/>
      <c r="H185" s="109"/>
      <c r="I185" s="109"/>
      <c r="J185" s="109"/>
      <c r="K185" s="109"/>
      <c r="L185" s="109"/>
    </row>
    <row r="186" spans="2:12" s="4" customFormat="1" x14ac:dyDescent="0.25">
      <c r="B186" s="96"/>
      <c r="C186" s="109"/>
      <c r="D186" s="109"/>
      <c r="E186" s="109"/>
      <c r="F186" s="109"/>
      <c r="G186" s="109"/>
      <c r="H186" s="109"/>
      <c r="I186" s="109"/>
      <c r="J186" s="109"/>
      <c r="K186" s="109"/>
      <c r="L186" s="109"/>
    </row>
    <row r="187" spans="2:12" s="4" customFormat="1" x14ac:dyDescent="0.25">
      <c r="B187" s="96"/>
      <c r="C187" s="109"/>
      <c r="D187" s="109"/>
      <c r="E187" s="109"/>
      <c r="F187" s="109"/>
      <c r="G187" s="109"/>
      <c r="H187" s="109"/>
      <c r="I187" s="109"/>
      <c r="J187" s="109"/>
      <c r="K187" s="109"/>
      <c r="L187" s="109"/>
    </row>
    <row r="188" spans="2:12" s="4" customFormat="1" x14ac:dyDescent="0.25">
      <c r="B188" s="96"/>
      <c r="C188" s="109"/>
      <c r="D188" s="109"/>
      <c r="E188" s="109"/>
      <c r="F188" s="109"/>
      <c r="G188" s="109"/>
      <c r="H188" s="109"/>
      <c r="I188" s="109"/>
      <c r="J188" s="109"/>
      <c r="K188" s="109"/>
      <c r="L188" s="109"/>
    </row>
    <row r="189" spans="2:12" s="4" customFormat="1" x14ac:dyDescent="0.25">
      <c r="B189" s="96"/>
      <c r="C189" s="109"/>
      <c r="D189" s="109"/>
      <c r="E189" s="109"/>
      <c r="F189" s="109"/>
      <c r="G189" s="109"/>
      <c r="H189" s="109"/>
      <c r="I189" s="109"/>
      <c r="J189" s="109"/>
      <c r="K189" s="109"/>
      <c r="L189" s="109"/>
    </row>
    <row r="190" spans="2:12" s="4" customFormat="1" x14ac:dyDescent="0.25">
      <c r="B190" s="96"/>
      <c r="C190" s="109"/>
      <c r="D190" s="109"/>
      <c r="E190" s="109"/>
      <c r="F190" s="109"/>
      <c r="G190" s="109"/>
      <c r="H190" s="109"/>
      <c r="I190" s="109"/>
      <c r="J190" s="109"/>
      <c r="K190" s="109"/>
      <c r="L190" s="109"/>
    </row>
    <row r="191" spans="2:12" s="4" customFormat="1" x14ac:dyDescent="0.25">
      <c r="B191" s="96"/>
      <c r="C191" s="109"/>
      <c r="D191" s="109"/>
      <c r="E191" s="109"/>
      <c r="F191" s="109"/>
      <c r="G191" s="109"/>
      <c r="H191" s="109"/>
      <c r="I191" s="109"/>
      <c r="J191" s="109"/>
      <c r="K191" s="109"/>
      <c r="L191" s="109"/>
    </row>
    <row r="192" spans="2:12" s="4" customFormat="1" x14ac:dyDescent="0.25">
      <c r="B192" s="96"/>
      <c r="C192" s="109"/>
      <c r="D192" s="109"/>
      <c r="E192" s="109"/>
      <c r="F192" s="109"/>
      <c r="G192" s="109"/>
      <c r="H192" s="109"/>
      <c r="I192" s="109"/>
      <c r="J192" s="109"/>
      <c r="K192" s="109"/>
      <c r="L192" s="109"/>
    </row>
    <row r="193" spans="2:12" s="4" customFormat="1" x14ac:dyDescent="0.25">
      <c r="B193" s="96"/>
      <c r="C193" s="109"/>
      <c r="D193" s="109"/>
      <c r="E193" s="109"/>
      <c r="F193" s="109"/>
      <c r="G193" s="109"/>
      <c r="H193" s="109"/>
      <c r="I193" s="109"/>
      <c r="J193" s="109"/>
      <c r="K193" s="109"/>
      <c r="L193" s="109"/>
    </row>
    <row r="194" spans="2:12" s="4" customFormat="1" x14ac:dyDescent="0.25">
      <c r="B194" s="96"/>
      <c r="C194" s="109"/>
      <c r="D194" s="109"/>
      <c r="E194" s="109"/>
      <c r="F194" s="109"/>
      <c r="G194" s="109"/>
      <c r="H194" s="109"/>
      <c r="I194" s="109"/>
      <c r="J194" s="109"/>
      <c r="K194" s="109"/>
      <c r="L194" s="109"/>
    </row>
    <row r="195" spans="2:12" s="4" customFormat="1" x14ac:dyDescent="0.25">
      <c r="B195" s="96"/>
      <c r="C195" s="109"/>
      <c r="D195" s="109"/>
      <c r="E195" s="109"/>
      <c r="F195" s="109"/>
      <c r="G195" s="109"/>
      <c r="H195" s="109"/>
      <c r="I195" s="109"/>
      <c r="J195" s="109"/>
      <c r="K195" s="109"/>
      <c r="L195" s="109"/>
    </row>
    <row r="196" spans="2:12" s="4" customFormat="1" x14ac:dyDescent="0.25">
      <c r="B196" s="96"/>
      <c r="C196" s="109"/>
      <c r="D196" s="109"/>
      <c r="E196" s="109"/>
      <c r="F196" s="109"/>
      <c r="G196" s="109"/>
      <c r="H196" s="109"/>
      <c r="I196" s="109"/>
      <c r="J196" s="109"/>
      <c r="K196" s="109"/>
      <c r="L196" s="109"/>
    </row>
    <row r="197" spans="2:12" s="4" customFormat="1" x14ac:dyDescent="0.25">
      <c r="B197" s="96"/>
      <c r="C197" s="109"/>
      <c r="D197" s="109"/>
      <c r="E197" s="109"/>
      <c r="F197" s="109"/>
      <c r="G197" s="109"/>
      <c r="H197" s="109"/>
      <c r="I197" s="109"/>
      <c r="J197" s="109"/>
      <c r="K197" s="109"/>
      <c r="L197" s="109"/>
    </row>
    <row r="198" spans="2:12" s="4" customFormat="1" x14ac:dyDescent="0.25">
      <c r="B198" s="96"/>
      <c r="C198" s="109"/>
      <c r="D198" s="109"/>
      <c r="E198" s="109"/>
      <c r="F198" s="109"/>
      <c r="G198" s="109"/>
      <c r="H198" s="109"/>
      <c r="I198" s="109"/>
      <c r="J198" s="109"/>
      <c r="K198" s="109"/>
      <c r="L198" s="109"/>
    </row>
    <row r="199" spans="2:12" s="4" customFormat="1" x14ac:dyDescent="0.25">
      <c r="B199" s="96"/>
      <c r="C199" s="109"/>
      <c r="D199" s="109"/>
      <c r="E199" s="109"/>
      <c r="F199" s="109"/>
      <c r="G199" s="109"/>
      <c r="H199" s="109"/>
      <c r="I199" s="109"/>
      <c r="J199" s="109"/>
      <c r="K199" s="109"/>
      <c r="L199" s="109"/>
    </row>
    <row r="200" spans="2:12" s="4" customFormat="1" x14ac:dyDescent="0.25">
      <c r="B200" s="96"/>
      <c r="C200" s="109"/>
      <c r="D200" s="109"/>
      <c r="E200" s="109"/>
      <c r="F200" s="109"/>
      <c r="G200" s="109"/>
      <c r="H200" s="109"/>
      <c r="I200" s="109"/>
      <c r="J200" s="109"/>
      <c r="K200" s="109"/>
      <c r="L200" s="109"/>
    </row>
    <row r="201" spans="2:12" s="4" customFormat="1" x14ac:dyDescent="0.25">
      <c r="B201" s="96"/>
      <c r="C201" s="109"/>
      <c r="D201" s="109"/>
      <c r="E201" s="109"/>
      <c r="F201" s="109"/>
      <c r="G201" s="109"/>
      <c r="H201" s="109"/>
      <c r="I201" s="109"/>
      <c r="J201" s="109"/>
      <c r="K201" s="109"/>
      <c r="L201" s="109"/>
    </row>
    <row r="202" spans="2:12" s="4" customFormat="1" x14ac:dyDescent="0.25">
      <c r="B202" s="96"/>
      <c r="C202" s="109"/>
      <c r="D202" s="109"/>
      <c r="E202" s="109"/>
      <c r="F202" s="109"/>
      <c r="G202" s="109"/>
      <c r="H202" s="109"/>
      <c r="I202" s="109"/>
      <c r="J202" s="109"/>
      <c r="K202" s="109"/>
      <c r="L202" s="109"/>
    </row>
    <row r="203" spans="2:12" s="4" customFormat="1" x14ac:dyDescent="0.25">
      <c r="B203" s="96"/>
      <c r="C203" s="109"/>
      <c r="D203" s="109"/>
      <c r="E203" s="109"/>
      <c r="F203" s="109"/>
      <c r="G203" s="109"/>
      <c r="H203" s="109"/>
      <c r="I203" s="109"/>
      <c r="J203" s="109"/>
      <c r="K203" s="109"/>
      <c r="L203" s="109"/>
    </row>
    <row r="204" spans="2:12" s="4" customFormat="1" x14ac:dyDescent="0.25">
      <c r="B204" s="96"/>
      <c r="C204" s="109"/>
      <c r="D204" s="109"/>
      <c r="E204" s="109"/>
      <c r="F204" s="109"/>
      <c r="G204" s="109"/>
      <c r="H204" s="109"/>
      <c r="I204" s="109"/>
      <c r="J204" s="109"/>
      <c r="K204" s="109"/>
      <c r="L204" s="109"/>
    </row>
    <row r="205" spans="2:12" s="4" customFormat="1" x14ac:dyDescent="0.25">
      <c r="B205" s="96"/>
      <c r="C205" s="109"/>
      <c r="D205" s="109"/>
      <c r="E205" s="109"/>
      <c r="F205" s="109"/>
      <c r="G205" s="109"/>
      <c r="H205" s="109"/>
      <c r="I205" s="109"/>
      <c r="J205" s="109"/>
      <c r="K205" s="109"/>
      <c r="L205" s="109"/>
    </row>
    <row r="206" spans="2:12" s="4" customFormat="1" x14ac:dyDescent="0.25">
      <c r="B206" s="96"/>
      <c r="C206" s="109"/>
      <c r="D206" s="109"/>
      <c r="E206" s="109"/>
      <c r="F206" s="109"/>
      <c r="G206" s="109"/>
      <c r="H206" s="109"/>
      <c r="I206" s="109"/>
      <c r="J206" s="109"/>
      <c r="K206" s="109"/>
      <c r="L206" s="109"/>
    </row>
    <row r="207" spans="2:12" s="4" customFormat="1" x14ac:dyDescent="0.25">
      <c r="B207" s="96"/>
      <c r="C207" s="109"/>
      <c r="D207" s="109"/>
      <c r="E207" s="109"/>
      <c r="F207" s="109"/>
      <c r="G207" s="109"/>
      <c r="H207" s="109"/>
      <c r="I207" s="109"/>
      <c r="J207" s="109"/>
      <c r="K207" s="109"/>
      <c r="L207" s="109"/>
    </row>
    <row r="208" spans="2:12" s="4" customFormat="1" x14ac:dyDescent="0.25">
      <c r="B208" s="96"/>
      <c r="C208" s="109"/>
      <c r="D208" s="109"/>
      <c r="E208" s="109"/>
      <c r="F208" s="109"/>
      <c r="G208" s="109"/>
      <c r="H208" s="109"/>
      <c r="I208" s="109"/>
      <c r="J208" s="109"/>
      <c r="K208" s="109"/>
      <c r="L208" s="109"/>
    </row>
    <row r="209" spans="2:12" s="4" customFormat="1" x14ac:dyDescent="0.25">
      <c r="B209" s="96"/>
      <c r="C209" s="109"/>
      <c r="D209" s="109"/>
      <c r="E209" s="109"/>
      <c r="F209" s="109"/>
      <c r="G209" s="109"/>
      <c r="H209" s="109"/>
      <c r="I209" s="109"/>
      <c r="J209" s="109"/>
      <c r="K209" s="109"/>
      <c r="L209" s="109"/>
    </row>
    <row r="210" spans="2:12" s="4" customFormat="1" x14ac:dyDescent="0.25">
      <c r="B210" s="96"/>
      <c r="C210" s="109"/>
      <c r="D210" s="109"/>
      <c r="E210" s="109"/>
      <c r="F210" s="109"/>
      <c r="G210" s="109"/>
      <c r="H210" s="109"/>
      <c r="I210" s="109"/>
      <c r="J210" s="109"/>
      <c r="K210" s="109"/>
      <c r="L210" s="109"/>
    </row>
    <row r="211" spans="2:12" s="4" customFormat="1" x14ac:dyDescent="0.25">
      <c r="B211" s="96"/>
      <c r="C211" s="109"/>
      <c r="D211" s="109"/>
      <c r="E211" s="109"/>
      <c r="F211" s="109"/>
      <c r="G211" s="109"/>
      <c r="H211" s="109"/>
      <c r="I211" s="109"/>
      <c r="J211" s="109"/>
      <c r="K211" s="109"/>
      <c r="L211" s="109"/>
    </row>
    <row r="212" spans="2:12" s="4" customFormat="1" x14ac:dyDescent="0.25">
      <c r="B212" s="96"/>
      <c r="C212" s="109"/>
      <c r="D212" s="109"/>
      <c r="E212" s="109"/>
      <c r="F212" s="109"/>
      <c r="G212" s="109"/>
      <c r="H212" s="109"/>
      <c r="I212" s="109"/>
      <c r="J212" s="109"/>
      <c r="K212" s="109"/>
      <c r="L212" s="109"/>
    </row>
    <row r="213" spans="2:12" s="4" customFormat="1" x14ac:dyDescent="0.25">
      <c r="B213" s="96"/>
      <c r="C213" s="109"/>
      <c r="D213" s="109"/>
      <c r="E213" s="109"/>
      <c r="F213" s="109"/>
      <c r="G213" s="109"/>
      <c r="H213" s="109"/>
      <c r="I213" s="109"/>
      <c r="J213" s="109"/>
      <c r="K213" s="109"/>
      <c r="L213" s="109"/>
    </row>
    <row r="214" spans="2:12" s="4" customFormat="1" x14ac:dyDescent="0.25">
      <c r="B214" s="96"/>
      <c r="C214" s="109"/>
      <c r="D214" s="109"/>
      <c r="E214" s="109"/>
      <c r="F214" s="109"/>
      <c r="G214" s="109"/>
      <c r="H214" s="109"/>
      <c r="I214" s="109"/>
      <c r="J214" s="109"/>
      <c r="K214" s="109"/>
      <c r="L214" s="109"/>
    </row>
    <row r="215" spans="2:12" s="4" customFormat="1" x14ac:dyDescent="0.25">
      <c r="B215" s="96"/>
      <c r="C215" s="109"/>
      <c r="D215" s="109"/>
      <c r="E215" s="109"/>
      <c r="F215" s="109"/>
      <c r="G215" s="109"/>
      <c r="H215" s="109"/>
      <c r="I215" s="109"/>
      <c r="J215" s="109"/>
      <c r="K215" s="109"/>
      <c r="L215" s="109"/>
    </row>
    <row r="216" spans="2:12" s="4" customFormat="1" x14ac:dyDescent="0.25">
      <c r="B216" s="96"/>
      <c r="C216" s="109"/>
      <c r="D216" s="109"/>
      <c r="E216" s="109"/>
      <c r="F216" s="109"/>
      <c r="G216" s="109"/>
      <c r="H216" s="109"/>
      <c r="I216" s="109"/>
      <c r="J216" s="109"/>
      <c r="K216" s="109"/>
      <c r="L216" s="109"/>
    </row>
    <row r="217" spans="2:12" s="4" customFormat="1" x14ac:dyDescent="0.25">
      <c r="B217" s="96"/>
      <c r="C217" s="109"/>
      <c r="D217" s="109"/>
      <c r="E217" s="109"/>
      <c r="F217" s="109"/>
      <c r="G217" s="109"/>
      <c r="H217" s="109"/>
      <c r="I217" s="109"/>
      <c r="J217" s="109"/>
      <c r="K217" s="109"/>
      <c r="L217" s="109"/>
    </row>
    <row r="218" spans="2:12" s="4" customFormat="1" x14ac:dyDescent="0.25">
      <c r="B218" s="96"/>
      <c r="C218" s="109"/>
      <c r="D218" s="109"/>
      <c r="E218" s="109"/>
      <c r="F218" s="109"/>
      <c r="G218" s="109"/>
      <c r="H218" s="109"/>
      <c r="I218" s="109"/>
      <c r="J218" s="109"/>
      <c r="K218" s="109"/>
      <c r="L218" s="109"/>
    </row>
    <row r="219" spans="2:12" s="4" customFormat="1" x14ac:dyDescent="0.25">
      <c r="B219" s="96"/>
      <c r="C219" s="109"/>
      <c r="D219" s="109"/>
      <c r="E219" s="109"/>
      <c r="F219" s="109"/>
      <c r="G219" s="109"/>
      <c r="H219" s="109"/>
      <c r="I219" s="109"/>
      <c r="J219" s="109"/>
      <c r="K219" s="109"/>
      <c r="L219" s="109"/>
    </row>
    <row r="220" spans="2:12" s="4" customFormat="1" x14ac:dyDescent="0.25">
      <c r="B220" s="96"/>
      <c r="C220" s="109"/>
      <c r="D220" s="109"/>
      <c r="E220" s="109"/>
      <c r="F220" s="109"/>
      <c r="G220" s="109"/>
      <c r="H220" s="109"/>
      <c r="I220" s="109"/>
      <c r="J220" s="109"/>
      <c r="K220" s="109"/>
      <c r="L220" s="109"/>
    </row>
    <row r="221" spans="2:12" s="4" customFormat="1" x14ac:dyDescent="0.25">
      <c r="B221" s="96"/>
      <c r="C221" s="109"/>
      <c r="D221" s="109"/>
      <c r="E221" s="109"/>
      <c r="F221" s="109"/>
      <c r="G221" s="109"/>
      <c r="H221" s="109"/>
      <c r="I221" s="109"/>
      <c r="J221" s="109"/>
      <c r="K221" s="109"/>
      <c r="L221" s="109"/>
    </row>
    <row r="222" spans="2:12" s="4" customFormat="1" x14ac:dyDescent="0.25">
      <c r="B222" s="96"/>
      <c r="C222" s="109"/>
      <c r="D222" s="109"/>
      <c r="E222" s="109"/>
      <c r="F222" s="109"/>
      <c r="G222" s="109"/>
      <c r="H222" s="109"/>
      <c r="I222" s="109"/>
      <c r="J222" s="109"/>
      <c r="K222" s="109"/>
      <c r="L222" s="109"/>
    </row>
    <row r="223" spans="2:12" s="4" customFormat="1" x14ac:dyDescent="0.25">
      <c r="B223" s="96"/>
      <c r="C223" s="109"/>
      <c r="D223" s="109"/>
      <c r="E223" s="109"/>
      <c r="F223" s="109"/>
      <c r="G223" s="109"/>
      <c r="H223" s="109"/>
      <c r="I223" s="109"/>
      <c r="J223" s="109"/>
      <c r="K223" s="109"/>
      <c r="L223" s="109"/>
    </row>
    <row r="224" spans="2:12" s="4" customFormat="1" x14ac:dyDescent="0.25">
      <c r="B224" s="96"/>
      <c r="C224" s="109"/>
      <c r="D224" s="109"/>
      <c r="E224" s="109"/>
      <c r="F224" s="109"/>
      <c r="G224" s="109"/>
      <c r="H224" s="109"/>
      <c r="I224" s="109"/>
      <c r="J224" s="109"/>
      <c r="K224" s="109"/>
      <c r="L224" s="109"/>
    </row>
    <row r="225" spans="2:12" s="4" customFormat="1" x14ac:dyDescent="0.25">
      <c r="B225" s="96"/>
      <c r="C225" s="109"/>
      <c r="D225" s="109"/>
      <c r="E225" s="109"/>
      <c r="F225" s="109"/>
      <c r="G225" s="109"/>
      <c r="H225" s="109"/>
      <c r="I225" s="109"/>
      <c r="J225" s="109"/>
      <c r="K225" s="109"/>
      <c r="L225" s="109"/>
    </row>
    <row r="226" spans="2:12" s="4" customFormat="1" x14ac:dyDescent="0.25">
      <c r="B226" s="96"/>
      <c r="C226" s="109"/>
      <c r="D226" s="109"/>
      <c r="E226" s="109"/>
      <c r="F226" s="109"/>
      <c r="G226" s="109"/>
      <c r="H226" s="109"/>
      <c r="I226" s="109"/>
      <c r="J226" s="109"/>
      <c r="K226" s="109"/>
      <c r="L226" s="109"/>
    </row>
    <row r="227" spans="2:12" s="4" customFormat="1" x14ac:dyDescent="0.25">
      <c r="B227" s="96"/>
      <c r="C227" s="109"/>
      <c r="D227" s="109"/>
      <c r="E227" s="109"/>
      <c r="F227" s="109"/>
      <c r="G227" s="109"/>
      <c r="H227" s="109"/>
      <c r="I227" s="109"/>
      <c r="J227" s="109"/>
      <c r="K227" s="109"/>
      <c r="L227" s="109"/>
    </row>
    <row r="228" spans="2:12" s="4" customFormat="1" x14ac:dyDescent="0.25">
      <c r="B228" s="96"/>
      <c r="C228" s="109"/>
      <c r="D228" s="109"/>
      <c r="E228" s="109"/>
      <c r="F228" s="109"/>
      <c r="G228" s="109"/>
      <c r="H228" s="109"/>
      <c r="I228" s="109"/>
      <c r="J228" s="109"/>
      <c r="K228" s="109"/>
      <c r="L228" s="109"/>
    </row>
    <row r="229" spans="2:12" s="4" customFormat="1" x14ac:dyDescent="0.25">
      <c r="B229" s="96"/>
      <c r="C229" s="109"/>
      <c r="D229" s="109"/>
      <c r="E229" s="109"/>
      <c r="F229" s="109"/>
      <c r="G229" s="109"/>
      <c r="H229" s="109"/>
      <c r="I229" s="109"/>
      <c r="J229" s="109"/>
      <c r="K229" s="109"/>
      <c r="L229" s="109"/>
    </row>
    <row r="230" spans="2:12" s="4" customFormat="1" x14ac:dyDescent="0.25">
      <c r="B230" s="96"/>
      <c r="C230" s="109"/>
      <c r="D230" s="109"/>
      <c r="E230" s="109"/>
      <c r="F230" s="109"/>
      <c r="G230" s="109"/>
      <c r="H230" s="109"/>
      <c r="I230" s="109"/>
      <c r="J230" s="109"/>
      <c r="K230" s="109"/>
      <c r="L230" s="109"/>
    </row>
    <row r="231" spans="2:12" s="4" customFormat="1" x14ac:dyDescent="0.25">
      <c r="B231" s="96"/>
      <c r="C231" s="109"/>
      <c r="D231" s="109"/>
      <c r="E231" s="109"/>
      <c r="F231" s="109"/>
      <c r="G231" s="109"/>
      <c r="H231" s="109"/>
      <c r="I231" s="109"/>
      <c r="J231" s="109"/>
      <c r="K231" s="109"/>
      <c r="L231" s="109"/>
    </row>
    <row r="232" spans="2:12" s="4" customFormat="1" x14ac:dyDescent="0.25">
      <c r="B232" s="96"/>
      <c r="C232" s="109"/>
      <c r="D232" s="109"/>
      <c r="E232" s="109"/>
      <c r="F232" s="109"/>
      <c r="G232" s="109"/>
      <c r="H232" s="109"/>
      <c r="I232" s="109"/>
      <c r="J232" s="109"/>
      <c r="K232" s="109"/>
      <c r="L232" s="109"/>
    </row>
    <row r="233" spans="2:12" s="4" customFormat="1" x14ac:dyDescent="0.25">
      <c r="B233" s="96"/>
      <c r="C233" s="109"/>
      <c r="D233" s="109"/>
      <c r="E233" s="109"/>
      <c r="F233" s="109"/>
      <c r="G233" s="109"/>
      <c r="H233" s="109"/>
      <c r="I233" s="109"/>
      <c r="J233" s="109"/>
      <c r="K233" s="109"/>
      <c r="L233" s="109"/>
    </row>
    <row r="234" spans="2:12" s="4" customFormat="1" x14ac:dyDescent="0.25">
      <c r="B234" s="96"/>
      <c r="C234" s="109"/>
      <c r="D234" s="109"/>
      <c r="E234" s="109"/>
      <c r="F234" s="109"/>
      <c r="G234" s="109"/>
      <c r="H234" s="109"/>
      <c r="I234" s="109"/>
      <c r="J234" s="109"/>
      <c r="K234" s="109"/>
      <c r="L234" s="109"/>
    </row>
    <row r="235" spans="2:12" s="4" customFormat="1" x14ac:dyDescent="0.25">
      <c r="B235" s="96"/>
      <c r="C235" s="109"/>
      <c r="D235" s="109"/>
      <c r="E235" s="109"/>
      <c r="F235" s="109"/>
      <c r="G235" s="109"/>
      <c r="H235" s="109"/>
      <c r="I235" s="109"/>
      <c r="J235" s="109"/>
      <c r="K235" s="109"/>
      <c r="L235" s="109"/>
    </row>
  </sheetData>
  <mergeCells count="8">
    <mergeCell ref="C2:L2"/>
    <mergeCell ref="B50:D50"/>
    <mergeCell ref="B51:D51"/>
    <mergeCell ref="B3:I3"/>
    <mergeCell ref="B6:L6"/>
    <mergeCell ref="B17:L17"/>
    <mergeCell ref="B28:L28"/>
    <mergeCell ref="B39:L39"/>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6"/>
  <dimension ref="A1:AW251"/>
  <sheetViews>
    <sheetView zoomScale="89" zoomScaleNormal="89" workbookViewId="0"/>
  </sheetViews>
  <sheetFormatPr baseColWidth="10" defaultRowHeight="15" x14ac:dyDescent="0.25"/>
  <cols>
    <col min="1" max="1" width="23.42578125" style="4" customWidth="1"/>
    <col min="2" max="2" width="30.7109375" style="1" customWidth="1"/>
    <col min="3" max="12" width="10.28515625" style="3" customWidth="1"/>
    <col min="13" max="13" width="7.28515625" style="4" bestFit="1" customWidth="1"/>
    <col min="14" max="14" width="5.7109375" style="4" bestFit="1" customWidth="1"/>
    <col min="15" max="15" width="5.140625" style="4" bestFit="1" customWidth="1"/>
    <col min="16" max="49" width="11.42578125" style="4"/>
    <col min="50" max="216" width="11.42578125" style="2"/>
    <col min="217" max="217" width="10" style="2" bestFit="1" customWidth="1"/>
    <col min="218" max="218" width="11.5703125" style="2" bestFit="1" customWidth="1"/>
    <col min="219" max="219" width="5.7109375" style="2" bestFit="1" customWidth="1"/>
    <col min="220" max="220" width="9.42578125" style="2" bestFit="1" customWidth="1"/>
    <col min="221" max="221" width="11.5703125" style="2" bestFit="1" customWidth="1"/>
    <col min="222" max="222" width="9.42578125" style="2" bestFit="1" customWidth="1"/>
    <col min="223" max="223" width="5.7109375" style="2" bestFit="1" customWidth="1"/>
    <col min="224" max="224" width="7.28515625" style="2" bestFit="1" customWidth="1"/>
    <col min="225" max="225" width="5.7109375" style="2" bestFit="1" customWidth="1"/>
    <col min="226" max="226" width="5.140625" style="2" bestFit="1" customWidth="1"/>
    <col min="227" max="227" width="11.42578125" style="2"/>
    <col min="228" max="228" width="5.7109375" style="2" bestFit="1" customWidth="1"/>
    <col min="229" max="229" width="9.42578125" style="2" bestFit="1" customWidth="1"/>
    <col min="230" max="230" width="11.5703125" style="2" bestFit="1" customWidth="1"/>
    <col min="231" max="231" width="9.42578125" style="2" bestFit="1" customWidth="1"/>
    <col min="232" max="232" width="6.28515625" style="2" bestFit="1" customWidth="1"/>
    <col min="233" max="233" width="7.28515625" style="2" bestFit="1" customWidth="1"/>
    <col min="234" max="234" width="5.7109375" style="2" bestFit="1" customWidth="1"/>
    <col min="235" max="235" width="5.140625" style="2" bestFit="1" customWidth="1"/>
    <col min="236" max="236" width="11.5703125" style="2" bestFit="1" customWidth="1"/>
    <col min="237" max="237" width="5.7109375" style="2" bestFit="1" customWidth="1"/>
    <col min="238" max="238" width="9.42578125" style="2" bestFit="1" customWidth="1"/>
    <col min="239" max="239" width="11.5703125" style="2" bestFit="1" customWidth="1"/>
    <col min="240" max="240" width="9.42578125" style="2" bestFit="1" customWidth="1"/>
    <col min="241" max="241" width="5.7109375" style="2" bestFit="1" customWidth="1"/>
    <col min="242" max="242" width="7.28515625" style="2" bestFit="1" customWidth="1"/>
    <col min="243" max="243" width="5.7109375" style="2" bestFit="1" customWidth="1"/>
    <col min="244" max="244" width="5.140625" style="2" bestFit="1" customWidth="1"/>
    <col min="245" max="245" width="11.5703125" style="2" bestFit="1" customWidth="1"/>
    <col min="246" max="246" width="5.7109375" style="2" bestFit="1" customWidth="1"/>
    <col min="247" max="247" width="9.42578125" style="2" bestFit="1" customWidth="1"/>
    <col min="248" max="248" width="11.5703125" style="2" bestFit="1" customWidth="1"/>
    <col min="249" max="249" width="9.42578125" style="2" bestFit="1" customWidth="1"/>
    <col min="250" max="250" width="5.7109375" style="2" bestFit="1" customWidth="1"/>
    <col min="251" max="251" width="7.28515625" style="2" bestFit="1" customWidth="1"/>
    <col min="252" max="252" width="5.7109375" style="2" bestFit="1" customWidth="1"/>
    <col min="253" max="253" width="5.140625" style="2" bestFit="1" customWidth="1"/>
    <col min="254" max="254" width="11.42578125" style="2"/>
    <col min="255" max="255" width="5.7109375" style="2" bestFit="1" customWidth="1"/>
    <col min="256" max="256" width="9.42578125" style="2" bestFit="1" customWidth="1"/>
    <col min="257" max="257" width="11.5703125" style="2" bestFit="1" customWidth="1"/>
    <col min="258" max="258" width="9.42578125" style="2" bestFit="1" customWidth="1"/>
    <col min="259" max="259" width="5.140625" style="2" bestFit="1" customWidth="1"/>
    <col min="260" max="260" width="7.28515625" style="2" bestFit="1" customWidth="1"/>
    <col min="261" max="261" width="5.140625" style="2" bestFit="1" customWidth="1"/>
    <col min="262" max="262" width="7.28515625" style="2" bestFit="1" customWidth="1"/>
    <col min="263" max="263" width="11.5703125" style="2" bestFit="1" customWidth="1"/>
    <col min="264" max="264" width="5.7109375" style="2" bestFit="1" customWidth="1"/>
    <col min="265" max="265" width="9.42578125" style="2" bestFit="1" customWidth="1"/>
    <col min="266" max="266" width="11.5703125" style="2" bestFit="1" customWidth="1"/>
    <col min="267" max="267" width="9.42578125" style="2" bestFit="1" customWidth="1"/>
    <col min="268" max="268" width="5.140625" style="2" bestFit="1" customWidth="1"/>
    <col min="269" max="269" width="7.28515625" style="2" bestFit="1" customWidth="1"/>
    <col min="270" max="270" width="5.140625" style="2" bestFit="1" customWidth="1"/>
    <col min="271" max="271" width="7.28515625" style="2" bestFit="1" customWidth="1"/>
    <col min="272" max="472" width="11.42578125" style="2"/>
    <col min="473" max="473" width="10" style="2" bestFit="1" customWidth="1"/>
    <col min="474" max="474" width="11.5703125" style="2" bestFit="1" customWidth="1"/>
    <col min="475" max="475" width="5.7109375" style="2" bestFit="1" customWidth="1"/>
    <col min="476" max="476" width="9.42578125" style="2" bestFit="1" customWidth="1"/>
    <col min="477" max="477" width="11.5703125" style="2" bestFit="1" customWidth="1"/>
    <col min="478" max="478" width="9.42578125" style="2" bestFit="1" customWidth="1"/>
    <col min="479" max="479" width="5.7109375" style="2" bestFit="1" customWidth="1"/>
    <col min="480" max="480" width="7.28515625" style="2" bestFit="1" customWidth="1"/>
    <col min="481" max="481" width="5.7109375" style="2" bestFit="1" customWidth="1"/>
    <col min="482" max="482" width="5.140625" style="2" bestFit="1" customWidth="1"/>
    <col min="483" max="483" width="11.42578125" style="2"/>
    <col min="484" max="484" width="5.7109375" style="2" bestFit="1" customWidth="1"/>
    <col min="485" max="485" width="9.42578125" style="2" bestFit="1" customWidth="1"/>
    <col min="486" max="486" width="11.5703125" style="2" bestFit="1" customWidth="1"/>
    <col min="487" max="487" width="9.42578125" style="2" bestFit="1" customWidth="1"/>
    <col min="488" max="488" width="6.28515625" style="2" bestFit="1" customWidth="1"/>
    <col min="489" max="489" width="7.28515625" style="2" bestFit="1" customWidth="1"/>
    <col min="490" max="490" width="5.7109375" style="2" bestFit="1" customWidth="1"/>
    <col min="491" max="491" width="5.140625" style="2" bestFit="1" customWidth="1"/>
    <col min="492" max="492" width="11.5703125" style="2" bestFit="1" customWidth="1"/>
    <col min="493" max="493" width="5.7109375" style="2" bestFit="1" customWidth="1"/>
    <col min="494" max="494" width="9.42578125" style="2" bestFit="1" customWidth="1"/>
    <col min="495" max="495" width="11.5703125" style="2" bestFit="1" customWidth="1"/>
    <col min="496" max="496" width="9.42578125" style="2" bestFit="1" customWidth="1"/>
    <col min="497" max="497" width="5.7109375" style="2" bestFit="1" customWidth="1"/>
    <col min="498" max="498" width="7.28515625" style="2" bestFit="1" customWidth="1"/>
    <col min="499" max="499" width="5.7109375" style="2" bestFit="1" customWidth="1"/>
    <col min="500" max="500" width="5.140625" style="2" bestFit="1" customWidth="1"/>
    <col min="501" max="501" width="11.5703125" style="2" bestFit="1" customWidth="1"/>
    <col min="502" max="502" width="5.7109375" style="2" bestFit="1" customWidth="1"/>
    <col min="503" max="503" width="9.42578125" style="2" bestFit="1" customWidth="1"/>
    <col min="504" max="504" width="11.5703125" style="2" bestFit="1" customWidth="1"/>
    <col min="505" max="505" width="9.42578125" style="2" bestFit="1" customWidth="1"/>
    <col min="506" max="506" width="5.7109375" style="2" bestFit="1" customWidth="1"/>
    <col min="507" max="507" width="7.28515625" style="2" bestFit="1" customWidth="1"/>
    <col min="508" max="508" width="5.7109375" style="2" bestFit="1" customWidth="1"/>
    <col min="509" max="509" width="5.140625" style="2" bestFit="1" customWidth="1"/>
    <col min="510" max="510" width="11.42578125" style="2"/>
    <col min="511" max="511" width="5.7109375" style="2" bestFit="1" customWidth="1"/>
    <col min="512" max="512" width="9.42578125" style="2" bestFit="1" customWidth="1"/>
    <col min="513" max="513" width="11.5703125" style="2" bestFit="1" customWidth="1"/>
    <col min="514" max="514" width="9.42578125" style="2" bestFit="1" customWidth="1"/>
    <col min="515" max="515" width="5.140625" style="2" bestFit="1" customWidth="1"/>
    <col min="516" max="516" width="7.28515625" style="2" bestFit="1" customWidth="1"/>
    <col min="517" max="517" width="5.140625" style="2" bestFit="1" customWidth="1"/>
    <col min="518" max="518" width="7.28515625" style="2" bestFit="1" customWidth="1"/>
    <col min="519" max="519" width="11.5703125" style="2" bestFit="1" customWidth="1"/>
    <col min="520" max="520" width="5.7109375" style="2" bestFit="1" customWidth="1"/>
    <col min="521" max="521" width="9.42578125" style="2" bestFit="1" customWidth="1"/>
    <col min="522" max="522" width="11.5703125" style="2" bestFit="1" customWidth="1"/>
    <col min="523" max="523" width="9.42578125" style="2" bestFit="1" customWidth="1"/>
    <col min="524" max="524" width="5.140625" style="2" bestFit="1" customWidth="1"/>
    <col min="525" max="525" width="7.28515625" style="2" bestFit="1" customWidth="1"/>
    <col min="526" max="526" width="5.140625" style="2" bestFit="1" customWidth="1"/>
    <col min="527" max="527" width="7.28515625" style="2" bestFit="1" customWidth="1"/>
    <col min="528" max="728" width="11.42578125" style="2"/>
    <col min="729" max="729" width="10" style="2" bestFit="1" customWidth="1"/>
    <col min="730" max="730" width="11.5703125" style="2" bestFit="1" customWidth="1"/>
    <col min="731" max="731" width="5.7109375" style="2" bestFit="1" customWidth="1"/>
    <col min="732" max="732" width="9.42578125" style="2" bestFit="1" customWidth="1"/>
    <col min="733" max="733" width="11.5703125" style="2" bestFit="1" customWidth="1"/>
    <col min="734" max="734" width="9.42578125" style="2" bestFit="1" customWidth="1"/>
    <col min="735" max="735" width="5.7109375" style="2" bestFit="1" customWidth="1"/>
    <col min="736" max="736" width="7.28515625" style="2" bestFit="1" customWidth="1"/>
    <col min="737" max="737" width="5.7109375" style="2" bestFit="1" customWidth="1"/>
    <col min="738" max="738" width="5.140625" style="2" bestFit="1" customWidth="1"/>
    <col min="739" max="739" width="11.42578125" style="2"/>
    <col min="740" max="740" width="5.7109375" style="2" bestFit="1" customWidth="1"/>
    <col min="741" max="741" width="9.42578125" style="2" bestFit="1" customWidth="1"/>
    <col min="742" max="742" width="11.5703125" style="2" bestFit="1" customWidth="1"/>
    <col min="743" max="743" width="9.42578125" style="2" bestFit="1" customWidth="1"/>
    <col min="744" max="744" width="6.28515625" style="2" bestFit="1" customWidth="1"/>
    <col min="745" max="745" width="7.28515625" style="2" bestFit="1" customWidth="1"/>
    <col min="746" max="746" width="5.7109375" style="2" bestFit="1" customWidth="1"/>
    <col min="747" max="747" width="5.140625" style="2" bestFit="1" customWidth="1"/>
    <col min="748" max="748" width="11.5703125" style="2" bestFit="1" customWidth="1"/>
    <col min="749" max="749" width="5.7109375" style="2" bestFit="1" customWidth="1"/>
    <col min="750" max="750" width="9.42578125" style="2" bestFit="1" customWidth="1"/>
    <col min="751" max="751" width="11.5703125" style="2" bestFit="1" customWidth="1"/>
    <col min="752" max="752" width="9.42578125" style="2" bestFit="1" customWidth="1"/>
    <col min="753" max="753" width="5.7109375" style="2" bestFit="1" customWidth="1"/>
    <col min="754" max="754" width="7.28515625" style="2" bestFit="1" customWidth="1"/>
    <col min="755" max="755" width="5.7109375" style="2" bestFit="1" customWidth="1"/>
    <col min="756" max="756" width="5.140625" style="2" bestFit="1" customWidth="1"/>
    <col min="757" max="757" width="11.5703125" style="2" bestFit="1" customWidth="1"/>
    <col min="758" max="758" width="5.7109375" style="2" bestFit="1" customWidth="1"/>
    <col min="759" max="759" width="9.42578125" style="2" bestFit="1" customWidth="1"/>
    <col min="760" max="760" width="11.5703125" style="2" bestFit="1" customWidth="1"/>
    <col min="761" max="761" width="9.42578125" style="2" bestFit="1" customWidth="1"/>
    <col min="762" max="762" width="5.7109375" style="2" bestFit="1" customWidth="1"/>
    <col min="763" max="763" width="7.28515625" style="2" bestFit="1" customWidth="1"/>
    <col min="764" max="764" width="5.7109375" style="2" bestFit="1" customWidth="1"/>
    <col min="765" max="765" width="5.140625" style="2" bestFit="1" customWidth="1"/>
    <col min="766" max="766" width="11.42578125" style="2"/>
    <col min="767" max="767" width="5.7109375" style="2" bestFit="1" customWidth="1"/>
    <col min="768" max="768" width="9.42578125" style="2" bestFit="1" customWidth="1"/>
    <col min="769" max="769" width="11.5703125" style="2" bestFit="1" customWidth="1"/>
    <col min="770" max="770" width="9.42578125" style="2" bestFit="1" customWidth="1"/>
    <col min="771" max="771" width="5.140625" style="2" bestFit="1" customWidth="1"/>
    <col min="772" max="772" width="7.28515625" style="2" bestFit="1" customWidth="1"/>
    <col min="773" max="773" width="5.140625" style="2" bestFit="1" customWidth="1"/>
    <col min="774" max="774" width="7.28515625" style="2" bestFit="1" customWidth="1"/>
    <col min="775" max="775" width="11.5703125" style="2" bestFit="1" customWidth="1"/>
    <col min="776" max="776" width="5.7109375" style="2" bestFit="1" customWidth="1"/>
    <col min="777" max="777" width="9.42578125" style="2" bestFit="1" customWidth="1"/>
    <col min="778" max="778" width="11.5703125" style="2" bestFit="1" customWidth="1"/>
    <col min="779" max="779" width="9.42578125" style="2" bestFit="1" customWidth="1"/>
    <col min="780" max="780" width="5.140625" style="2" bestFit="1" customWidth="1"/>
    <col min="781" max="781" width="7.28515625" style="2" bestFit="1" customWidth="1"/>
    <col min="782" max="782" width="5.140625" style="2" bestFit="1" customWidth="1"/>
    <col min="783" max="783" width="7.28515625" style="2" bestFit="1" customWidth="1"/>
    <col min="784" max="984" width="11.42578125" style="2"/>
    <col min="985" max="985" width="10" style="2" bestFit="1" customWidth="1"/>
    <col min="986" max="986" width="11.5703125" style="2" bestFit="1" customWidth="1"/>
    <col min="987" max="987" width="5.7109375" style="2" bestFit="1" customWidth="1"/>
    <col min="988" max="988" width="9.42578125" style="2" bestFit="1" customWidth="1"/>
    <col min="989" max="989" width="11.5703125" style="2" bestFit="1" customWidth="1"/>
    <col min="990" max="990" width="9.42578125" style="2" bestFit="1" customWidth="1"/>
    <col min="991" max="991" width="5.7109375" style="2" bestFit="1" customWidth="1"/>
    <col min="992" max="992" width="7.28515625" style="2" bestFit="1" customWidth="1"/>
    <col min="993" max="993" width="5.7109375" style="2" bestFit="1" customWidth="1"/>
    <col min="994" max="994" width="5.140625" style="2" bestFit="1" customWidth="1"/>
    <col min="995" max="995" width="11.42578125" style="2"/>
    <col min="996" max="996" width="5.7109375" style="2" bestFit="1" customWidth="1"/>
    <col min="997" max="997" width="9.42578125" style="2" bestFit="1" customWidth="1"/>
    <col min="998" max="998" width="11.5703125" style="2" bestFit="1" customWidth="1"/>
    <col min="999" max="999" width="9.42578125" style="2" bestFit="1" customWidth="1"/>
    <col min="1000" max="1000" width="6.28515625" style="2" bestFit="1" customWidth="1"/>
    <col min="1001" max="1001" width="7.28515625" style="2" bestFit="1" customWidth="1"/>
    <col min="1002" max="1002" width="5.7109375" style="2" bestFit="1" customWidth="1"/>
    <col min="1003" max="1003" width="5.140625" style="2" bestFit="1" customWidth="1"/>
    <col min="1004" max="1004" width="11.5703125" style="2" bestFit="1" customWidth="1"/>
    <col min="1005" max="1005" width="5.7109375" style="2" bestFit="1" customWidth="1"/>
    <col min="1006" max="1006" width="9.42578125" style="2" bestFit="1" customWidth="1"/>
    <col min="1007" max="1007" width="11.5703125" style="2" bestFit="1" customWidth="1"/>
    <col min="1008" max="1008" width="9.42578125" style="2" bestFit="1" customWidth="1"/>
    <col min="1009" max="1009" width="5.7109375" style="2" bestFit="1" customWidth="1"/>
    <col min="1010" max="1010" width="7.28515625" style="2" bestFit="1" customWidth="1"/>
    <col min="1011" max="1011" width="5.7109375" style="2" bestFit="1" customWidth="1"/>
    <col min="1012" max="1012" width="5.140625" style="2" bestFit="1" customWidth="1"/>
    <col min="1013" max="1013" width="11.5703125" style="2" bestFit="1" customWidth="1"/>
    <col min="1014" max="1014" width="5.7109375" style="2" bestFit="1" customWidth="1"/>
    <col min="1015" max="1015" width="9.42578125" style="2" bestFit="1" customWidth="1"/>
    <col min="1016" max="1016" width="11.5703125" style="2" bestFit="1" customWidth="1"/>
    <col min="1017" max="1017" width="9.42578125" style="2" bestFit="1" customWidth="1"/>
    <col min="1018" max="1018" width="5.7109375" style="2" bestFit="1" customWidth="1"/>
    <col min="1019" max="1019" width="7.28515625" style="2" bestFit="1" customWidth="1"/>
    <col min="1020" max="1020" width="5.7109375" style="2" bestFit="1" customWidth="1"/>
    <col min="1021" max="1021" width="5.140625" style="2" bestFit="1" customWidth="1"/>
    <col min="1022" max="1022" width="11.42578125" style="2"/>
    <col min="1023" max="1023" width="5.7109375" style="2" bestFit="1" customWidth="1"/>
    <col min="1024" max="1024" width="9.42578125" style="2" bestFit="1" customWidth="1"/>
    <col min="1025" max="1025" width="11.5703125" style="2" bestFit="1" customWidth="1"/>
    <col min="1026" max="1026" width="9.42578125" style="2" bestFit="1" customWidth="1"/>
    <col min="1027" max="1027" width="5.140625" style="2" bestFit="1" customWidth="1"/>
    <col min="1028" max="1028" width="7.28515625" style="2" bestFit="1" customWidth="1"/>
    <col min="1029" max="1029" width="5.140625" style="2" bestFit="1" customWidth="1"/>
    <col min="1030" max="1030" width="7.28515625" style="2" bestFit="1" customWidth="1"/>
    <col min="1031" max="1031" width="11.5703125" style="2" bestFit="1" customWidth="1"/>
    <col min="1032" max="1032" width="5.7109375" style="2" bestFit="1" customWidth="1"/>
    <col min="1033" max="1033" width="9.42578125" style="2" bestFit="1" customWidth="1"/>
    <col min="1034" max="1034" width="11.5703125" style="2" bestFit="1" customWidth="1"/>
    <col min="1035" max="1035" width="9.42578125" style="2" bestFit="1" customWidth="1"/>
    <col min="1036" max="1036" width="5.140625" style="2" bestFit="1" customWidth="1"/>
    <col min="1037" max="1037" width="7.28515625" style="2" bestFit="1" customWidth="1"/>
    <col min="1038" max="1038" width="5.140625" style="2" bestFit="1" customWidth="1"/>
    <col min="1039" max="1039" width="7.28515625" style="2" bestFit="1" customWidth="1"/>
    <col min="1040" max="1240" width="11.42578125" style="2"/>
    <col min="1241" max="1241" width="10" style="2" bestFit="1" customWidth="1"/>
    <col min="1242" max="1242" width="11.5703125" style="2" bestFit="1" customWidth="1"/>
    <col min="1243" max="1243" width="5.7109375" style="2" bestFit="1" customWidth="1"/>
    <col min="1244" max="1244" width="9.42578125" style="2" bestFit="1" customWidth="1"/>
    <col min="1245" max="1245" width="11.5703125" style="2" bestFit="1" customWidth="1"/>
    <col min="1246" max="1246" width="9.42578125" style="2" bestFit="1" customWidth="1"/>
    <col min="1247" max="1247" width="5.7109375" style="2" bestFit="1" customWidth="1"/>
    <col min="1248" max="1248" width="7.28515625" style="2" bestFit="1" customWidth="1"/>
    <col min="1249" max="1249" width="5.7109375" style="2" bestFit="1" customWidth="1"/>
    <col min="1250" max="1250" width="5.140625" style="2" bestFit="1" customWidth="1"/>
    <col min="1251" max="1251" width="11.42578125" style="2"/>
    <col min="1252" max="1252" width="5.7109375" style="2" bestFit="1" customWidth="1"/>
    <col min="1253" max="1253" width="9.42578125" style="2" bestFit="1" customWidth="1"/>
    <col min="1254" max="1254" width="11.5703125" style="2" bestFit="1" customWidth="1"/>
    <col min="1255" max="1255" width="9.42578125" style="2" bestFit="1" customWidth="1"/>
    <col min="1256" max="1256" width="6.28515625" style="2" bestFit="1" customWidth="1"/>
    <col min="1257" max="1257" width="7.28515625" style="2" bestFit="1" customWidth="1"/>
    <col min="1258" max="1258" width="5.7109375" style="2" bestFit="1" customWidth="1"/>
    <col min="1259" max="1259" width="5.140625" style="2" bestFit="1" customWidth="1"/>
    <col min="1260" max="1260" width="11.5703125" style="2" bestFit="1" customWidth="1"/>
    <col min="1261" max="1261" width="5.7109375" style="2" bestFit="1" customWidth="1"/>
    <col min="1262" max="1262" width="9.42578125" style="2" bestFit="1" customWidth="1"/>
    <col min="1263" max="1263" width="11.5703125" style="2" bestFit="1" customWidth="1"/>
    <col min="1264" max="1264" width="9.42578125" style="2" bestFit="1" customWidth="1"/>
    <col min="1265" max="1265" width="5.7109375" style="2" bestFit="1" customWidth="1"/>
    <col min="1266" max="1266" width="7.28515625" style="2" bestFit="1" customWidth="1"/>
    <col min="1267" max="1267" width="5.7109375" style="2" bestFit="1" customWidth="1"/>
    <col min="1268" max="1268" width="5.140625" style="2" bestFit="1" customWidth="1"/>
    <col min="1269" max="1269" width="11.5703125" style="2" bestFit="1" customWidth="1"/>
    <col min="1270" max="1270" width="5.7109375" style="2" bestFit="1" customWidth="1"/>
    <col min="1271" max="1271" width="9.42578125" style="2" bestFit="1" customWidth="1"/>
    <col min="1272" max="1272" width="11.5703125" style="2" bestFit="1" customWidth="1"/>
    <col min="1273" max="1273" width="9.42578125" style="2" bestFit="1" customWidth="1"/>
    <col min="1274" max="1274" width="5.7109375" style="2" bestFit="1" customWidth="1"/>
    <col min="1275" max="1275" width="7.28515625" style="2" bestFit="1" customWidth="1"/>
    <col min="1276" max="1276" width="5.7109375" style="2" bestFit="1" customWidth="1"/>
    <col min="1277" max="1277" width="5.140625" style="2" bestFit="1" customWidth="1"/>
    <col min="1278" max="1278" width="11.42578125" style="2"/>
    <col min="1279" max="1279" width="5.7109375" style="2" bestFit="1" customWidth="1"/>
    <col min="1280" max="1280" width="9.42578125" style="2" bestFit="1" customWidth="1"/>
    <col min="1281" max="1281" width="11.5703125" style="2" bestFit="1" customWidth="1"/>
    <col min="1282" max="1282" width="9.42578125" style="2" bestFit="1" customWidth="1"/>
    <col min="1283" max="1283" width="5.140625" style="2" bestFit="1" customWidth="1"/>
    <col min="1284" max="1284" width="7.28515625" style="2" bestFit="1" customWidth="1"/>
    <col min="1285" max="1285" width="5.140625" style="2" bestFit="1" customWidth="1"/>
    <col min="1286" max="1286" width="7.28515625" style="2" bestFit="1" customWidth="1"/>
    <col min="1287" max="1287" width="11.5703125" style="2" bestFit="1" customWidth="1"/>
    <col min="1288" max="1288" width="5.7109375" style="2" bestFit="1" customWidth="1"/>
    <col min="1289" max="1289" width="9.42578125" style="2" bestFit="1" customWidth="1"/>
    <col min="1290" max="1290" width="11.5703125" style="2" bestFit="1" customWidth="1"/>
    <col min="1291" max="1291" width="9.42578125" style="2" bestFit="1" customWidth="1"/>
    <col min="1292" max="1292" width="5.140625" style="2" bestFit="1" customWidth="1"/>
    <col min="1293" max="1293" width="7.28515625" style="2" bestFit="1" customWidth="1"/>
    <col min="1294" max="1294" width="5.140625" style="2" bestFit="1" customWidth="1"/>
    <col min="1295" max="1295" width="7.28515625" style="2" bestFit="1" customWidth="1"/>
    <col min="1296" max="1496" width="11.42578125" style="2"/>
    <col min="1497" max="1497" width="10" style="2" bestFit="1" customWidth="1"/>
    <col min="1498" max="1498" width="11.5703125" style="2" bestFit="1" customWidth="1"/>
    <col min="1499" max="1499" width="5.7109375" style="2" bestFit="1" customWidth="1"/>
    <col min="1500" max="1500" width="9.42578125" style="2" bestFit="1" customWidth="1"/>
    <col min="1501" max="1501" width="11.5703125" style="2" bestFit="1" customWidth="1"/>
    <col min="1502" max="1502" width="9.42578125" style="2" bestFit="1" customWidth="1"/>
    <col min="1503" max="1503" width="5.7109375" style="2" bestFit="1" customWidth="1"/>
    <col min="1504" max="1504" width="7.28515625" style="2" bestFit="1" customWidth="1"/>
    <col min="1505" max="1505" width="5.7109375" style="2" bestFit="1" customWidth="1"/>
    <col min="1506" max="1506" width="5.140625" style="2" bestFit="1" customWidth="1"/>
    <col min="1507" max="1507" width="11.42578125" style="2"/>
    <col min="1508" max="1508" width="5.7109375" style="2" bestFit="1" customWidth="1"/>
    <col min="1509" max="1509" width="9.42578125" style="2" bestFit="1" customWidth="1"/>
    <col min="1510" max="1510" width="11.5703125" style="2" bestFit="1" customWidth="1"/>
    <col min="1511" max="1511" width="9.42578125" style="2" bestFit="1" customWidth="1"/>
    <col min="1512" max="1512" width="6.28515625" style="2" bestFit="1" customWidth="1"/>
    <col min="1513" max="1513" width="7.28515625" style="2" bestFit="1" customWidth="1"/>
    <col min="1514" max="1514" width="5.7109375" style="2" bestFit="1" customWidth="1"/>
    <col min="1515" max="1515" width="5.140625" style="2" bestFit="1" customWidth="1"/>
    <col min="1516" max="1516" width="11.5703125" style="2" bestFit="1" customWidth="1"/>
    <col min="1517" max="1517" width="5.7109375" style="2" bestFit="1" customWidth="1"/>
    <col min="1518" max="1518" width="9.42578125" style="2" bestFit="1" customWidth="1"/>
    <col min="1519" max="1519" width="11.5703125" style="2" bestFit="1" customWidth="1"/>
    <col min="1520" max="1520" width="9.42578125" style="2" bestFit="1" customWidth="1"/>
    <col min="1521" max="1521" width="5.7109375" style="2" bestFit="1" customWidth="1"/>
    <col min="1522" max="1522" width="7.28515625" style="2" bestFit="1" customWidth="1"/>
    <col min="1523" max="1523" width="5.7109375" style="2" bestFit="1" customWidth="1"/>
    <col min="1524" max="1524" width="5.140625" style="2" bestFit="1" customWidth="1"/>
    <col min="1525" max="1525" width="11.5703125" style="2" bestFit="1" customWidth="1"/>
    <col min="1526" max="1526" width="5.7109375" style="2" bestFit="1" customWidth="1"/>
    <col min="1527" max="1527" width="9.42578125" style="2" bestFit="1" customWidth="1"/>
    <col min="1528" max="1528" width="11.5703125" style="2" bestFit="1" customWidth="1"/>
    <col min="1529" max="1529" width="9.42578125" style="2" bestFit="1" customWidth="1"/>
    <col min="1530" max="1530" width="5.7109375" style="2" bestFit="1" customWidth="1"/>
    <col min="1531" max="1531" width="7.28515625" style="2" bestFit="1" customWidth="1"/>
    <col min="1532" max="1532" width="5.7109375" style="2" bestFit="1" customWidth="1"/>
    <col min="1533" max="1533" width="5.140625" style="2" bestFit="1" customWidth="1"/>
    <col min="1534" max="1534" width="11.42578125" style="2"/>
    <col min="1535" max="1535" width="5.7109375" style="2" bestFit="1" customWidth="1"/>
    <col min="1536" max="1536" width="9.42578125" style="2" bestFit="1" customWidth="1"/>
    <col min="1537" max="1537" width="11.5703125" style="2" bestFit="1" customWidth="1"/>
    <col min="1538" max="1538" width="9.42578125" style="2" bestFit="1" customWidth="1"/>
    <col min="1539" max="1539" width="5.140625" style="2" bestFit="1" customWidth="1"/>
    <col min="1540" max="1540" width="7.28515625" style="2" bestFit="1" customWidth="1"/>
    <col min="1541" max="1541" width="5.140625" style="2" bestFit="1" customWidth="1"/>
    <col min="1542" max="1542" width="7.28515625" style="2" bestFit="1" customWidth="1"/>
    <col min="1543" max="1543" width="11.5703125" style="2" bestFit="1" customWidth="1"/>
    <col min="1544" max="1544" width="5.7109375" style="2" bestFit="1" customWidth="1"/>
    <col min="1545" max="1545" width="9.42578125" style="2" bestFit="1" customWidth="1"/>
    <col min="1546" max="1546" width="11.5703125" style="2" bestFit="1" customWidth="1"/>
    <col min="1547" max="1547" width="9.42578125" style="2" bestFit="1" customWidth="1"/>
    <col min="1548" max="1548" width="5.140625" style="2" bestFit="1" customWidth="1"/>
    <col min="1549" max="1549" width="7.28515625" style="2" bestFit="1" customWidth="1"/>
    <col min="1550" max="1550" width="5.140625" style="2" bestFit="1" customWidth="1"/>
    <col min="1551" max="1551" width="7.28515625" style="2" bestFit="1" customWidth="1"/>
    <col min="1552" max="1752" width="11.42578125" style="2"/>
    <col min="1753" max="1753" width="10" style="2" bestFit="1" customWidth="1"/>
    <col min="1754" max="1754" width="11.5703125" style="2" bestFit="1" customWidth="1"/>
    <col min="1755" max="1755" width="5.7109375" style="2" bestFit="1" customWidth="1"/>
    <col min="1756" max="1756" width="9.42578125" style="2" bestFit="1" customWidth="1"/>
    <col min="1757" max="1757" width="11.5703125" style="2" bestFit="1" customWidth="1"/>
    <col min="1758" max="1758" width="9.42578125" style="2" bestFit="1" customWidth="1"/>
    <col min="1759" max="1759" width="5.7109375" style="2" bestFit="1" customWidth="1"/>
    <col min="1760" max="1760" width="7.28515625" style="2" bestFit="1" customWidth="1"/>
    <col min="1761" max="1761" width="5.7109375" style="2" bestFit="1" customWidth="1"/>
    <col min="1762" max="1762" width="5.140625" style="2" bestFit="1" customWidth="1"/>
    <col min="1763" max="1763" width="11.42578125" style="2"/>
    <col min="1764" max="1764" width="5.7109375" style="2" bestFit="1" customWidth="1"/>
    <col min="1765" max="1765" width="9.42578125" style="2" bestFit="1" customWidth="1"/>
    <col min="1766" max="1766" width="11.5703125" style="2" bestFit="1" customWidth="1"/>
    <col min="1767" max="1767" width="9.42578125" style="2" bestFit="1" customWidth="1"/>
    <col min="1768" max="1768" width="6.28515625" style="2" bestFit="1" customWidth="1"/>
    <col min="1769" max="1769" width="7.28515625" style="2" bestFit="1" customWidth="1"/>
    <col min="1770" max="1770" width="5.7109375" style="2" bestFit="1" customWidth="1"/>
    <col min="1771" max="1771" width="5.140625" style="2" bestFit="1" customWidth="1"/>
    <col min="1772" max="1772" width="11.5703125" style="2" bestFit="1" customWidth="1"/>
    <col min="1773" max="1773" width="5.7109375" style="2" bestFit="1" customWidth="1"/>
    <col min="1774" max="1774" width="9.42578125" style="2" bestFit="1" customWidth="1"/>
    <col min="1775" max="1775" width="11.5703125" style="2" bestFit="1" customWidth="1"/>
    <col min="1776" max="1776" width="9.42578125" style="2" bestFit="1" customWidth="1"/>
    <col min="1777" max="1777" width="5.7109375" style="2" bestFit="1" customWidth="1"/>
    <col min="1778" max="1778" width="7.28515625" style="2" bestFit="1" customWidth="1"/>
    <col min="1779" max="1779" width="5.7109375" style="2" bestFit="1" customWidth="1"/>
    <col min="1780" max="1780" width="5.140625" style="2" bestFit="1" customWidth="1"/>
    <col min="1781" max="1781" width="11.5703125" style="2" bestFit="1" customWidth="1"/>
    <col min="1782" max="1782" width="5.7109375" style="2" bestFit="1" customWidth="1"/>
    <col min="1783" max="1783" width="9.42578125" style="2" bestFit="1" customWidth="1"/>
    <col min="1784" max="1784" width="11.5703125" style="2" bestFit="1" customWidth="1"/>
    <col min="1785" max="1785" width="9.42578125" style="2" bestFit="1" customWidth="1"/>
    <col min="1786" max="1786" width="5.7109375" style="2" bestFit="1" customWidth="1"/>
    <col min="1787" max="1787" width="7.28515625" style="2" bestFit="1" customWidth="1"/>
    <col min="1788" max="1788" width="5.7109375" style="2" bestFit="1" customWidth="1"/>
    <col min="1789" max="1789" width="5.140625" style="2" bestFit="1" customWidth="1"/>
    <col min="1790" max="1790" width="11.42578125" style="2"/>
    <col min="1791" max="1791" width="5.7109375" style="2" bestFit="1" customWidth="1"/>
    <col min="1792" max="1792" width="9.42578125" style="2" bestFit="1" customWidth="1"/>
    <col min="1793" max="1793" width="11.5703125" style="2" bestFit="1" customWidth="1"/>
    <col min="1794" max="1794" width="9.42578125" style="2" bestFit="1" customWidth="1"/>
    <col min="1795" max="1795" width="5.140625" style="2" bestFit="1" customWidth="1"/>
    <col min="1796" max="1796" width="7.28515625" style="2" bestFit="1" customWidth="1"/>
    <col min="1797" max="1797" width="5.140625" style="2" bestFit="1" customWidth="1"/>
    <col min="1798" max="1798" width="7.28515625" style="2" bestFit="1" customWidth="1"/>
    <col min="1799" max="1799" width="11.5703125" style="2" bestFit="1" customWidth="1"/>
    <col min="1800" max="1800" width="5.7109375" style="2" bestFit="1" customWidth="1"/>
    <col min="1801" max="1801" width="9.42578125" style="2" bestFit="1" customWidth="1"/>
    <col min="1802" max="1802" width="11.5703125" style="2" bestFit="1" customWidth="1"/>
    <col min="1803" max="1803" width="9.42578125" style="2" bestFit="1" customWidth="1"/>
    <col min="1804" max="1804" width="5.140625" style="2" bestFit="1" customWidth="1"/>
    <col min="1805" max="1805" width="7.28515625" style="2" bestFit="1" customWidth="1"/>
    <col min="1806" max="1806" width="5.140625" style="2" bestFit="1" customWidth="1"/>
    <col min="1807" max="1807" width="7.28515625" style="2" bestFit="1" customWidth="1"/>
    <col min="1808" max="2008" width="11.42578125" style="2"/>
    <col min="2009" max="2009" width="10" style="2" bestFit="1" customWidth="1"/>
    <col min="2010" max="2010" width="11.5703125" style="2" bestFit="1" customWidth="1"/>
    <col min="2011" max="2011" width="5.7109375" style="2" bestFit="1" customWidth="1"/>
    <col min="2012" max="2012" width="9.42578125" style="2" bestFit="1" customWidth="1"/>
    <col min="2013" max="2013" width="11.5703125" style="2" bestFit="1" customWidth="1"/>
    <col min="2014" max="2014" width="9.42578125" style="2" bestFit="1" customWidth="1"/>
    <col min="2015" max="2015" width="5.7109375" style="2" bestFit="1" customWidth="1"/>
    <col min="2016" max="2016" width="7.28515625" style="2" bestFit="1" customWidth="1"/>
    <col min="2017" max="2017" width="5.7109375" style="2" bestFit="1" customWidth="1"/>
    <col min="2018" max="2018" width="5.140625" style="2" bestFit="1" customWidth="1"/>
    <col min="2019" max="2019" width="11.42578125" style="2"/>
    <col min="2020" max="2020" width="5.7109375" style="2" bestFit="1" customWidth="1"/>
    <col min="2021" max="2021" width="9.42578125" style="2" bestFit="1" customWidth="1"/>
    <col min="2022" max="2022" width="11.5703125" style="2" bestFit="1" customWidth="1"/>
    <col min="2023" max="2023" width="9.42578125" style="2" bestFit="1" customWidth="1"/>
    <col min="2024" max="2024" width="6.28515625" style="2" bestFit="1" customWidth="1"/>
    <col min="2025" max="2025" width="7.28515625" style="2" bestFit="1" customWidth="1"/>
    <col min="2026" max="2026" width="5.7109375" style="2" bestFit="1" customWidth="1"/>
    <col min="2027" max="2027" width="5.140625" style="2" bestFit="1" customWidth="1"/>
    <col min="2028" max="2028" width="11.5703125" style="2" bestFit="1" customWidth="1"/>
    <col min="2029" max="2029" width="5.7109375" style="2" bestFit="1" customWidth="1"/>
    <col min="2030" max="2030" width="9.42578125" style="2" bestFit="1" customWidth="1"/>
    <col min="2031" max="2031" width="11.5703125" style="2" bestFit="1" customWidth="1"/>
    <col min="2032" max="2032" width="9.42578125" style="2" bestFit="1" customWidth="1"/>
    <col min="2033" max="2033" width="5.7109375" style="2" bestFit="1" customWidth="1"/>
    <col min="2034" max="2034" width="7.28515625" style="2" bestFit="1" customWidth="1"/>
    <col min="2035" max="2035" width="5.7109375" style="2" bestFit="1" customWidth="1"/>
    <col min="2036" max="2036" width="5.140625" style="2" bestFit="1" customWidth="1"/>
    <col min="2037" max="2037" width="11.5703125" style="2" bestFit="1" customWidth="1"/>
    <col min="2038" max="2038" width="5.7109375" style="2" bestFit="1" customWidth="1"/>
    <col min="2039" max="2039" width="9.42578125" style="2" bestFit="1" customWidth="1"/>
    <col min="2040" max="2040" width="11.5703125" style="2" bestFit="1" customWidth="1"/>
    <col min="2041" max="2041" width="9.42578125" style="2" bestFit="1" customWidth="1"/>
    <col min="2042" max="2042" width="5.7109375" style="2" bestFit="1" customWidth="1"/>
    <col min="2043" max="2043" width="7.28515625" style="2" bestFit="1" customWidth="1"/>
    <col min="2044" max="2044" width="5.7109375" style="2" bestFit="1" customWidth="1"/>
    <col min="2045" max="2045" width="5.140625" style="2" bestFit="1" customWidth="1"/>
    <col min="2046" max="2046" width="11.42578125" style="2"/>
    <col min="2047" max="2047" width="5.7109375" style="2" bestFit="1" customWidth="1"/>
    <col min="2048" max="2048" width="9.42578125" style="2" bestFit="1" customWidth="1"/>
    <col min="2049" max="2049" width="11.5703125" style="2" bestFit="1" customWidth="1"/>
    <col min="2050" max="2050" width="9.42578125" style="2" bestFit="1" customWidth="1"/>
    <col min="2051" max="2051" width="5.140625" style="2" bestFit="1" customWidth="1"/>
    <col min="2052" max="2052" width="7.28515625" style="2" bestFit="1" customWidth="1"/>
    <col min="2053" max="2053" width="5.140625" style="2" bestFit="1" customWidth="1"/>
    <col min="2054" max="2054" width="7.28515625" style="2" bestFit="1" customWidth="1"/>
    <col min="2055" max="2055" width="11.5703125" style="2" bestFit="1" customWidth="1"/>
    <col min="2056" max="2056" width="5.7109375" style="2" bestFit="1" customWidth="1"/>
    <col min="2057" max="2057" width="9.42578125" style="2" bestFit="1" customWidth="1"/>
    <col min="2058" max="2058" width="11.5703125" style="2" bestFit="1" customWidth="1"/>
    <col min="2059" max="2059" width="9.42578125" style="2" bestFit="1" customWidth="1"/>
    <col min="2060" max="2060" width="5.140625" style="2" bestFit="1" customWidth="1"/>
    <col min="2061" max="2061" width="7.28515625" style="2" bestFit="1" customWidth="1"/>
    <col min="2062" max="2062" width="5.140625" style="2" bestFit="1" customWidth="1"/>
    <col min="2063" max="2063" width="7.28515625" style="2" bestFit="1" customWidth="1"/>
    <col min="2064" max="2264" width="11.42578125" style="2"/>
    <col min="2265" max="2265" width="10" style="2" bestFit="1" customWidth="1"/>
    <col min="2266" max="2266" width="11.5703125" style="2" bestFit="1" customWidth="1"/>
    <col min="2267" max="2267" width="5.7109375" style="2" bestFit="1" customWidth="1"/>
    <col min="2268" max="2268" width="9.42578125" style="2" bestFit="1" customWidth="1"/>
    <col min="2269" max="2269" width="11.5703125" style="2" bestFit="1" customWidth="1"/>
    <col min="2270" max="2270" width="9.42578125" style="2" bestFit="1" customWidth="1"/>
    <col min="2271" max="2271" width="5.7109375" style="2" bestFit="1" customWidth="1"/>
    <col min="2272" max="2272" width="7.28515625" style="2" bestFit="1" customWidth="1"/>
    <col min="2273" max="2273" width="5.7109375" style="2" bestFit="1" customWidth="1"/>
    <col min="2274" max="2274" width="5.140625" style="2" bestFit="1" customWidth="1"/>
    <col min="2275" max="2275" width="11.42578125" style="2"/>
    <col min="2276" max="2276" width="5.7109375" style="2" bestFit="1" customWidth="1"/>
    <col min="2277" max="2277" width="9.42578125" style="2" bestFit="1" customWidth="1"/>
    <col min="2278" max="2278" width="11.5703125" style="2" bestFit="1" customWidth="1"/>
    <col min="2279" max="2279" width="9.42578125" style="2" bestFit="1" customWidth="1"/>
    <col min="2280" max="2280" width="6.28515625" style="2" bestFit="1" customWidth="1"/>
    <col min="2281" max="2281" width="7.28515625" style="2" bestFit="1" customWidth="1"/>
    <col min="2282" max="2282" width="5.7109375" style="2" bestFit="1" customWidth="1"/>
    <col min="2283" max="2283" width="5.140625" style="2" bestFit="1" customWidth="1"/>
    <col min="2284" max="2284" width="11.5703125" style="2" bestFit="1" customWidth="1"/>
    <col min="2285" max="2285" width="5.7109375" style="2" bestFit="1" customWidth="1"/>
    <col min="2286" max="2286" width="9.42578125" style="2" bestFit="1" customWidth="1"/>
    <col min="2287" max="2287" width="11.5703125" style="2" bestFit="1" customWidth="1"/>
    <col min="2288" max="2288" width="9.42578125" style="2" bestFit="1" customWidth="1"/>
    <col min="2289" max="2289" width="5.7109375" style="2" bestFit="1" customWidth="1"/>
    <col min="2290" max="2290" width="7.28515625" style="2" bestFit="1" customWidth="1"/>
    <col min="2291" max="2291" width="5.7109375" style="2" bestFit="1" customWidth="1"/>
    <col min="2292" max="2292" width="5.140625" style="2" bestFit="1" customWidth="1"/>
    <col min="2293" max="2293" width="11.5703125" style="2" bestFit="1" customWidth="1"/>
    <col min="2294" max="2294" width="5.7109375" style="2" bestFit="1" customWidth="1"/>
    <col min="2295" max="2295" width="9.42578125" style="2" bestFit="1" customWidth="1"/>
    <col min="2296" max="2296" width="11.5703125" style="2" bestFit="1" customWidth="1"/>
    <col min="2297" max="2297" width="9.42578125" style="2" bestFit="1" customWidth="1"/>
    <col min="2298" max="2298" width="5.7109375" style="2" bestFit="1" customWidth="1"/>
    <col min="2299" max="2299" width="7.28515625" style="2" bestFit="1" customWidth="1"/>
    <col min="2300" max="2300" width="5.7109375" style="2" bestFit="1" customWidth="1"/>
    <col min="2301" max="2301" width="5.140625" style="2" bestFit="1" customWidth="1"/>
    <col min="2302" max="2302" width="11.42578125" style="2"/>
    <col min="2303" max="2303" width="5.7109375" style="2" bestFit="1" customWidth="1"/>
    <col min="2304" max="2304" width="9.42578125" style="2" bestFit="1" customWidth="1"/>
    <col min="2305" max="2305" width="11.5703125" style="2" bestFit="1" customWidth="1"/>
    <col min="2306" max="2306" width="9.42578125" style="2" bestFit="1" customWidth="1"/>
    <col min="2307" max="2307" width="5.140625" style="2" bestFit="1" customWidth="1"/>
    <col min="2308" max="2308" width="7.28515625" style="2" bestFit="1" customWidth="1"/>
    <col min="2309" max="2309" width="5.140625" style="2" bestFit="1" customWidth="1"/>
    <col min="2310" max="2310" width="7.28515625" style="2" bestFit="1" customWidth="1"/>
    <col min="2311" max="2311" width="11.5703125" style="2" bestFit="1" customWidth="1"/>
    <col min="2312" max="2312" width="5.7109375" style="2" bestFit="1" customWidth="1"/>
    <col min="2313" max="2313" width="9.42578125" style="2" bestFit="1" customWidth="1"/>
    <col min="2314" max="2314" width="11.5703125" style="2" bestFit="1" customWidth="1"/>
    <col min="2315" max="2315" width="9.42578125" style="2" bestFit="1" customWidth="1"/>
    <col min="2316" max="2316" width="5.140625" style="2" bestFit="1" customWidth="1"/>
    <col min="2317" max="2317" width="7.28515625" style="2" bestFit="1" customWidth="1"/>
    <col min="2318" max="2318" width="5.140625" style="2" bestFit="1" customWidth="1"/>
    <col min="2319" max="2319" width="7.28515625" style="2" bestFit="1" customWidth="1"/>
    <col min="2320" max="2520" width="11.42578125" style="2"/>
    <col min="2521" max="2521" width="10" style="2" bestFit="1" customWidth="1"/>
    <col min="2522" max="2522" width="11.5703125" style="2" bestFit="1" customWidth="1"/>
    <col min="2523" max="2523" width="5.7109375" style="2" bestFit="1" customWidth="1"/>
    <col min="2524" max="2524" width="9.42578125" style="2" bestFit="1" customWidth="1"/>
    <col min="2525" max="2525" width="11.5703125" style="2" bestFit="1" customWidth="1"/>
    <col min="2526" max="2526" width="9.42578125" style="2" bestFit="1" customWidth="1"/>
    <col min="2527" max="2527" width="5.7109375" style="2" bestFit="1" customWidth="1"/>
    <col min="2528" max="2528" width="7.28515625" style="2" bestFit="1" customWidth="1"/>
    <col min="2529" max="2529" width="5.7109375" style="2" bestFit="1" customWidth="1"/>
    <col min="2530" max="2530" width="5.140625" style="2" bestFit="1" customWidth="1"/>
    <col min="2531" max="2531" width="11.42578125" style="2"/>
    <col min="2532" max="2532" width="5.7109375" style="2" bestFit="1" customWidth="1"/>
    <col min="2533" max="2533" width="9.42578125" style="2" bestFit="1" customWidth="1"/>
    <col min="2534" max="2534" width="11.5703125" style="2" bestFit="1" customWidth="1"/>
    <col min="2535" max="2535" width="9.42578125" style="2" bestFit="1" customWidth="1"/>
    <col min="2536" max="2536" width="6.28515625" style="2" bestFit="1" customWidth="1"/>
    <col min="2537" max="2537" width="7.28515625" style="2" bestFit="1" customWidth="1"/>
    <col min="2538" max="2538" width="5.7109375" style="2" bestFit="1" customWidth="1"/>
    <col min="2539" max="2539" width="5.140625" style="2" bestFit="1" customWidth="1"/>
    <col min="2540" max="2540" width="11.5703125" style="2" bestFit="1" customWidth="1"/>
    <col min="2541" max="2541" width="5.7109375" style="2" bestFit="1" customWidth="1"/>
    <col min="2542" max="2542" width="9.42578125" style="2" bestFit="1" customWidth="1"/>
    <col min="2543" max="2543" width="11.5703125" style="2" bestFit="1" customWidth="1"/>
    <col min="2544" max="2544" width="9.42578125" style="2" bestFit="1" customWidth="1"/>
    <col min="2545" max="2545" width="5.7109375" style="2" bestFit="1" customWidth="1"/>
    <col min="2546" max="2546" width="7.28515625" style="2" bestFit="1" customWidth="1"/>
    <col min="2547" max="2547" width="5.7109375" style="2" bestFit="1" customWidth="1"/>
    <col min="2548" max="2548" width="5.140625" style="2" bestFit="1" customWidth="1"/>
    <col min="2549" max="2549" width="11.5703125" style="2" bestFit="1" customWidth="1"/>
    <col min="2550" max="2550" width="5.7109375" style="2" bestFit="1" customWidth="1"/>
    <col min="2551" max="2551" width="9.42578125" style="2" bestFit="1" customWidth="1"/>
    <col min="2552" max="2552" width="11.5703125" style="2" bestFit="1" customWidth="1"/>
    <col min="2553" max="2553" width="9.42578125" style="2" bestFit="1" customWidth="1"/>
    <col min="2554" max="2554" width="5.7109375" style="2" bestFit="1" customWidth="1"/>
    <col min="2555" max="2555" width="7.28515625" style="2" bestFit="1" customWidth="1"/>
    <col min="2556" max="2556" width="5.7109375" style="2" bestFit="1" customWidth="1"/>
    <col min="2557" max="2557" width="5.140625" style="2" bestFit="1" customWidth="1"/>
    <col min="2558" max="2558" width="11.42578125" style="2"/>
    <col min="2559" max="2559" width="5.7109375" style="2" bestFit="1" customWidth="1"/>
    <col min="2560" max="2560" width="9.42578125" style="2" bestFit="1" customWidth="1"/>
    <col min="2561" max="2561" width="11.5703125" style="2" bestFit="1" customWidth="1"/>
    <col min="2562" max="2562" width="9.42578125" style="2" bestFit="1" customWidth="1"/>
    <col min="2563" max="2563" width="5.140625" style="2" bestFit="1" customWidth="1"/>
    <col min="2564" max="2564" width="7.28515625" style="2" bestFit="1" customWidth="1"/>
    <col min="2565" max="2565" width="5.140625" style="2" bestFit="1" customWidth="1"/>
    <col min="2566" max="2566" width="7.28515625" style="2" bestFit="1" customWidth="1"/>
    <col min="2567" max="2567" width="11.5703125" style="2" bestFit="1" customWidth="1"/>
    <col min="2568" max="2568" width="5.7109375" style="2" bestFit="1" customWidth="1"/>
    <col min="2569" max="2569" width="9.42578125" style="2" bestFit="1" customWidth="1"/>
    <col min="2570" max="2570" width="11.5703125" style="2" bestFit="1" customWidth="1"/>
    <col min="2571" max="2571" width="9.42578125" style="2" bestFit="1" customWidth="1"/>
    <col min="2572" max="2572" width="5.140625" style="2" bestFit="1" customWidth="1"/>
    <col min="2573" max="2573" width="7.28515625" style="2" bestFit="1" customWidth="1"/>
    <col min="2574" max="2574" width="5.140625" style="2" bestFit="1" customWidth="1"/>
    <col min="2575" max="2575" width="7.28515625" style="2" bestFit="1" customWidth="1"/>
    <col min="2576" max="2776" width="11.42578125" style="2"/>
    <col min="2777" max="2777" width="10" style="2" bestFit="1" customWidth="1"/>
    <col min="2778" max="2778" width="11.5703125" style="2" bestFit="1" customWidth="1"/>
    <col min="2779" max="2779" width="5.7109375" style="2" bestFit="1" customWidth="1"/>
    <col min="2780" max="2780" width="9.42578125" style="2" bestFit="1" customWidth="1"/>
    <col min="2781" max="2781" width="11.5703125" style="2" bestFit="1" customWidth="1"/>
    <col min="2782" max="2782" width="9.42578125" style="2" bestFit="1" customWidth="1"/>
    <col min="2783" max="2783" width="5.7109375" style="2" bestFit="1" customWidth="1"/>
    <col min="2784" max="2784" width="7.28515625" style="2" bestFit="1" customWidth="1"/>
    <col min="2785" max="2785" width="5.7109375" style="2" bestFit="1" customWidth="1"/>
    <col min="2786" max="2786" width="5.140625" style="2" bestFit="1" customWidth="1"/>
    <col min="2787" max="2787" width="11.42578125" style="2"/>
    <col min="2788" max="2788" width="5.7109375" style="2" bestFit="1" customWidth="1"/>
    <col min="2789" max="2789" width="9.42578125" style="2" bestFit="1" customWidth="1"/>
    <col min="2790" max="2790" width="11.5703125" style="2" bestFit="1" customWidth="1"/>
    <col min="2791" max="2791" width="9.42578125" style="2" bestFit="1" customWidth="1"/>
    <col min="2792" max="2792" width="6.28515625" style="2" bestFit="1" customWidth="1"/>
    <col min="2793" max="2793" width="7.28515625" style="2" bestFit="1" customWidth="1"/>
    <col min="2794" max="2794" width="5.7109375" style="2" bestFit="1" customWidth="1"/>
    <col min="2795" max="2795" width="5.140625" style="2" bestFit="1" customWidth="1"/>
    <col min="2796" max="2796" width="11.5703125" style="2" bestFit="1" customWidth="1"/>
    <col min="2797" max="2797" width="5.7109375" style="2" bestFit="1" customWidth="1"/>
    <col min="2798" max="2798" width="9.42578125" style="2" bestFit="1" customWidth="1"/>
    <col min="2799" max="2799" width="11.5703125" style="2" bestFit="1" customWidth="1"/>
    <col min="2800" max="2800" width="9.42578125" style="2" bestFit="1" customWidth="1"/>
    <col min="2801" max="2801" width="5.7109375" style="2" bestFit="1" customWidth="1"/>
    <col min="2802" max="2802" width="7.28515625" style="2" bestFit="1" customWidth="1"/>
    <col min="2803" max="2803" width="5.7109375" style="2" bestFit="1" customWidth="1"/>
    <col min="2804" max="2804" width="5.140625" style="2" bestFit="1" customWidth="1"/>
    <col min="2805" max="2805" width="11.5703125" style="2" bestFit="1" customWidth="1"/>
    <col min="2806" max="2806" width="5.7109375" style="2" bestFit="1" customWidth="1"/>
    <col min="2807" max="2807" width="9.42578125" style="2" bestFit="1" customWidth="1"/>
    <col min="2808" max="2808" width="11.5703125" style="2" bestFit="1" customWidth="1"/>
    <col min="2809" max="2809" width="9.42578125" style="2" bestFit="1" customWidth="1"/>
    <col min="2810" max="2810" width="5.7109375" style="2" bestFit="1" customWidth="1"/>
    <col min="2811" max="2811" width="7.28515625" style="2" bestFit="1" customWidth="1"/>
    <col min="2812" max="2812" width="5.7109375" style="2" bestFit="1" customWidth="1"/>
    <col min="2813" max="2813" width="5.140625" style="2" bestFit="1" customWidth="1"/>
    <col min="2814" max="2814" width="11.42578125" style="2"/>
    <col min="2815" max="2815" width="5.7109375" style="2" bestFit="1" customWidth="1"/>
    <col min="2816" max="2816" width="9.42578125" style="2" bestFit="1" customWidth="1"/>
    <col min="2817" max="2817" width="11.5703125" style="2" bestFit="1" customWidth="1"/>
    <col min="2818" max="2818" width="9.42578125" style="2" bestFit="1" customWidth="1"/>
    <col min="2819" max="2819" width="5.140625" style="2" bestFit="1" customWidth="1"/>
    <col min="2820" max="2820" width="7.28515625" style="2" bestFit="1" customWidth="1"/>
    <col min="2821" max="2821" width="5.140625" style="2" bestFit="1" customWidth="1"/>
    <col min="2822" max="2822" width="7.28515625" style="2" bestFit="1" customWidth="1"/>
    <col min="2823" max="2823" width="11.5703125" style="2" bestFit="1" customWidth="1"/>
    <col min="2824" max="2824" width="5.7109375" style="2" bestFit="1" customWidth="1"/>
    <col min="2825" max="2825" width="9.42578125" style="2" bestFit="1" customWidth="1"/>
    <col min="2826" max="2826" width="11.5703125" style="2" bestFit="1" customWidth="1"/>
    <col min="2827" max="2827" width="9.42578125" style="2" bestFit="1" customWidth="1"/>
    <col min="2828" max="2828" width="5.140625" style="2" bestFit="1" customWidth="1"/>
    <col min="2829" max="2829" width="7.28515625" style="2" bestFit="1" customWidth="1"/>
    <col min="2830" max="2830" width="5.140625" style="2" bestFit="1" customWidth="1"/>
    <col min="2831" max="2831" width="7.28515625" style="2" bestFit="1" customWidth="1"/>
    <col min="2832" max="3032" width="11.42578125" style="2"/>
    <col min="3033" max="3033" width="10" style="2" bestFit="1" customWidth="1"/>
    <col min="3034" max="3034" width="11.5703125" style="2" bestFit="1" customWidth="1"/>
    <col min="3035" max="3035" width="5.7109375" style="2" bestFit="1" customWidth="1"/>
    <col min="3036" max="3036" width="9.42578125" style="2" bestFit="1" customWidth="1"/>
    <col min="3037" max="3037" width="11.5703125" style="2" bestFit="1" customWidth="1"/>
    <col min="3038" max="3038" width="9.42578125" style="2" bestFit="1" customWidth="1"/>
    <col min="3039" max="3039" width="5.7109375" style="2" bestFit="1" customWidth="1"/>
    <col min="3040" max="3040" width="7.28515625" style="2" bestFit="1" customWidth="1"/>
    <col min="3041" max="3041" width="5.7109375" style="2" bestFit="1" customWidth="1"/>
    <col min="3042" max="3042" width="5.140625" style="2" bestFit="1" customWidth="1"/>
    <col min="3043" max="3043" width="11.42578125" style="2"/>
    <col min="3044" max="3044" width="5.7109375" style="2" bestFit="1" customWidth="1"/>
    <col min="3045" max="3045" width="9.42578125" style="2" bestFit="1" customWidth="1"/>
    <col min="3046" max="3046" width="11.5703125" style="2" bestFit="1" customWidth="1"/>
    <col min="3047" max="3047" width="9.42578125" style="2" bestFit="1" customWidth="1"/>
    <col min="3048" max="3048" width="6.28515625" style="2" bestFit="1" customWidth="1"/>
    <col min="3049" max="3049" width="7.28515625" style="2" bestFit="1" customWidth="1"/>
    <col min="3050" max="3050" width="5.7109375" style="2" bestFit="1" customWidth="1"/>
    <col min="3051" max="3051" width="5.140625" style="2" bestFit="1" customWidth="1"/>
    <col min="3052" max="3052" width="11.5703125" style="2" bestFit="1" customWidth="1"/>
    <col min="3053" max="3053" width="5.7109375" style="2" bestFit="1" customWidth="1"/>
    <col min="3054" max="3054" width="9.42578125" style="2" bestFit="1" customWidth="1"/>
    <col min="3055" max="3055" width="11.5703125" style="2" bestFit="1" customWidth="1"/>
    <col min="3056" max="3056" width="9.42578125" style="2" bestFit="1" customWidth="1"/>
    <col min="3057" max="3057" width="5.7109375" style="2" bestFit="1" customWidth="1"/>
    <col min="3058" max="3058" width="7.28515625" style="2" bestFit="1" customWidth="1"/>
    <col min="3059" max="3059" width="5.7109375" style="2" bestFit="1" customWidth="1"/>
    <col min="3060" max="3060" width="5.140625" style="2" bestFit="1" customWidth="1"/>
    <col min="3061" max="3061" width="11.5703125" style="2" bestFit="1" customWidth="1"/>
    <col min="3062" max="3062" width="5.7109375" style="2" bestFit="1" customWidth="1"/>
    <col min="3063" max="3063" width="9.42578125" style="2" bestFit="1" customWidth="1"/>
    <col min="3064" max="3064" width="11.5703125" style="2" bestFit="1" customWidth="1"/>
    <col min="3065" max="3065" width="9.42578125" style="2" bestFit="1" customWidth="1"/>
    <col min="3066" max="3066" width="5.7109375" style="2" bestFit="1" customWidth="1"/>
    <col min="3067" max="3067" width="7.28515625" style="2" bestFit="1" customWidth="1"/>
    <col min="3068" max="3068" width="5.7109375" style="2" bestFit="1" customWidth="1"/>
    <col min="3069" max="3069" width="5.140625" style="2" bestFit="1" customWidth="1"/>
    <col min="3070" max="3070" width="11.42578125" style="2"/>
    <col min="3071" max="3071" width="5.7109375" style="2" bestFit="1" customWidth="1"/>
    <col min="3072" max="3072" width="9.42578125" style="2" bestFit="1" customWidth="1"/>
    <col min="3073" max="3073" width="11.5703125" style="2" bestFit="1" customWidth="1"/>
    <col min="3074" max="3074" width="9.42578125" style="2" bestFit="1" customWidth="1"/>
    <col min="3075" max="3075" width="5.140625" style="2" bestFit="1" customWidth="1"/>
    <col min="3076" max="3076" width="7.28515625" style="2" bestFit="1" customWidth="1"/>
    <col min="3077" max="3077" width="5.140625" style="2" bestFit="1" customWidth="1"/>
    <col min="3078" max="3078" width="7.28515625" style="2" bestFit="1" customWidth="1"/>
    <col min="3079" max="3079" width="11.5703125" style="2" bestFit="1" customWidth="1"/>
    <col min="3080" max="3080" width="5.7109375" style="2" bestFit="1" customWidth="1"/>
    <col min="3081" max="3081" width="9.42578125" style="2" bestFit="1" customWidth="1"/>
    <col min="3082" max="3082" width="11.5703125" style="2" bestFit="1" customWidth="1"/>
    <col min="3083" max="3083" width="9.42578125" style="2" bestFit="1" customWidth="1"/>
    <col min="3084" max="3084" width="5.140625" style="2" bestFit="1" customWidth="1"/>
    <col min="3085" max="3085" width="7.28515625" style="2" bestFit="1" customWidth="1"/>
    <col min="3086" max="3086" width="5.140625" style="2" bestFit="1" customWidth="1"/>
    <col min="3087" max="3087" width="7.28515625" style="2" bestFit="1" customWidth="1"/>
    <col min="3088" max="3288" width="11.42578125" style="2"/>
    <col min="3289" max="3289" width="10" style="2" bestFit="1" customWidth="1"/>
    <col min="3290" max="3290" width="11.5703125" style="2" bestFit="1" customWidth="1"/>
    <col min="3291" max="3291" width="5.7109375" style="2" bestFit="1" customWidth="1"/>
    <col min="3292" max="3292" width="9.42578125" style="2" bestFit="1" customWidth="1"/>
    <col min="3293" max="3293" width="11.5703125" style="2" bestFit="1" customWidth="1"/>
    <col min="3294" max="3294" width="9.42578125" style="2" bestFit="1" customWidth="1"/>
    <col min="3295" max="3295" width="5.7109375" style="2" bestFit="1" customWidth="1"/>
    <col min="3296" max="3296" width="7.28515625" style="2" bestFit="1" customWidth="1"/>
    <col min="3297" max="3297" width="5.7109375" style="2" bestFit="1" customWidth="1"/>
    <col min="3298" max="3298" width="5.140625" style="2" bestFit="1" customWidth="1"/>
    <col min="3299" max="3299" width="11.42578125" style="2"/>
    <col min="3300" max="3300" width="5.7109375" style="2" bestFit="1" customWidth="1"/>
    <col min="3301" max="3301" width="9.42578125" style="2" bestFit="1" customWidth="1"/>
    <col min="3302" max="3302" width="11.5703125" style="2" bestFit="1" customWidth="1"/>
    <col min="3303" max="3303" width="9.42578125" style="2" bestFit="1" customWidth="1"/>
    <col min="3304" max="3304" width="6.28515625" style="2" bestFit="1" customWidth="1"/>
    <col min="3305" max="3305" width="7.28515625" style="2" bestFit="1" customWidth="1"/>
    <col min="3306" max="3306" width="5.7109375" style="2" bestFit="1" customWidth="1"/>
    <col min="3307" max="3307" width="5.140625" style="2" bestFit="1" customWidth="1"/>
    <col min="3308" max="3308" width="11.5703125" style="2" bestFit="1" customWidth="1"/>
    <col min="3309" max="3309" width="5.7109375" style="2" bestFit="1" customWidth="1"/>
    <col min="3310" max="3310" width="9.42578125" style="2" bestFit="1" customWidth="1"/>
    <col min="3311" max="3311" width="11.5703125" style="2" bestFit="1" customWidth="1"/>
    <col min="3312" max="3312" width="9.42578125" style="2" bestFit="1" customWidth="1"/>
    <col min="3313" max="3313" width="5.7109375" style="2" bestFit="1" customWidth="1"/>
    <col min="3314" max="3314" width="7.28515625" style="2" bestFit="1" customWidth="1"/>
    <col min="3315" max="3315" width="5.7109375" style="2" bestFit="1" customWidth="1"/>
    <col min="3316" max="3316" width="5.140625" style="2" bestFit="1" customWidth="1"/>
    <col min="3317" max="3317" width="11.5703125" style="2" bestFit="1" customWidth="1"/>
    <col min="3318" max="3318" width="5.7109375" style="2" bestFit="1" customWidth="1"/>
    <col min="3319" max="3319" width="9.42578125" style="2" bestFit="1" customWidth="1"/>
    <col min="3320" max="3320" width="11.5703125" style="2" bestFit="1" customWidth="1"/>
    <col min="3321" max="3321" width="9.42578125" style="2" bestFit="1" customWidth="1"/>
    <col min="3322" max="3322" width="5.7109375" style="2" bestFit="1" customWidth="1"/>
    <col min="3323" max="3323" width="7.28515625" style="2" bestFit="1" customWidth="1"/>
    <col min="3324" max="3324" width="5.7109375" style="2" bestFit="1" customWidth="1"/>
    <col min="3325" max="3325" width="5.140625" style="2" bestFit="1" customWidth="1"/>
    <col min="3326" max="3326" width="11.42578125" style="2"/>
    <col min="3327" max="3327" width="5.7109375" style="2" bestFit="1" customWidth="1"/>
    <col min="3328" max="3328" width="9.42578125" style="2" bestFit="1" customWidth="1"/>
    <col min="3329" max="3329" width="11.5703125" style="2" bestFit="1" customWidth="1"/>
    <col min="3330" max="3330" width="9.42578125" style="2" bestFit="1" customWidth="1"/>
    <col min="3331" max="3331" width="5.140625" style="2" bestFit="1" customWidth="1"/>
    <col min="3332" max="3332" width="7.28515625" style="2" bestFit="1" customWidth="1"/>
    <col min="3333" max="3333" width="5.140625" style="2" bestFit="1" customWidth="1"/>
    <col min="3334" max="3334" width="7.28515625" style="2" bestFit="1" customWidth="1"/>
    <col min="3335" max="3335" width="11.5703125" style="2" bestFit="1" customWidth="1"/>
    <col min="3336" max="3336" width="5.7109375" style="2" bestFit="1" customWidth="1"/>
    <col min="3337" max="3337" width="9.42578125" style="2" bestFit="1" customWidth="1"/>
    <col min="3338" max="3338" width="11.5703125" style="2" bestFit="1" customWidth="1"/>
    <col min="3339" max="3339" width="9.42578125" style="2" bestFit="1" customWidth="1"/>
    <col min="3340" max="3340" width="5.140625" style="2" bestFit="1" customWidth="1"/>
    <col min="3341" max="3341" width="7.28515625" style="2" bestFit="1" customWidth="1"/>
    <col min="3342" max="3342" width="5.140625" style="2" bestFit="1" customWidth="1"/>
    <col min="3343" max="3343" width="7.28515625" style="2" bestFit="1" customWidth="1"/>
    <col min="3344" max="3544" width="11.42578125" style="2"/>
    <col min="3545" max="3545" width="10" style="2" bestFit="1" customWidth="1"/>
    <col min="3546" max="3546" width="11.5703125" style="2" bestFit="1" customWidth="1"/>
    <col min="3547" max="3547" width="5.7109375" style="2" bestFit="1" customWidth="1"/>
    <col min="3548" max="3548" width="9.42578125" style="2" bestFit="1" customWidth="1"/>
    <col min="3549" max="3549" width="11.5703125" style="2" bestFit="1" customWidth="1"/>
    <col min="3550" max="3550" width="9.42578125" style="2" bestFit="1" customWidth="1"/>
    <col min="3551" max="3551" width="5.7109375" style="2" bestFit="1" customWidth="1"/>
    <col min="3552" max="3552" width="7.28515625" style="2" bestFit="1" customWidth="1"/>
    <col min="3553" max="3553" width="5.7109375" style="2" bestFit="1" customWidth="1"/>
    <col min="3554" max="3554" width="5.140625" style="2" bestFit="1" customWidth="1"/>
    <col min="3555" max="3555" width="11.42578125" style="2"/>
    <col min="3556" max="3556" width="5.7109375" style="2" bestFit="1" customWidth="1"/>
    <col min="3557" max="3557" width="9.42578125" style="2" bestFit="1" customWidth="1"/>
    <col min="3558" max="3558" width="11.5703125" style="2" bestFit="1" customWidth="1"/>
    <col min="3559" max="3559" width="9.42578125" style="2" bestFit="1" customWidth="1"/>
    <col min="3560" max="3560" width="6.28515625" style="2" bestFit="1" customWidth="1"/>
    <col min="3561" max="3561" width="7.28515625" style="2" bestFit="1" customWidth="1"/>
    <col min="3562" max="3562" width="5.7109375" style="2" bestFit="1" customWidth="1"/>
    <col min="3563" max="3563" width="5.140625" style="2" bestFit="1" customWidth="1"/>
    <col min="3564" max="3564" width="11.5703125" style="2" bestFit="1" customWidth="1"/>
    <col min="3565" max="3565" width="5.7109375" style="2" bestFit="1" customWidth="1"/>
    <col min="3566" max="3566" width="9.42578125" style="2" bestFit="1" customWidth="1"/>
    <col min="3567" max="3567" width="11.5703125" style="2" bestFit="1" customWidth="1"/>
    <col min="3568" max="3568" width="9.42578125" style="2" bestFit="1" customWidth="1"/>
    <col min="3569" max="3569" width="5.7109375" style="2" bestFit="1" customWidth="1"/>
    <col min="3570" max="3570" width="7.28515625" style="2" bestFit="1" customWidth="1"/>
    <col min="3571" max="3571" width="5.7109375" style="2" bestFit="1" customWidth="1"/>
    <col min="3572" max="3572" width="5.140625" style="2" bestFit="1" customWidth="1"/>
    <col min="3573" max="3573" width="11.5703125" style="2" bestFit="1" customWidth="1"/>
    <col min="3574" max="3574" width="5.7109375" style="2" bestFit="1" customWidth="1"/>
    <col min="3575" max="3575" width="9.42578125" style="2" bestFit="1" customWidth="1"/>
    <col min="3576" max="3576" width="11.5703125" style="2" bestFit="1" customWidth="1"/>
    <col min="3577" max="3577" width="9.42578125" style="2" bestFit="1" customWidth="1"/>
    <col min="3578" max="3578" width="5.7109375" style="2" bestFit="1" customWidth="1"/>
    <col min="3579" max="3579" width="7.28515625" style="2" bestFit="1" customWidth="1"/>
    <col min="3580" max="3580" width="5.7109375" style="2" bestFit="1" customWidth="1"/>
    <col min="3581" max="3581" width="5.140625" style="2" bestFit="1" customWidth="1"/>
    <col min="3582" max="3582" width="11.42578125" style="2"/>
    <col min="3583" max="3583" width="5.7109375" style="2" bestFit="1" customWidth="1"/>
    <col min="3584" max="3584" width="9.42578125" style="2" bestFit="1" customWidth="1"/>
    <col min="3585" max="3585" width="11.5703125" style="2" bestFit="1" customWidth="1"/>
    <col min="3586" max="3586" width="9.42578125" style="2" bestFit="1" customWidth="1"/>
    <col min="3587" max="3587" width="5.140625" style="2" bestFit="1" customWidth="1"/>
    <col min="3588" max="3588" width="7.28515625" style="2" bestFit="1" customWidth="1"/>
    <col min="3589" max="3589" width="5.140625" style="2" bestFit="1" customWidth="1"/>
    <col min="3590" max="3590" width="7.28515625" style="2" bestFit="1" customWidth="1"/>
    <col min="3591" max="3591" width="11.5703125" style="2" bestFit="1" customWidth="1"/>
    <col min="3592" max="3592" width="5.7109375" style="2" bestFit="1" customWidth="1"/>
    <col min="3593" max="3593" width="9.42578125" style="2" bestFit="1" customWidth="1"/>
    <col min="3594" max="3594" width="11.5703125" style="2" bestFit="1" customWidth="1"/>
    <col min="3595" max="3595" width="9.42578125" style="2" bestFit="1" customWidth="1"/>
    <col min="3596" max="3596" width="5.140625" style="2" bestFit="1" customWidth="1"/>
    <col min="3597" max="3597" width="7.28515625" style="2" bestFit="1" customWidth="1"/>
    <col min="3598" max="3598" width="5.140625" style="2" bestFit="1" customWidth="1"/>
    <col min="3599" max="3599" width="7.28515625" style="2" bestFit="1" customWidth="1"/>
    <col min="3600" max="3800" width="11.42578125" style="2"/>
    <col min="3801" max="3801" width="10" style="2" bestFit="1" customWidth="1"/>
    <col min="3802" max="3802" width="11.5703125" style="2" bestFit="1" customWidth="1"/>
    <col min="3803" max="3803" width="5.7109375" style="2" bestFit="1" customWidth="1"/>
    <col min="3804" max="3804" width="9.42578125" style="2" bestFit="1" customWidth="1"/>
    <col min="3805" max="3805" width="11.5703125" style="2" bestFit="1" customWidth="1"/>
    <col min="3806" max="3806" width="9.42578125" style="2" bestFit="1" customWidth="1"/>
    <col min="3807" max="3807" width="5.7109375" style="2" bestFit="1" customWidth="1"/>
    <col min="3808" max="3808" width="7.28515625" style="2" bestFit="1" customWidth="1"/>
    <col min="3809" max="3809" width="5.7109375" style="2" bestFit="1" customWidth="1"/>
    <col min="3810" max="3810" width="5.140625" style="2" bestFit="1" customWidth="1"/>
    <col min="3811" max="3811" width="11.42578125" style="2"/>
    <col min="3812" max="3812" width="5.7109375" style="2" bestFit="1" customWidth="1"/>
    <col min="3813" max="3813" width="9.42578125" style="2" bestFit="1" customWidth="1"/>
    <col min="3814" max="3814" width="11.5703125" style="2" bestFit="1" customWidth="1"/>
    <col min="3815" max="3815" width="9.42578125" style="2" bestFit="1" customWidth="1"/>
    <col min="3816" max="3816" width="6.28515625" style="2" bestFit="1" customWidth="1"/>
    <col min="3817" max="3817" width="7.28515625" style="2" bestFit="1" customWidth="1"/>
    <col min="3818" max="3818" width="5.7109375" style="2" bestFit="1" customWidth="1"/>
    <col min="3819" max="3819" width="5.140625" style="2" bestFit="1" customWidth="1"/>
    <col min="3820" max="3820" width="11.5703125" style="2" bestFit="1" customWidth="1"/>
    <col min="3821" max="3821" width="5.7109375" style="2" bestFit="1" customWidth="1"/>
    <col min="3822" max="3822" width="9.42578125" style="2" bestFit="1" customWidth="1"/>
    <col min="3823" max="3823" width="11.5703125" style="2" bestFit="1" customWidth="1"/>
    <col min="3824" max="3824" width="9.42578125" style="2" bestFit="1" customWidth="1"/>
    <col min="3825" max="3825" width="5.7109375" style="2" bestFit="1" customWidth="1"/>
    <col min="3826" max="3826" width="7.28515625" style="2" bestFit="1" customWidth="1"/>
    <col min="3827" max="3827" width="5.7109375" style="2" bestFit="1" customWidth="1"/>
    <col min="3828" max="3828" width="5.140625" style="2" bestFit="1" customWidth="1"/>
    <col min="3829" max="3829" width="11.5703125" style="2" bestFit="1" customWidth="1"/>
    <col min="3830" max="3830" width="5.7109375" style="2" bestFit="1" customWidth="1"/>
    <col min="3831" max="3831" width="9.42578125" style="2" bestFit="1" customWidth="1"/>
    <col min="3832" max="3832" width="11.5703125" style="2" bestFit="1" customWidth="1"/>
    <col min="3833" max="3833" width="9.42578125" style="2" bestFit="1" customWidth="1"/>
    <col min="3834" max="3834" width="5.7109375" style="2" bestFit="1" customWidth="1"/>
    <col min="3835" max="3835" width="7.28515625" style="2" bestFit="1" customWidth="1"/>
    <col min="3836" max="3836" width="5.7109375" style="2" bestFit="1" customWidth="1"/>
    <col min="3837" max="3837" width="5.140625" style="2" bestFit="1" customWidth="1"/>
    <col min="3838" max="3838" width="11.42578125" style="2"/>
    <col min="3839" max="3839" width="5.7109375" style="2" bestFit="1" customWidth="1"/>
    <col min="3840" max="3840" width="9.42578125" style="2" bestFit="1" customWidth="1"/>
    <col min="3841" max="3841" width="11.5703125" style="2" bestFit="1" customWidth="1"/>
    <col min="3842" max="3842" width="9.42578125" style="2" bestFit="1" customWidth="1"/>
    <col min="3843" max="3843" width="5.140625" style="2" bestFit="1" customWidth="1"/>
    <col min="3844" max="3844" width="7.28515625" style="2" bestFit="1" customWidth="1"/>
    <col min="3845" max="3845" width="5.140625" style="2" bestFit="1" customWidth="1"/>
    <col min="3846" max="3846" width="7.28515625" style="2" bestFit="1" customWidth="1"/>
    <col min="3847" max="3847" width="11.5703125" style="2" bestFit="1" customWidth="1"/>
    <col min="3848" max="3848" width="5.7109375" style="2" bestFit="1" customWidth="1"/>
    <col min="3849" max="3849" width="9.42578125" style="2" bestFit="1" customWidth="1"/>
    <col min="3850" max="3850" width="11.5703125" style="2" bestFit="1" customWidth="1"/>
    <col min="3851" max="3851" width="9.42578125" style="2" bestFit="1" customWidth="1"/>
    <col min="3852" max="3852" width="5.140625" style="2" bestFit="1" customWidth="1"/>
    <col min="3853" max="3853" width="7.28515625" style="2" bestFit="1" customWidth="1"/>
    <col min="3854" max="3854" width="5.140625" style="2" bestFit="1" customWidth="1"/>
    <col min="3855" max="3855" width="7.28515625" style="2" bestFit="1" customWidth="1"/>
    <col min="3856" max="4056" width="11.42578125" style="2"/>
    <col min="4057" max="4057" width="10" style="2" bestFit="1" customWidth="1"/>
    <col min="4058" max="4058" width="11.5703125" style="2" bestFit="1" customWidth="1"/>
    <col min="4059" max="4059" width="5.7109375" style="2" bestFit="1" customWidth="1"/>
    <col min="4060" max="4060" width="9.42578125" style="2" bestFit="1" customWidth="1"/>
    <col min="4061" max="4061" width="11.5703125" style="2" bestFit="1" customWidth="1"/>
    <col min="4062" max="4062" width="9.42578125" style="2" bestFit="1" customWidth="1"/>
    <col min="4063" max="4063" width="5.7109375" style="2" bestFit="1" customWidth="1"/>
    <col min="4064" max="4064" width="7.28515625" style="2" bestFit="1" customWidth="1"/>
    <col min="4065" max="4065" width="5.7109375" style="2" bestFit="1" customWidth="1"/>
    <col min="4066" max="4066" width="5.140625" style="2" bestFit="1" customWidth="1"/>
    <col min="4067" max="4067" width="11.42578125" style="2"/>
    <col min="4068" max="4068" width="5.7109375" style="2" bestFit="1" customWidth="1"/>
    <col min="4069" max="4069" width="9.42578125" style="2" bestFit="1" customWidth="1"/>
    <col min="4070" max="4070" width="11.5703125" style="2" bestFit="1" customWidth="1"/>
    <col min="4071" max="4071" width="9.42578125" style="2" bestFit="1" customWidth="1"/>
    <col min="4072" max="4072" width="6.28515625" style="2" bestFit="1" customWidth="1"/>
    <col min="4073" max="4073" width="7.28515625" style="2" bestFit="1" customWidth="1"/>
    <col min="4074" max="4074" width="5.7109375" style="2" bestFit="1" customWidth="1"/>
    <col min="4075" max="4075" width="5.140625" style="2" bestFit="1" customWidth="1"/>
    <col min="4076" max="4076" width="11.5703125" style="2" bestFit="1" customWidth="1"/>
    <col min="4077" max="4077" width="5.7109375" style="2" bestFit="1" customWidth="1"/>
    <col min="4078" max="4078" width="9.42578125" style="2" bestFit="1" customWidth="1"/>
    <col min="4079" max="4079" width="11.5703125" style="2" bestFit="1" customWidth="1"/>
    <col min="4080" max="4080" width="9.42578125" style="2" bestFit="1" customWidth="1"/>
    <col min="4081" max="4081" width="5.7109375" style="2" bestFit="1" customWidth="1"/>
    <col min="4082" max="4082" width="7.28515625" style="2" bestFit="1" customWidth="1"/>
    <col min="4083" max="4083" width="5.7109375" style="2" bestFit="1" customWidth="1"/>
    <col min="4084" max="4084" width="5.140625" style="2" bestFit="1" customWidth="1"/>
    <col min="4085" max="4085" width="11.5703125" style="2" bestFit="1" customWidth="1"/>
    <col min="4086" max="4086" width="5.7109375" style="2" bestFit="1" customWidth="1"/>
    <col min="4087" max="4087" width="9.42578125" style="2" bestFit="1" customWidth="1"/>
    <col min="4088" max="4088" width="11.5703125" style="2" bestFit="1" customWidth="1"/>
    <col min="4089" max="4089" width="9.42578125" style="2" bestFit="1" customWidth="1"/>
    <col min="4090" max="4090" width="5.7109375" style="2" bestFit="1" customWidth="1"/>
    <col min="4091" max="4091" width="7.28515625" style="2" bestFit="1" customWidth="1"/>
    <col min="4092" max="4092" width="5.7109375" style="2" bestFit="1" customWidth="1"/>
    <col min="4093" max="4093" width="5.140625" style="2" bestFit="1" customWidth="1"/>
    <col min="4094" max="4094" width="11.42578125" style="2"/>
    <col min="4095" max="4095" width="5.7109375" style="2" bestFit="1" customWidth="1"/>
    <col min="4096" max="4096" width="9.42578125" style="2" bestFit="1" customWidth="1"/>
    <col min="4097" max="4097" width="11.5703125" style="2" bestFit="1" customWidth="1"/>
    <col min="4098" max="4098" width="9.42578125" style="2" bestFit="1" customWidth="1"/>
    <col min="4099" max="4099" width="5.140625" style="2" bestFit="1" customWidth="1"/>
    <col min="4100" max="4100" width="7.28515625" style="2" bestFit="1" customWidth="1"/>
    <col min="4101" max="4101" width="5.140625" style="2" bestFit="1" customWidth="1"/>
    <col min="4102" max="4102" width="7.28515625" style="2" bestFit="1" customWidth="1"/>
    <col min="4103" max="4103" width="11.5703125" style="2" bestFit="1" customWidth="1"/>
    <col min="4104" max="4104" width="5.7109375" style="2" bestFit="1" customWidth="1"/>
    <col min="4105" max="4105" width="9.42578125" style="2" bestFit="1" customWidth="1"/>
    <col min="4106" max="4106" width="11.5703125" style="2" bestFit="1" customWidth="1"/>
    <col min="4107" max="4107" width="9.42578125" style="2" bestFit="1" customWidth="1"/>
    <col min="4108" max="4108" width="5.140625" style="2" bestFit="1" customWidth="1"/>
    <col min="4109" max="4109" width="7.28515625" style="2" bestFit="1" customWidth="1"/>
    <col min="4110" max="4110" width="5.140625" style="2" bestFit="1" customWidth="1"/>
    <col min="4111" max="4111" width="7.28515625" style="2" bestFit="1" customWidth="1"/>
    <col min="4112" max="4312" width="11.42578125" style="2"/>
    <col min="4313" max="4313" width="10" style="2" bestFit="1" customWidth="1"/>
    <col min="4314" max="4314" width="11.5703125" style="2" bestFit="1" customWidth="1"/>
    <col min="4315" max="4315" width="5.7109375" style="2" bestFit="1" customWidth="1"/>
    <col min="4316" max="4316" width="9.42578125" style="2" bestFit="1" customWidth="1"/>
    <col min="4317" max="4317" width="11.5703125" style="2" bestFit="1" customWidth="1"/>
    <col min="4318" max="4318" width="9.42578125" style="2" bestFit="1" customWidth="1"/>
    <col min="4319" max="4319" width="5.7109375" style="2" bestFit="1" customWidth="1"/>
    <col min="4320" max="4320" width="7.28515625" style="2" bestFit="1" customWidth="1"/>
    <col min="4321" max="4321" width="5.7109375" style="2" bestFit="1" customWidth="1"/>
    <col min="4322" max="4322" width="5.140625" style="2" bestFit="1" customWidth="1"/>
    <col min="4323" max="4323" width="11.42578125" style="2"/>
    <col min="4324" max="4324" width="5.7109375" style="2" bestFit="1" customWidth="1"/>
    <col min="4325" max="4325" width="9.42578125" style="2" bestFit="1" customWidth="1"/>
    <col min="4326" max="4326" width="11.5703125" style="2" bestFit="1" customWidth="1"/>
    <col min="4327" max="4327" width="9.42578125" style="2" bestFit="1" customWidth="1"/>
    <col min="4328" max="4328" width="6.28515625" style="2" bestFit="1" customWidth="1"/>
    <col min="4329" max="4329" width="7.28515625" style="2" bestFit="1" customWidth="1"/>
    <col min="4330" max="4330" width="5.7109375" style="2" bestFit="1" customWidth="1"/>
    <col min="4331" max="4331" width="5.140625" style="2" bestFit="1" customWidth="1"/>
    <col min="4332" max="4332" width="11.5703125" style="2" bestFit="1" customWidth="1"/>
    <col min="4333" max="4333" width="5.7109375" style="2" bestFit="1" customWidth="1"/>
    <col min="4334" max="4334" width="9.42578125" style="2" bestFit="1" customWidth="1"/>
    <col min="4335" max="4335" width="11.5703125" style="2" bestFit="1" customWidth="1"/>
    <col min="4336" max="4336" width="9.42578125" style="2" bestFit="1" customWidth="1"/>
    <col min="4337" max="4337" width="5.7109375" style="2" bestFit="1" customWidth="1"/>
    <col min="4338" max="4338" width="7.28515625" style="2" bestFit="1" customWidth="1"/>
    <col min="4339" max="4339" width="5.7109375" style="2" bestFit="1" customWidth="1"/>
    <col min="4340" max="4340" width="5.140625" style="2" bestFit="1" customWidth="1"/>
    <col min="4341" max="4341" width="11.5703125" style="2" bestFit="1" customWidth="1"/>
    <col min="4342" max="4342" width="5.7109375" style="2" bestFit="1" customWidth="1"/>
    <col min="4343" max="4343" width="9.42578125" style="2" bestFit="1" customWidth="1"/>
    <col min="4344" max="4344" width="11.5703125" style="2" bestFit="1" customWidth="1"/>
    <col min="4345" max="4345" width="9.42578125" style="2" bestFit="1" customWidth="1"/>
    <col min="4346" max="4346" width="5.7109375" style="2" bestFit="1" customWidth="1"/>
    <col min="4347" max="4347" width="7.28515625" style="2" bestFit="1" customWidth="1"/>
    <col min="4348" max="4348" width="5.7109375" style="2" bestFit="1" customWidth="1"/>
    <col min="4349" max="4349" width="5.140625" style="2" bestFit="1" customWidth="1"/>
    <col min="4350" max="4350" width="11.42578125" style="2"/>
    <col min="4351" max="4351" width="5.7109375" style="2" bestFit="1" customWidth="1"/>
    <col min="4352" max="4352" width="9.42578125" style="2" bestFit="1" customWidth="1"/>
    <col min="4353" max="4353" width="11.5703125" style="2" bestFit="1" customWidth="1"/>
    <col min="4354" max="4354" width="9.42578125" style="2" bestFit="1" customWidth="1"/>
    <col min="4355" max="4355" width="5.140625" style="2" bestFit="1" customWidth="1"/>
    <col min="4356" max="4356" width="7.28515625" style="2" bestFit="1" customWidth="1"/>
    <col min="4357" max="4357" width="5.140625" style="2" bestFit="1" customWidth="1"/>
    <col min="4358" max="4358" width="7.28515625" style="2" bestFit="1" customWidth="1"/>
    <col min="4359" max="4359" width="11.5703125" style="2" bestFit="1" customWidth="1"/>
    <col min="4360" max="4360" width="5.7109375" style="2" bestFit="1" customWidth="1"/>
    <col min="4361" max="4361" width="9.42578125" style="2" bestFit="1" customWidth="1"/>
    <col min="4362" max="4362" width="11.5703125" style="2" bestFit="1" customWidth="1"/>
    <col min="4363" max="4363" width="9.42578125" style="2" bestFit="1" customWidth="1"/>
    <col min="4364" max="4364" width="5.140625" style="2" bestFit="1" customWidth="1"/>
    <col min="4365" max="4365" width="7.28515625" style="2" bestFit="1" customWidth="1"/>
    <col min="4366" max="4366" width="5.140625" style="2" bestFit="1" customWidth="1"/>
    <col min="4367" max="4367" width="7.28515625" style="2" bestFit="1" customWidth="1"/>
    <col min="4368" max="4568" width="11.42578125" style="2"/>
    <col min="4569" max="4569" width="10" style="2" bestFit="1" customWidth="1"/>
    <col min="4570" max="4570" width="11.5703125" style="2" bestFit="1" customWidth="1"/>
    <col min="4571" max="4571" width="5.7109375" style="2" bestFit="1" customWidth="1"/>
    <col min="4572" max="4572" width="9.42578125" style="2" bestFit="1" customWidth="1"/>
    <col min="4573" max="4573" width="11.5703125" style="2" bestFit="1" customWidth="1"/>
    <col min="4574" max="4574" width="9.42578125" style="2" bestFit="1" customWidth="1"/>
    <col min="4575" max="4575" width="5.7109375" style="2" bestFit="1" customWidth="1"/>
    <col min="4576" max="4576" width="7.28515625" style="2" bestFit="1" customWidth="1"/>
    <col min="4577" max="4577" width="5.7109375" style="2" bestFit="1" customWidth="1"/>
    <col min="4578" max="4578" width="5.140625" style="2" bestFit="1" customWidth="1"/>
    <col min="4579" max="4579" width="11.42578125" style="2"/>
    <col min="4580" max="4580" width="5.7109375" style="2" bestFit="1" customWidth="1"/>
    <col min="4581" max="4581" width="9.42578125" style="2" bestFit="1" customWidth="1"/>
    <col min="4582" max="4582" width="11.5703125" style="2" bestFit="1" customWidth="1"/>
    <col min="4583" max="4583" width="9.42578125" style="2" bestFit="1" customWidth="1"/>
    <col min="4584" max="4584" width="6.28515625" style="2" bestFit="1" customWidth="1"/>
    <col min="4585" max="4585" width="7.28515625" style="2" bestFit="1" customWidth="1"/>
    <col min="4586" max="4586" width="5.7109375" style="2" bestFit="1" customWidth="1"/>
    <col min="4587" max="4587" width="5.140625" style="2" bestFit="1" customWidth="1"/>
    <col min="4588" max="4588" width="11.5703125" style="2" bestFit="1" customWidth="1"/>
    <col min="4589" max="4589" width="5.7109375" style="2" bestFit="1" customWidth="1"/>
    <col min="4590" max="4590" width="9.42578125" style="2" bestFit="1" customWidth="1"/>
    <col min="4591" max="4591" width="11.5703125" style="2" bestFit="1" customWidth="1"/>
    <col min="4592" max="4592" width="9.42578125" style="2" bestFit="1" customWidth="1"/>
    <col min="4593" max="4593" width="5.7109375" style="2" bestFit="1" customWidth="1"/>
    <col min="4594" max="4594" width="7.28515625" style="2" bestFit="1" customWidth="1"/>
    <col min="4595" max="4595" width="5.7109375" style="2" bestFit="1" customWidth="1"/>
    <col min="4596" max="4596" width="5.140625" style="2" bestFit="1" customWidth="1"/>
    <col min="4597" max="4597" width="11.5703125" style="2" bestFit="1" customWidth="1"/>
    <col min="4598" max="4598" width="5.7109375" style="2" bestFit="1" customWidth="1"/>
    <col min="4599" max="4599" width="9.42578125" style="2" bestFit="1" customWidth="1"/>
    <col min="4600" max="4600" width="11.5703125" style="2" bestFit="1" customWidth="1"/>
    <col min="4601" max="4601" width="9.42578125" style="2" bestFit="1" customWidth="1"/>
    <col min="4602" max="4602" width="5.7109375" style="2" bestFit="1" customWidth="1"/>
    <col min="4603" max="4603" width="7.28515625" style="2" bestFit="1" customWidth="1"/>
    <col min="4604" max="4604" width="5.7109375" style="2" bestFit="1" customWidth="1"/>
    <col min="4605" max="4605" width="5.140625" style="2" bestFit="1" customWidth="1"/>
    <col min="4606" max="4606" width="11.42578125" style="2"/>
    <col min="4607" max="4607" width="5.7109375" style="2" bestFit="1" customWidth="1"/>
    <col min="4608" max="4608" width="9.42578125" style="2" bestFit="1" customWidth="1"/>
    <col min="4609" max="4609" width="11.5703125" style="2" bestFit="1" customWidth="1"/>
    <col min="4610" max="4610" width="9.42578125" style="2" bestFit="1" customWidth="1"/>
    <col min="4611" max="4611" width="5.140625" style="2" bestFit="1" customWidth="1"/>
    <col min="4612" max="4612" width="7.28515625" style="2" bestFit="1" customWidth="1"/>
    <col min="4613" max="4613" width="5.140625" style="2" bestFit="1" customWidth="1"/>
    <col min="4614" max="4614" width="7.28515625" style="2" bestFit="1" customWidth="1"/>
    <col min="4615" max="4615" width="11.5703125" style="2" bestFit="1" customWidth="1"/>
    <col min="4616" max="4616" width="5.7109375" style="2" bestFit="1" customWidth="1"/>
    <col min="4617" max="4617" width="9.42578125" style="2" bestFit="1" customWidth="1"/>
    <col min="4618" max="4618" width="11.5703125" style="2" bestFit="1" customWidth="1"/>
    <col min="4619" max="4619" width="9.42578125" style="2" bestFit="1" customWidth="1"/>
    <col min="4620" max="4620" width="5.140625" style="2" bestFit="1" customWidth="1"/>
    <col min="4621" max="4621" width="7.28515625" style="2" bestFit="1" customWidth="1"/>
    <col min="4622" max="4622" width="5.140625" style="2" bestFit="1" customWidth="1"/>
    <col min="4623" max="4623" width="7.28515625" style="2" bestFit="1" customWidth="1"/>
    <col min="4624" max="4824" width="11.42578125" style="2"/>
    <col min="4825" max="4825" width="10" style="2" bestFit="1" customWidth="1"/>
    <col min="4826" max="4826" width="11.5703125" style="2" bestFit="1" customWidth="1"/>
    <col min="4827" max="4827" width="5.7109375" style="2" bestFit="1" customWidth="1"/>
    <col min="4828" max="4828" width="9.42578125" style="2" bestFit="1" customWidth="1"/>
    <col min="4829" max="4829" width="11.5703125" style="2" bestFit="1" customWidth="1"/>
    <col min="4830" max="4830" width="9.42578125" style="2" bestFit="1" customWidth="1"/>
    <col min="4831" max="4831" width="5.7109375" style="2" bestFit="1" customWidth="1"/>
    <col min="4832" max="4832" width="7.28515625" style="2" bestFit="1" customWidth="1"/>
    <col min="4833" max="4833" width="5.7109375" style="2" bestFit="1" customWidth="1"/>
    <col min="4834" max="4834" width="5.140625" style="2" bestFit="1" customWidth="1"/>
    <col min="4835" max="4835" width="11.42578125" style="2"/>
    <col min="4836" max="4836" width="5.7109375" style="2" bestFit="1" customWidth="1"/>
    <col min="4837" max="4837" width="9.42578125" style="2" bestFit="1" customWidth="1"/>
    <col min="4838" max="4838" width="11.5703125" style="2" bestFit="1" customWidth="1"/>
    <col min="4839" max="4839" width="9.42578125" style="2" bestFit="1" customWidth="1"/>
    <col min="4840" max="4840" width="6.28515625" style="2" bestFit="1" customWidth="1"/>
    <col min="4841" max="4841" width="7.28515625" style="2" bestFit="1" customWidth="1"/>
    <col min="4842" max="4842" width="5.7109375" style="2" bestFit="1" customWidth="1"/>
    <col min="4843" max="4843" width="5.140625" style="2" bestFit="1" customWidth="1"/>
    <col min="4844" max="4844" width="11.5703125" style="2" bestFit="1" customWidth="1"/>
    <col min="4845" max="4845" width="5.7109375" style="2" bestFit="1" customWidth="1"/>
    <col min="4846" max="4846" width="9.42578125" style="2" bestFit="1" customWidth="1"/>
    <col min="4847" max="4847" width="11.5703125" style="2" bestFit="1" customWidth="1"/>
    <col min="4848" max="4848" width="9.42578125" style="2" bestFit="1" customWidth="1"/>
    <col min="4849" max="4849" width="5.7109375" style="2" bestFit="1" customWidth="1"/>
    <col min="4850" max="4850" width="7.28515625" style="2" bestFit="1" customWidth="1"/>
    <col min="4851" max="4851" width="5.7109375" style="2" bestFit="1" customWidth="1"/>
    <col min="4852" max="4852" width="5.140625" style="2" bestFit="1" customWidth="1"/>
    <col min="4853" max="4853" width="11.5703125" style="2" bestFit="1" customWidth="1"/>
    <col min="4854" max="4854" width="5.7109375" style="2" bestFit="1" customWidth="1"/>
    <col min="4855" max="4855" width="9.42578125" style="2" bestFit="1" customWidth="1"/>
    <col min="4856" max="4856" width="11.5703125" style="2" bestFit="1" customWidth="1"/>
    <col min="4857" max="4857" width="9.42578125" style="2" bestFit="1" customWidth="1"/>
    <col min="4858" max="4858" width="5.7109375" style="2" bestFit="1" customWidth="1"/>
    <col min="4859" max="4859" width="7.28515625" style="2" bestFit="1" customWidth="1"/>
    <col min="4860" max="4860" width="5.7109375" style="2" bestFit="1" customWidth="1"/>
    <col min="4861" max="4861" width="5.140625" style="2" bestFit="1" customWidth="1"/>
    <col min="4862" max="4862" width="11.42578125" style="2"/>
    <col min="4863" max="4863" width="5.7109375" style="2" bestFit="1" customWidth="1"/>
    <col min="4864" max="4864" width="9.42578125" style="2" bestFit="1" customWidth="1"/>
    <col min="4865" max="4865" width="11.5703125" style="2" bestFit="1" customWidth="1"/>
    <col min="4866" max="4866" width="9.42578125" style="2" bestFit="1" customWidth="1"/>
    <col min="4867" max="4867" width="5.140625" style="2" bestFit="1" customWidth="1"/>
    <col min="4868" max="4868" width="7.28515625" style="2" bestFit="1" customWidth="1"/>
    <col min="4869" max="4869" width="5.140625" style="2" bestFit="1" customWidth="1"/>
    <col min="4870" max="4870" width="7.28515625" style="2" bestFit="1" customWidth="1"/>
    <col min="4871" max="4871" width="11.5703125" style="2" bestFit="1" customWidth="1"/>
    <col min="4872" max="4872" width="5.7109375" style="2" bestFit="1" customWidth="1"/>
    <col min="4873" max="4873" width="9.42578125" style="2" bestFit="1" customWidth="1"/>
    <col min="4874" max="4874" width="11.5703125" style="2" bestFit="1" customWidth="1"/>
    <col min="4875" max="4875" width="9.42578125" style="2" bestFit="1" customWidth="1"/>
    <col min="4876" max="4876" width="5.140625" style="2" bestFit="1" customWidth="1"/>
    <col min="4877" max="4877" width="7.28515625" style="2" bestFit="1" customWidth="1"/>
    <col min="4878" max="4878" width="5.140625" style="2" bestFit="1" customWidth="1"/>
    <col min="4879" max="4879" width="7.28515625" style="2" bestFit="1" customWidth="1"/>
    <col min="4880" max="5080" width="11.42578125" style="2"/>
    <col min="5081" max="5081" width="10" style="2" bestFit="1" customWidth="1"/>
    <col min="5082" max="5082" width="11.5703125" style="2" bestFit="1" customWidth="1"/>
    <col min="5083" max="5083" width="5.7109375" style="2" bestFit="1" customWidth="1"/>
    <col min="5084" max="5084" width="9.42578125" style="2" bestFit="1" customWidth="1"/>
    <col min="5085" max="5085" width="11.5703125" style="2" bestFit="1" customWidth="1"/>
    <col min="5086" max="5086" width="9.42578125" style="2" bestFit="1" customWidth="1"/>
    <col min="5087" max="5087" width="5.7109375" style="2" bestFit="1" customWidth="1"/>
    <col min="5088" max="5088" width="7.28515625" style="2" bestFit="1" customWidth="1"/>
    <col min="5089" max="5089" width="5.7109375" style="2" bestFit="1" customWidth="1"/>
    <col min="5090" max="5090" width="5.140625" style="2" bestFit="1" customWidth="1"/>
    <col min="5091" max="5091" width="11.42578125" style="2"/>
    <col min="5092" max="5092" width="5.7109375" style="2" bestFit="1" customWidth="1"/>
    <col min="5093" max="5093" width="9.42578125" style="2" bestFit="1" customWidth="1"/>
    <col min="5094" max="5094" width="11.5703125" style="2" bestFit="1" customWidth="1"/>
    <col min="5095" max="5095" width="9.42578125" style="2" bestFit="1" customWidth="1"/>
    <col min="5096" max="5096" width="6.28515625" style="2" bestFit="1" customWidth="1"/>
    <col min="5097" max="5097" width="7.28515625" style="2" bestFit="1" customWidth="1"/>
    <col min="5098" max="5098" width="5.7109375" style="2" bestFit="1" customWidth="1"/>
    <col min="5099" max="5099" width="5.140625" style="2" bestFit="1" customWidth="1"/>
    <col min="5100" max="5100" width="11.5703125" style="2" bestFit="1" customWidth="1"/>
    <col min="5101" max="5101" width="5.7109375" style="2" bestFit="1" customWidth="1"/>
    <col min="5102" max="5102" width="9.42578125" style="2" bestFit="1" customWidth="1"/>
    <col min="5103" max="5103" width="11.5703125" style="2" bestFit="1" customWidth="1"/>
    <col min="5104" max="5104" width="9.42578125" style="2" bestFit="1" customWidth="1"/>
    <col min="5105" max="5105" width="5.7109375" style="2" bestFit="1" customWidth="1"/>
    <col min="5106" max="5106" width="7.28515625" style="2" bestFit="1" customWidth="1"/>
    <col min="5107" max="5107" width="5.7109375" style="2" bestFit="1" customWidth="1"/>
    <col min="5108" max="5108" width="5.140625" style="2" bestFit="1" customWidth="1"/>
    <col min="5109" max="5109" width="11.5703125" style="2" bestFit="1" customWidth="1"/>
    <col min="5110" max="5110" width="5.7109375" style="2" bestFit="1" customWidth="1"/>
    <col min="5111" max="5111" width="9.42578125" style="2" bestFit="1" customWidth="1"/>
    <col min="5112" max="5112" width="11.5703125" style="2" bestFit="1" customWidth="1"/>
    <col min="5113" max="5113" width="9.42578125" style="2" bestFit="1" customWidth="1"/>
    <col min="5114" max="5114" width="5.7109375" style="2" bestFit="1" customWidth="1"/>
    <col min="5115" max="5115" width="7.28515625" style="2" bestFit="1" customWidth="1"/>
    <col min="5116" max="5116" width="5.7109375" style="2" bestFit="1" customWidth="1"/>
    <col min="5117" max="5117" width="5.140625" style="2" bestFit="1" customWidth="1"/>
    <col min="5118" max="5118" width="11.42578125" style="2"/>
    <col min="5119" max="5119" width="5.7109375" style="2" bestFit="1" customWidth="1"/>
    <col min="5120" max="5120" width="9.42578125" style="2" bestFit="1" customWidth="1"/>
    <col min="5121" max="5121" width="11.5703125" style="2" bestFit="1" customWidth="1"/>
    <col min="5122" max="5122" width="9.42578125" style="2" bestFit="1" customWidth="1"/>
    <col min="5123" max="5123" width="5.140625" style="2" bestFit="1" customWidth="1"/>
    <col min="5124" max="5124" width="7.28515625" style="2" bestFit="1" customWidth="1"/>
    <col min="5125" max="5125" width="5.140625" style="2" bestFit="1" customWidth="1"/>
    <col min="5126" max="5126" width="7.28515625" style="2" bestFit="1" customWidth="1"/>
    <col min="5127" max="5127" width="11.5703125" style="2" bestFit="1" customWidth="1"/>
    <col min="5128" max="5128" width="5.7109375" style="2" bestFit="1" customWidth="1"/>
    <col min="5129" max="5129" width="9.42578125" style="2" bestFit="1" customWidth="1"/>
    <col min="5130" max="5130" width="11.5703125" style="2" bestFit="1" customWidth="1"/>
    <col min="5131" max="5131" width="9.42578125" style="2" bestFit="1" customWidth="1"/>
    <col min="5132" max="5132" width="5.140625" style="2" bestFit="1" customWidth="1"/>
    <col min="5133" max="5133" width="7.28515625" style="2" bestFit="1" customWidth="1"/>
    <col min="5134" max="5134" width="5.140625" style="2" bestFit="1" customWidth="1"/>
    <col min="5135" max="5135" width="7.28515625" style="2" bestFit="1" customWidth="1"/>
    <col min="5136" max="5336" width="11.42578125" style="2"/>
    <col min="5337" max="5337" width="10" style="2" bestFit="1" customWidth="1"/>
    <col min="5338" max="5338" width="11.5703125" style="2" bestFit="1" customWidth="1"/>
    <col min="5339" max="5339" width="5.7109375" style="2" bestFit="1" customWidth="1"/>
    <col min="5340" max="5340" width="9.42578125" style="2" bestFit="1" customWidth="1"/>
    <col min="5341" max="5341" width="11.5703125" style="2" bestFit="1" customWidth="1"/>
    <col min="5342" max="5342" width="9.42578125" style="2" bestFit="1" customWidth="1"/>
    <col min="5343" max="5343" width="5.7109375" style="2" bestFit="1" customWidth="1"/>
    <col min="5344" max="5344" width="7.28515625" style="2" bestFit="1" customWidth="1"/>
    <col min="5345" max="5345" width="5.7109375" style="2" bestFit="1" customWidth="1"/>
    <col min="5346" max="5346" width="5.140625" style="2" bestFit="1" customWidth="1"/>
    <col min="5347" max="5347" width="11.42578125" style="2"/>
    <col min="5348" max="5348" width="5.7109375" style="2" bestFit="1" customWidth="1"/>
    <col min="5349" max="5349" width="9.42578125" style="2" bestFit="1" customWidth="1"/>
    <col min="5350" max="5350" width="11.5703125" style="2" bestFit="1" customWidth="1"/>
    <col min="5351" max="5351" width="9.42578125" style="2" bestFit="1" customWidth="1"/>
    <col min="5352" max="5352" width="6.28515625" style="2" bestFit="1" customWidth="1"/>
    <col min="5353" max="5353" width="7.28515625" style="2" bestFit="1" customWidth="1"/>
    <col min="5354" max="5354" width="5.7109375" style="2" bestFit="1" customWidth="1"/>
    <col min="5355" max="5355" width="5.140625" style="2" bestFit="1" customWidth="1"/>
    <col min="5356" max="5356" width="11.5703125" style="2" bestFit="1" customWidth="1"/>
    <col min="5357" max="5357" width="5.7109375" style="2" bestFit="1" customWidth="1"/>
    <col min="5358" max="5358" width="9.42578125" style="2" bestFit="1" customWidth="1"/>
    <col min="5359" max="5359" width="11.5703125" style="2" bestFit="1" customWidth="1"/>
    <col min="5360" max="5360" width="9.42578125" style="2" bestFit="1" customWidth="1"/>
    <col min="5361" max="5361" width="5.7109375" style="2" bestFit="1" customWidth="1"/>
    <col min="5362" max="5362" width="7.28515625" style="2" bestFit="1" customWidth="1"/>
    <col min="5363" max="5363" width="5.7109375" style="2" bestFit="1" customWidth="1"/>
    <col min="5364" max="5364" width="5.140625" style="2" bestFit="1" customWidth="1"/>
    <col min="5365" max="5365" width="11.5703125" style="2" bestFit="1" customWidth="1"/>
    <col min="5366" max="5366" width="5.7109375" style="2" bestFit="1" customWidth="1"/>
    <col min="5367" max="5367" width="9.42578125" style="2" bestFit="1" customWidth="1"/>
    <col min="5368" max="5368" width="11.5703125" style="2" bestFit="1" customWidth="1"/>
    <col min="5369" max="5369" width="9.42578125" style="2" bestFit="1" customWidth="1"/>
    <col min="5370" max="5370" width="5.7109375" style="2" bestFit="1" customWidth="1"/>
    <col min="5371" max="5371" width="7.28515625" style="2" bestFit="1" customWidth="1"/>
    <col min="5372" max="5372" width="5.7109375" style="2" bestFit="1" customWidth="1"/>
    <col min="5373" max="5373" width="5.140625" style="2" bestFit="1" customWidth="1"/>
    <col min="5374" max="5374" width="11.42578125" style="2"/>
    <col min="5375" max="5375" width="5.7109375" style="2" bestFit="1" customWidth="1"/>
    <col min="5376" max="5376" width="9.42578125" style="2" bestFit="1" customWidth="1"/>
    <col min="5377" max="5377" width="11.5703125" style="2" bestFit="1" customWidth="1"/>
    <col min="5378" max="5378" width="9.42578125" style="2" bestFit="1" customWidth="1"/>
    <col min="5379" max="5379" width="5.140625" style="2" bestFit="1" customWidth="1"/>
    <col min="5380" max="5380" width="7.28515625" style="2" bestFit="1" customWidth="1"/>
    <col min="5381" max="5381" width="5.140625" style="2" bestFit="1" customWidth="1"/>
    <col min="5382" max="5382" width="7.28515625" style="2" bestFit="1" customWidth="1"/>
    <col min="5383" max="5383" width="11.5703125" style="2" bestFit="1" customWidth="1"/>
    <col min="5384" max="5384" width="5.7109375" style="2" bestFit="1" customWidth="1"/>
    <col min="5385" max="5385" width="9.42578125" style="2" bestFit="1" customWidth="1"/>
    <col min="5386" max="5386" width="11.5703125" style="2" bestFit="1" customWidth="1"/>
    <col min="5387" max="5387" width="9.42578125" style="2" bestFit="1" customWidth="1"/>
    <col min="5388" max="5388" width="5.140625" style="2" bestFit="1" customWidth="1"/>
    <col min="5389" max="5389" width="7.28515625" style="2" bestFit="1" customWidth="1"/>
    <col min="5390" max="5390" width="5.140625" style="2" bestFit="1" customWidth="1"/>
    <col min="5391" max="5391" width="7.28515625" style="2" bestFit="1" customWidth="1"/>
    <col min="5392" max="5592" width="11.42578125" style="2"/>
    <col min="5593" max="5593" width="10" style="2" bestFit="1" customWidth="1"/>
    <col min="5594" max="5594" width="11.5703125" style="2" bestFit="1" customWidth="1"/>
    <col min="5595" max="5595" width="5.7109375" style="2" bestFit="1" customWidth="1"/>
    <col min="5596" max="5596" width="9.42578125" style="2" bestFit="1" customWidth="1"/>
    <col min="5597" max="5597" width="11.5703125" style="2" bestFit="1" customWidth="1"/>
    <col min="5598" max="5598" width="9.42578125" style="2" bestFit="1" customWidth="1"/>
    <col min="5599" max="5599" width="5.7109375" style="2" bestFit="1" customWidth="1"/>
    <col min="5600" max="5600" width="7.28515625" style="2" bestFit="1" customWidth="1"/>
    <col min="5601" max="5601" width="5.7109375" style="2" bestFit="1" customWidth="1"/>
    <col min="5602" max="5602" width="5.140625" style="2" bestFit="1" customWidth="1"/>
    <col min="5603" max="5603" width="11.42578125" style="2"/>
    <col min="5604" max="5604" width="5.7109375" style="2" bestFit="1" customWidth="1"/>
    <col min="5605" max="5605" width="9.42578125" style="2" bestFit="1" customWidth="1"/>
    <col min="5606" max="5606" width="11.5703125" style="2" bestFit="1" customWidth="1"/>
    <col min="5607" max="5607" width="9.42578125" style="2" bestFit="1" customWidth="1"/>
    <col min="5608" max="5608" width="6.28515625" style="2" bestFit="1" customWidth="1"/>
    <col min="5609" max="5609" width="7.28515625" style="2" bestFit="1" customWidth="1"/>
    <col min="5610" max="5610" width="5.7109375" style="2" bestFit="1" customWidth="1"/>
    <col min="5611" max="5611" width="5.140625" style="2" bestFit="1" customWidth="1"/>
    <col min="5612" max="5612" width="11.5703125" style="2" bestFit="1" customWidth="1"/>
    <col min="5613" max="5613" width="5.7109375" style="2" bestFit="1" customWidth="1"/>
    <col min="5614" max="5614" width="9.42578125" style="2" bestFit="1" customWidth="1"/>
    <col min="5615" max="5615" width="11.5703125" style="2" bestFit="1" customWidth="1"/>
    <col min="5616" max="5616" width="9.42578125" style="2" bestFit="1" customWidth="1"/>
    <col min="5617" max="5617" width="5.7109375" style="2" bestFit="1" customWidth="1"/>
    <col min="5618" max="5618" width="7.28515625" style="2" bestFit="1" customWidth="1"/>
    <col min="5619" max="5619" width="5.7109375" style="2" bestFit="1" customWidth="1"/>
    <col min="5620" max="5620" width="5.140625" style="2" bestFit="1" customWidth="1"/>
    <col min="5621" max="5621" width="11.5703125" style="2" bestFit="1" customWidth="1"/>
    <col min="5622" max="5622" width="5.7109375" style="2" bestFit="1" customWidth="1"/>
    <col min="5623" max="5623" width="9.42578125" style="2" bestFit="1" customWidth="1"/>
    <col min="5624" max="5624" width="11.5703125" style="2" bestFit="1" customWidth="1"/>
    <col min="5625" max="5625" width="9.42578125" style="2" bestFit="1" customWidth="1"/>
    <col min="5626" max="5626" width="5.7109375" style="2" bestFit="1" customWidth="1"/>
    <col min="5627" max="5627" width="7.28515625" style="2" bestFit="1" customWidth="1"/>
    <col min="5628" max="5628" width="5.7109375" style="2" bestFit="1" customWidth="1"/>
    <col min="5629" max="5629" width="5.140625" style="2" bestFit="1" customWidth="1"/>
    <col min="5630" max="5630" width="11.42578125" style="2"/>
    <col min="5631" max="5631" width="5.7109375" style="2" bestFit="1" customWidth="1"/>
    <col min="5632" max="5632" width="9.42578125" style="2" bestFit="1" customWidth="1"/>
    <col min="5633" max="5633" width="11.5703125" style="2" bestFit="1" customWidth="1"/>
    <col min="5634" max="5634" width="9.42578125" style="2" bestFit="1" customWidth="1"/>
    <col min="5635" max="5635" width="5.140625" style="2" bestFit="1" customWidth="1"/>
    <col min="5636" max="5636" width="7.28515625" style="2" bestFit="1" customWidth="1"/>
    <col min="5637" max="5637" width="5.140625" style="2" bestFit="1" customWidth="1"/>
    <col min="5638" max="5638" width="7.28515625" style="2" bestFit="1" customWidth="1"/>
    <col min="5639" max="5639" width="11.5703125" style="2" bestFit="1" customWidth="1"/>
    <col min="5640" max="5640" width="5.7109375" style="2" bestFit="1" customWidth="1"/>
    <col min="5641" max="5641" width="9.42578125" style="2" bestFit="1" customWidth="1"/>
    <col min="5642" max="5642" width="11.5703125" style="2" bestFit="1" customWidth="1"/>
    <col min="5643" max="5643" width="9.42578125" style="2" bestFit="1" customWidth="1"/>
    <col min="5644" max="5644" width="5.140625" style="2" bestFit="1" customWidth="1"/>
    <col min="5645" max="5645" width="7.28515625" style="2" bestFit="1" customWidth="1"/>
    <col min="5646" max="5646" width="5.140625" style="2" bestFit="1" customWidth="1"/>
    <col min="5647" max="5647" width="7.28515625" style="2" bestFit="1" customWidth="1"/>
    <col min="5648" max="5848" width="11.42578125" style="2"/>
    <col min="5849" max="5849" width="10" style="2" bestFit="1" customWidth="1"/>
    <col min="5850" max="5850" width="11.5703125" style="2" bestFit="1" customWidth="1"/>
    <col min="5851" max="5851" width="5.7109375" style="2" bestFit="1" customWidth="1"/>
    <col min="5852" max="5852" width="9.42578125" style="2" bestFit="1" customWidth="1"/>
    <col min="5853" max="5853" width="11.5703125" style="2" bestFit="1" customWidth="1"/>
    <col min="5854" max="5854" width="9.42578125" style="2" bestFit="1" customWidth="1"/>
    <col min="5855" max="5855" width="5.7109375" style="2" bestFit="1" customWidth="1"/>
    <col min="5856" max="5856" width="7.28515625" style="2" bestFit="1" customWidth="1"/>
    <col min="5857" max="5857" width="5.7109375" style="2" bestFit="1" customWidth="1"/>
    <col min="5858" max="5858" width="5.140625" style="2" bestFit="1" customWidth="1"/>
    <col min="5859" max="5859" width="11.42578125" style="2"/>
    <col min="5860" max="5860" width="5.7109375" style="2" bestFit="1" customWidth="1"/>
    <col min="5861" max="5861" width="9.42578125" style="2" bestFit="1" customWidth="1"/>
    <col min="5862" max="5862" width="11.5703125" style="2" bestFit="1" customWidth="1"/>
    <col min="5863" max="5863" width="9.42578125" style="2" bestFit="1" customWidth="1"/>
    <col min="5864" max="5864" width="6.28515625" style="2" bestFit="1" customWidth="1"/>
    <col min="5865" max="5865" width="7.28515625" style="2" bestFit="1" customWidth="1"/>
    <col min="5866" max="5866" width="5.7109375" style="2" bestFit="1" customWidth="1"/>
    <col min="5867" max="5867" width="5.140625" style="2" bestFit="1" customWidth="1"/>
    <col min="5868" max="5868" width="11.5703125" style="2" bestFit="1" customWidth="1"/>
    <col min="5869" max="5869" width="5.7109375" style="2" bestFit="1" customWidth="1"/>
    <col min="5870" max="5870" width="9.42578125" style="2" bestFit="1" customWidth="1"/>
    <col min="5871" max="5871" width="11.5703125" style="2" bestFit="1" customWidth="1"/>
    <col min="5872" max="5872" width="9.42578125" style="2" bestFit="1" customWidth="1"/>
    <col min="5873" max="5873" width="5.7109375" style="2" bestFit="1" customWidth="1"/>
    <col min="5874" max="5874" width="7.28515625" style="2" bestFit="1" customWidth="1"/>
    <col min="5875" max="5875" width="5.7109375" style="2" bestFit="1" customWidth="1"/>
    <col min="5876" max="5876" width="5.140625" style="2" bestFit="1" customWidth="1"/>
    <col min="5877" max="5877" width="11.5703125" style="2" bestFit="1" customWidth="1"/>
    <col min="5878" max="5878" width="5.7109375" style="2" bestFit="1" customWidth="1"/>
    <col min="5879" max="5879" width="9.42578125" style="2" bestFit="1" customWidth="1"/>
    <col min="5880" max="5880" width="11.5703125" style="2" bestFit="1" customWidth="1"/>
    <col min="5881" max="5881" width="9.42578125" style="2" bestFit="1" customWidth="1"/>
    <col min="5882" max="5882" width="5.7109375" style="2" bestFit="1" customWidth="1"/>
    <col min="5883" max="5883" width="7.28515625" style="2" bestFit="1" customWidth="1"/>
    <col min="5884" max="5884" width="5.7109375" style="2" bestFit="1" customWidth="1"/>
    <col min="5885" max="5885" width="5.140625" style="2" bestFit="1" customWidth="1"/>
    <col min="5886" max="5886" width="11.42578125" style="2"/>
    <col min="5887" max="5887" width="5.7109375" style="2" bestFit="1" customWidth="1"/>
    <col min="5888" max="5888" width="9.42578125" style="2" bestFit="1" customWidth="1"/>
    <col min="5889" max="5889" width="11.5703125" style="2" bestFit="1" customWidth="1"/>
    <col min="5890" max="5890" width="9.42578125" style="2" bestFit="1" customWidth="1"/>
    <col min="5891" max="5891" width="5.140625" style="2" bestFit="1" customWidth="1"/>
    <col min="5892" max="5892" width="7.28515625" style="2" bestFit="1" customWidth="1"/>
    <col min="5893" max="5893" width="5.140625" style="2" bestFit="1" customWidth="1"/>
    <col min="5894" max="5894" width="7.28515625" style="2" bestFit="1" customWidth="1"/>
    <col min="5895" max="5895" width="11.5703125" style="2" bestFit="1" customWidth="1"/>
    <col min="5896" max="5896" width="5.7109375" style="2" bestFit="1" customWidth="1"/>
    <col min="5897" max="5897" width="9.42578125" style="2" bestFit="1" customWidth="1"/>
    <col min="5898" max="5898" width="11.5703125" style="2" bestFit="1" customWidth="1"/>
    <col min="5899" max="5899" width="9.42578125" style="2" bestFit="1" customWidth="1"/>
    <col min="5900" max="5900" width="5.140625" style="2" bestFit="1" customWidth="1"/>
    <col min="5901" max="5901" width="7.28515625" style="2" bestFit="1" customWidth="1"/>
    <col min="5902" max="5902" width="5.140625" style="2" bestFit="1" customWidth="1"/>
    <col min="5903" max="5903" width="7.28515625" style="2" bestFit="1" customWidth="1"/>
    <col min="5904" max="6104" width="11.42578125" style="2"/>
    <col min="6105" max="6105" width="10" style="2" bestFit="1" customWidth="1"/>
    <col min="6106" max="6106" width="11.5703125" style="2" bestFit="1" customWidth="1"/>
    <col min="6107" max="6107" width="5.7109375" style="2" bestFit="1" customWidth="1"/>
    <col min="6108" max="6108" width="9.42578125" style="2" bestFit="1" customWidth="1"/>
    <col min="6109" max="6109" width="11.5703125" style="2" bestFit="1" customWidth="1"/>
    <col min="6110" max="6110" width="9.42578125" style="2" bestFit="1" customWidth="1"/>
    <col min="6111" max="6111" width="5.7109375" style="2" bestFit="1" customWidth="1"/>
    <col min="6112" max="6112" width="7.28515625" style="2" bestFit="1" customWidth="1"/>
    <col min="6113" max="6113" width="5.7109375" style="2" bestFit="1" customWidth="1"/>
    <col min="6114" max="6114" width="5.140625" style="2" bestFit="1" customWidth="1"/>
    <col min="6115" max="6115" width="11.42578125" style="2"/>
    <col min="6116" max="6116" width="5.7109375" style="2" bestFit="1" customWidth="1"/>
    <col min="6117" max="6117" width="9.42578125" style="2" bestFit="1" customWidth="1"/>
    <col min="6118" max="6118" width="11.5703125" style="2" bestFit="1" customWidth="1"/>
    <col min="6119" max="6119" width="9.42578125" style="2" bestFit="1" customWidth="1"/>
    <col min="6120" max="6120" width="6.28515625" style="2" bestFit="1" customWidth="1"/>
    <col min="6121" max="6121" width="7.28515625" style="2" bestFit="1" customWidth="1"/>
    <col min="6122" max="6122" width="5.7109375" style="2" bestFit="1" customWidth="1"/>
    <col min="6123" max="6123" width="5.140625" style="2" bestFit="1" customWidth="1"/>
    <col min="6124" max="6124" width="11.5703125" style="2" bestFit="1" customWidth="1"/>
    <col min="6125" max="6125" width="5.7109375" style="2" bestFit="1" customWidth="1"/>
    <col min="6126" max="6126" width="9.42578125" style="2" bestFit="1" customWidth="1"/>
    <col min="6127" max="6127" width="11.5703125" style="2" bestFit="1" customWidth="1"/>
    <col min="6128" max="6128" width="9.42578125" style="2" bestFit="1" customWidth="1"/>
    <col min="6129" max="6129" width="5.7109375" style="2" bestFit="1" customWidth="1"/>
    <col min="6130" max="6130" width="7.28515625" style="2" bestFit="1" customWidth="1"/>
    <col min="6131" max="6131" width="5.7109375" style="2" bestFit="1" customWidth="1"/>
    <col min="6132" max="6132" width="5.140625" style="2" bestFit="1" customWidth="1"/>
    <col min="6133" max="6133" width="11.5703125" style="2" bestFit="1" customWidth="1"/>
    <col min="6134" max="6134" width="5.7109375" style="2" bestFit="1" customWidth="1"/>
    <col min="6135" max="6135" width="9.42578125" style="2" bestFit="1" customWidth="1"/>
    <col min="6136" max="6136" width="11.5703125" style="2" bestFit="1" customWidth="1"/>
    <col min="6137" max="6137" width="9.42578125" style="2" bestFit="1" customWidth="1"/>
    <col min="6138" max="6138" width="5.7109375" style="2" bestFit="1" customWidth="1"/>
    <col min="6139" max="6139" width="7.28515625" style="2" bestFit="1" customWidth="1"/>
    <col min="6140" max="6140" width="5.7109375" style="2" bestFit="1" customWidth="1"/>
    <col min="6141" max="6141" width="5.140625" style="2" bestFit="1" customWidth="1"/>
    <col min="6142" max="6142" width="11.42578125" style="2"/>
    <col min="6143" max="6143" width="5.7109375" style="2" bestFit="1" customWidth="1"/>
    <col min="6144" max="6144" width="9.42578125" style="2" bestFit="1" customWidth="1"/>
    <col min="6145" max="6145" width="11.5703125" style="2" bestFit="1" customWidth="1"/>
    <col min="6146" max="6146" width="9.42578125" style="2" bestFit="1" customWidth="1"/>
    <col min="6147" max="6147" width="5.140625" style="2" bestFit="1" customWidth="1"/>
    <col min="6148" max="6148" width="7.28515625" style="2" bestFit="1" customWidth="1"/>
    <col min="6149" max="6149" width="5.140625" style="2" bestFit="1" customWidth="1"/>
    <col min="6150" max="6150" width="7.28515625" style="2" bestFit="1" customWidth="1"/>
    <col min="6151" max="6151" width="11.5703125" style="2" bestFit="1" customWidth="1"/>
    <col min="6152" max="6152" width="5.7109375" style="2" bestFit="1" customWidth="1"/>
    <col min="6153" max="6153" width="9.42578125" style="2" bestFit="1" customWidth="1"/>
    <col min="6154" max="6154" width="11.5703125" style="2" bestFit="1" customWidth="1"/>
    <col min="6155" max="6155" width="9.42578125" style="2" bestFit="1" customWidth="1"/>
    <col min="6156" max="6156" width="5.140625" style="2" bestFit="1" customWidth="1"/>
    <col min="6157" max="6157" width="7.28515625" style="2" bestFit="1" customWidth="1"/>
    <col min="6158" max="6158" width="5.140625" style="2" bestFit="1" customWidth="1"/>
    <col min="6159" max="6159" width="7.28515625" style="2" bestFit="1" customWidth="1"/>
    <col min="6160" max="6360" width="11.42578125" style="2"/>
    <col min="6361" max="6361" width="10" style="2" bestFit="1" customWidth="1"/>
    <col min="6362" max="6362" width="11.5703125" style="2" bestFit="1" customWidth="1"/>
    <col min="6363" max="6363" width="5.7109375" style="2" bestFit="1" customWidth="1"/>
    <col min="6364" max="6364" width="9.42578125" style="2" bestFit="1" customWidth="1"/>
    <col min="6365" max="6365" width="11.5703125" style="2" bestFit="1" customWidth="1"/>
    <col min="6366" max="6366" width="9.42578125" style="2" bestFit="1" customWidth="1"/>
    <col min="6367" max="6367" width="5.7109375" style="2" bestFit="1" customWidth="1"/>
    <col min="6368" max="6368" width="7.28515625" style="2" bestFit="1" customWidth="1"/>
    <col min="6369" max="6369" width="5.7109375" style="2" bestFit="1" customWidth="1"/>
    <col min="6370" max="6370" width="5.140625" style="2" bestFit="1" customWidth="1"/>
    <col min="6371" max="6371" width="11.42578125" style="2"/>
    <col min="6372" max="6372" width="5.7109375" style="2" bestFit="1" customWidth="1"/>
    <col min="6373" max="6373" width="9.42578125" style="2" bestFit="1" customWidth="1"/>
    <col min="6374" max="6374" width="11.5703125" style="2" bestFit="1" customWidth="1"/>
    <col min="6375" max="6375" width="9.42578125" style="2" bestFit="1" customWidth="1"/>
    <col min="6376" max="6376" width="6.28515625" style="2" bestFit="1" customWidth="1"/>
    <col min="6377" max="6377" width="7.28515625" style="2" bestFit="1" customWidth="1"/>
    <col min="6378" max="6378" width="5.7109375" style="2" bestFit="1" customWidth="1"/>
    <col min="6379" max="6379" width="5.140625" style="2" bestFit="1" customWidth="1"/>
    <col min="6380" max="6380" width="11.5703125" style="2" bestFit="1" customWidth="1"/>
    <col min="6381" max="6381" width="5.7109375" style="2" bestFit="1" customWidth="1"/>
    <col min="6382" max="6382" width="9.42578125" style="2" bestFit="1" customWidth="1"/>
    <col min="6383" max="6383" width="11.5703125" style="2" bestFit="1" customWidth="1"/>
    <col min="6384" max="6384" width="9.42578125" style="2" bestFit="1" customWidth="1"/>
    <col min="6385" max="6385" width="5.7109375" style="2" bestFit="1" customWidth="1"/>
    <col min="6386" max="6386" width="7.28515625" style="2" bestFit="1" customWidth="1"/>
    <col min="6387" max="6387" width="5.7109375" style="2" bestFit="1" customWidth="1"/>
    <col min="6388" max="6388" width="5.140625" style="2" bestFit="1" customWidth="1"/>
    <col min="6389" max="6389" width="11.5703125" style="2" bestFit="1" customWidth="1"/>
    <col min="6390" max="6390" width="5.7109375" style="2" bestFit="1" customWidth="1"/>
    <col min="6391" max="6391" width="9.42578125" style="2" bestFit="1" customWidth="1"/>
    <col min="6392" max="6392" width="11.5703125" style="2" bestFit="1" customWidth="1"/>
    <col min="6393" max="6393" width="9.42578125" style="2" bestFit="1" customWidth="1"/>
    <col min="6394" max="6394" width="5.7109375" style="2" bestFit="1" customWidth="1"/>
    <col min="6395" max="6395" width="7.28515625" style="2" bestFit="1" customWidth="1"/>
    <col min="6396" max="6396" width="5.7109375" style="2" bestFit="1" customWidth="1"/>
    <col min="6397" max="6397" width="5.140625" style="2" bestFit="1" customWidth="1"/>
    <col min="6398" max="6398" width="11.42578125" style="2"/>
    <col min="6399" max="6399" width="5.7109375" style="2" bestFit="1" customWidth="1"/>
    <col min="6400" max="6400" width="9.42578125" style="2" bestFit="1" customWidth="1"/>
    <col min="6401" max="6401" width="11.5703125" style="2" bestFit="1" customWidth="1"/>
    <col min="6402" max="6402" width="9.42578125" style="2" bestFit="1" customWidth="1"/>
    <col min="6403" max="6403" width="5.140625" style="2" bestFit="1" customWidth="1"/>
    <col min="6404" max="6404" width="7.28515625" style="2" bestFit="1" customWidth="1"/>
    <col min="6405" max="6405" width="5.140625" style="2" bestFit="1" customWidth="1"/>
    <col min="6406" max="6406" width="7.28515625" style="2" bestFit="1" customWidth="1"/>
    <col min="6407" max="6407" width="11.5703125" style="2" bestFit="1" customWidth="1"/>
    <col min="6408" max="6408" width="5.7109375" style="2" bestFit="1" customWidth="1"/>
    <col min="6409" max="6409" width="9.42578125" style="2" bestFit="1" customWidth="1"/>
    <col min="6410" max="6410" width="11.5703125" style="2" bestFit="1" customWidth="1"/>
    <col min="6411" max="6411" width="9.42578125" style="2" bestFit="1" customWidth="1"/>
    <col min="6412" max="6412" width="5.140625" style="2" bestFit="1" customWidth="1"/>
    <col min="6413" max="6413" width="7.28515625" style="2" bestFit="1" customWidth="1"/>
    <col min="6414" max="6414" width="5.140625" style="2" bestFit="1" customWidth="1"/>
    <col min="6415" max="6415" width="7.28515625" style="2" bestFit="1" customWidth="1"/>
    <col min="6416" max="6616" width="11.42578125" style="2"/>
    <col min="6617" max="6617" width="10" style="2" bestFit="1" customWidth="1"/>
    <col min="6618" max="6618" width="11.5703125" style="2" bestFit="1" customWidth="1"/>
    <col min="6619" max="6619" width="5.7109375" style="2" bestFit="1" customWidth="1"/>
    <col min="6620" max="6620" width="9.42578125" style="2" bestFit="1" customWidth="1"/>
    <col min="6621" max="6621" width="11.5703125" style="2" bestFit="1" customWidth="1"/>
    <col min="6622" max="6622" width="9.42578125" style="2" bestFit="1" customWidth="1"/>
    <col min="6623" max="6623" width="5.7109375" style="2" bestFit="1" customWidth="1"/>
    <col min="6624" max="6624" width="7.28515625" style="2" bestFit="1" customWidth="1"/>
    <col min="6625" max="6625" width="5.7109375" style="2" bestFit="1" customWidth="1"/>
    <col min="6626" max="6626" width="5.140625" style="2" bestFit="1" customWidth="1"/>
    <col min="6627" max="6627" width="11.42578125" style="2"/>
    <col min="6628" max="6628" width="5.7109375" style="2" bestFit="1" customWidth="1"/>
    <col min="6629" max="6629" width="9.42578125" style="2" bestFit="1" customWidth="1"/>
    <col min="6630" max="6630" width="11.5703125" style="2" bestFit="1" customWidth="1"/>
    <col min="6631" max="6631" width="9.42578125" style="2" bestFit="1" customWidth="1"/>
    <col min="6632" max="6632" width="6.28515625" style="2" bestFit="1" customWidth="1"/>
    <col min="6633" max="6633" width="7.28515625" style="2" bestFit="1" customWidth="1"/>
    <col min="6634" max="6634" width="5.7109375" style="2" bestFit="1" customWidth="1"/>
    <col min="6635" max="6635" width="5.140625" style="2" bestFit="1" customWidth="1"/>
    <col min="6636" max="6636" width="11.5703125" style="2" bestFit="1" customWidth="1"/>
    <col min="6637" max="6637" width="5.7109375" style="2" bestFit="1" customWidth="1"/>
    <col min="6638" max="6638" width="9.42578125" style="2" bestFit="1" customWidth="1"/>
    <col min="6639" max="6639" width="11.5703125" style="2" bestFit="1" customWidth="1"/>
    <col min="6640" max="6640" width="9.42578125" style="2" bestFit="1" customWidth="1"/>
    <col min="6641" max="6641" width="5.7109375" style="2" bestFit="1" customWidth="1"/>
    <col min="6642" max="6642" width="7.28515625" style="2" bestFit="1" customWidth="1"/>
    <col min="6643" max="6643" width="5.7109375" style="2" bestFit="1" customWidth="1"/>
    <col min="6644" max="6644" width="5.140625" style="2" bestFit="1" customWidth="1"/>
    <col min="6645" max="6645" width="11.5703125" style="2" bestFit="1" customWidth="1"/>
    <col min="6646" max="6646" width="5.7109375" style="2" bestFit="1" customWidth="1"/>
    <col min="6647" max="6647" width="9.42578125" style="2" bestFit="1" customWidth="1"/>
    <col min="6648" max="6648" width="11.5703125" style="2" bestFit="1" customWidth="1"/>
    <col min="6649" max="6649" width="9.42578125" style="2" bestFit="1" customWidth="1"/>
    <col min="6650" max="6650" width="5.7109375" style="2" bestFit="1" customWidth="1"/>
    <col min="6651" max="6651" width="7.28515625" style="2" bestFit="1" customWidth="1"/>
    <col min="6652" max="6652" width="5.7109375" style="2" bestFit="1" customWidth="1"/>
    <col min="6653" max="6653" width="5.140625" style="2" bestFit="1" customWidth="1"/>
    <col min="6654" max="6654" width="11.42578125" style="2"/>
    <col min="6655" max="6655" width="5.7109375" style="2" bestFit="1" customWidth="1"/>
    <col min="6656" max="6656" width="9.42578125" style="2" bestFit="1" customWidth="1"/>
    <col min="6657" max="6657" width="11.5703125" style="2" bestFit="1" customWidth="1"/>
    <col min="6658" max="6658" width="9.42578125" style="2" bestFit="1" customWidth="1"/>
    <col min="6659" max="6659" width="5.140625" style="2" bestFit="1" customWidth="1"/>
    <col min="6660" max="6660" width="7.28515625" style="2" bestFit="1" customWidth="1"/>
    <col min="6661" max="6661" width="5.140625" style="2" bestFit="1" customWidth="1"/>
    <col min="6662" max="6662" width="7.28515625" style="2" bestFit="1" customWidth="1"/>
    <col min="6663" max="6663" width="11.5703125" style="2" bestFit="1" customWidth="1"/>
    <col min="6664" max="6664" width="5.7109375" style="2" bestFit="1" customWidth="1"/>
    <col min="6665" max="6665" width="9.42578125" style="2" bestFit="1" customWidth="1"/>
    <col min="6666" max="6666" width="11.5703125" style="2" bestFit="1" customWidth="1"/>
    <col min="6667" max="6667" width="9.42578125" style="2" bestFit="1" customWidth="1"/>
    <col min="6668" max="6668" width="5.140625" style="2" bestFit="1" customWidth="1"/>
    <col min="6669" max="6669" width="7.28515625" style="2" bestFit="1" customWidth="1"/>
    <col min="6670" max="6670" width="5.140625" style="2" bestFit="1" customWidth="1"/>
    <col min="6671" max="6671" width="7.28515625" style="2" bestFit="1" customWidth="1"/>
    <col min="6672" max="6872" width="11.42578125" style="2"/>
    <col min="6873" max="6873" width="10" style="2" bestFit="1" customWidth="1"/>
    <col min="6874" max="6874" width="11.5703125" style="2" bestFit="1" customWidth="1"/>
    <col min="6875" max="6875" width="5.7109375" style="2" bestFit="1" customWidth="1"/>
    <col min="6876" max="6876" width="9.42578125" style="2" bestFit="1" customWidth="1"/>
    <col min="6877" max="6877" width="11.5703125" style="2" bestFit="1" customWidth="1"/>
    <col min="6878" max="6878" width="9.42578125" style="2" bestFit="1" customWidth="1"/>
    <col min="6879" max="6879" width="5.7109375" style="2" bestFit="1" customWidth="1"/>
    <col min="6880" max="6880" width="7.28515625" style="2" bestFit="1" customWidth="1"/>
    <col min="6881" max="6881" width="5.7109375" style="2" bestFit="1" customWidth="1"/>
    <col min="6882" max="6882" width="5.140625" style="2" bestFit="1" customWidth="1"/>
    <col min="6883" max="6883" width="11.42578125" style="2"/>
    <col min="6884" max="6884" width="5.7109375" style="2" bestFit="1" customWidth="1"/>
    <col min="6885" max="6885" width="9.42578125" style="2" bestFit="1" customWidth="1"/>
    <col min="6886" max="6886" width="11.5703125" style="2" bestFit="1" customWidth="1"/>
    <col min="6887" max="6887" width="9.42578125" style="2" bestFit="1" customWidth="1"/>
    <col min="6888" max="6888" width="6.28515625" style="2" bestFit="1" customWidth="1"/>
    <col min="6889" max="6889" width="7.28515625" style="2" bestFit="1" customWidth="1"/>
    <col min="6890" max="6890" width="5.7109375" style="2" bestFit="1" customWidth="1"/>
    <col min="6891" max="6891" width="5.140625" style="2" bestFit="1" customWidth="1"/>
    <col min="6892" max="6892" width="11.5703125" style="2" bestFit="1" customWidth="1"/>
    <col min="6893" max="6893" width="5.7109375" style="2" bestFit="1" customWidth="1"/>
    <col min="6894" max="6894" width="9.42578125" style="2" bestFit="1" customWidth="1"/>
    <col min="6895" max="6895" width="11.5703125" style="2" bestFit="1" customWidth="1"/>
    <col min="6896" max="6896" width="9.42578125" style="2" bestFit="1" customWidth="1"/>
    <col min="6897" max="6897" width="5.7109375" style="2" bestFit="1" customWidth="1"/>
    <col min="6898" max="6898" width="7.28515625" style="2" bestFit="1" customWidth="1"/>
    <col min="6899" max="6899" width="5.7109375" style="2" bestFit="1" customWidth="1"/>
    <col min="6900" max="6900" width="5.140625" style="2" bestFit="1" customWidth="1"/>
    <col min="6901" max="6901" width="11.5703125" style="2" bestFit="1" customWidth="1"/>
    <col min="6902" max="6902" width="5.7109375" style="2" bestFit="1" customWidth="1"/>
    <col min="6903" max="6903" width="9.42578125" style="2" bestFit="1" customWidth="1"/>
    <col min="6904" max="6904" width="11.5703125" style="2" bestFit="1" customWidth="1"/>
    <col min="6905" max="6905" width="9.42578125" style="2" bestFit="1" customWidth="1"/>
    <col min="6906" max="6906" width="5.7109375" style="2" bestFit="1" customWidth="1"/>
    <col min="6907" max="6907" width="7.28515625" style="2" bestFit="1" customWidth="1"/>
    <col min="6908" max="6908" width="5.7109375" style="2" bestFit="1" customWidth="1"/>
    <col min="6909" max="6909" width="5.140625" style="2" bestFit="1" customWidth="1"/>
    <col min="6910" max="6910" width="11.42578125" style="2"/>
    <col min="6911" max="6911" width="5.7109375" style="2" bestFit="1" customWidth="1"/>
    <col min="6912" max="6912" width="9.42578125" style="2" bestFit="1" customWidth="1"/>
    <col min="6913" max="6913" width="11.5703125" style="2" bestFit="1" customWidth="1"/>
    <col min="6914" max="6914" width="9.42578125" style="2" bestFit="1" customWidth="1"/>
    <col min="6915" max="6915" width="5.140625" style="2" bestFit="1" customWidth="1"/>
    <col min="6916" max="6916" width="7.28515625" style="2" bestFit="1" customWidth="1"/>
    <col min="6917" max="6917" width="5.140625" style="2" bestFit="1" customWidth="1"/>
    <col min="6918" max="6918" width="7.28515625" style="2" bestFit="1" customWidth="1"/>
    <col min="6919" max="6919" width="11.5703125" style="2" bestFit="1" customWidth="1"/>
    <col min="6920" max="6920" width="5.7109375" style="2" bestFit="1" customWidth="1"/>
    <col min="6921" max="6921" width="9.42578125" style="2" bestFit="1" customWidth="1"/>
    <col min="6922" max="6922" width="11.5703125" style="2" bestFit="1" customWidth="1"/>
    <col min="6923" max="6923" width="9.42578125" style="2" bestFit="1" customWidth="1"/>
    <col min="6924" max="6924" width="5.140625" style="2" bestFit="1" customWidth="1"/>
    <col min="6925" max="6925" width="7.28515625" style="2" bestFit="1" customWidth="1"/>
    <col min="6926" max="6926" width="5.140625" style="2" bestFit="1" customWidth="1"/>
    <col min="6927" max="6927" width="7.28515625" style="2" bestFit="1" customWidth="1"/>
    <col min="6928" max="7128" width="11.42578125" style="2"/>
    <col min="7129" max="7129" width="10" style="2" bestFit="1" customWidth="1"/>
    <col min="7130" max="7130" width="11.5703125" style="2" bestFit="1" customWidth="1"/>
    <col min="7131" max="7131" width="5.7109375" style="2" bestFit="1" customWidth="1"/>
    <col min="7132" max="7132" width="9.42578125" style="2" bestFit="1" customWidth="1"/>
    <col min="7133" max="7133" width="11.5703125" style="2" bestFit="1" customWidth="1"/>
    <col min="7134" max="7134" width="9.42578125" style="2" bestFit="1" customWidth="1"/>
    <col min="7135" max="7135" width="5.7109375" style="2" bestFit="1" customWidth="1"/>
    <col min="7136" max="7136" width="7.28515625" style="2" bestFit="1" customWidth="1"/>
    <col min="7137" max="7137" width="5.7109375" style="2" bestFit="1" customWidth="1"/>
    <col min="7138" max="7138" width="5.140625" style="2" bestFit="1" customWidth="1"/>
    <col min="7139" max="7139" width="11.42578125" style="2"/>
    <col min="7140" max="7140" width="5.7109375" style="2" bestFit="1" customWidth="1"/>
    <col min="7141" max="7141" width="9.42578125" style="2" bestFit="1" customWidth="1"/>
    <col min="7142" max="7142" width="11.5703125" style="2" bestFit="1" customWidth="1"/>
    <col min="7143" max="7143" width="9.42578125" style="2" bestFit="1" customWidth="1"/>
    <col min="7144" max="7144" width="6.28515625" style="2" bestFit="1" customWidth="1"/>
    <col min="7145" max="7145" width="7.28515625" style="2" bestFit="1" customWidth="1"/>
    <col min="7146" max="7146" width="5.7109375" style="2" bestFit="1" customWidth="1"/>
    <col min="7147" max="7147" width="5.140625" style="2" bestFit="1" customWidth="1"/>
    <col min="7148" max="7148" width="11.5703125" style="2" bestFit="1" customWidth="1"/>
    <col min="7149" max="7149" width="5.7109375" style="2" bestFit="1" customWidth="1"/>
    <col min="7150" max="7150" width="9.42578125" style="2" bestFit="1" customWidth="1"/>
    <col min="7151" max="7151" width="11.5703125" style="2" bestFit="1" customWidth="1"/>
    <col min="7152" max="7152" width="9.42578125" style="2" bestFit="1" customWidth="1"/>
    <col min="7153" max="7153" width="5.7109375" style="2" bestFit="1" customWidth="1"/>
    <col min="7154" max="7154" width="7.28515625" style="2" bestFit="1" customWidth="1"/>
    <col min="7155" max="7155" width="5.7109375" style="2" bestFit="1" customWidth="1"/>
    <col min="7156" max="7156" width="5.140625" style="2" bestFit="1" customWidth="1"/>
    <col min="7157" max="7157" width="11.5703125" style="2" bestFit="1" customWidth="1"/>
    <col min="7158" max="7158" width="5.7109375" style="2" bestFit="1" customWidth="1"/>
    <col min="7159" max="7159" width="9.42578125" style="2" bestFit="1" customWidth="1"/>
    <col min="7160" max="7160" width="11.5703125" style="2" bestFit="1" customWidth="1"/>
    <col min="7161" max="7161" width="9.42578125" style="2" bestFit="1" customWidth="1"/>
    <col min="7162" max="7162" width="5.7109375" style="2" bestFit="1" customWidth="1"/>
    <col min="7163" max="7163" width="7.28515625" style="2" bestFit="1" customWidth="1"/>
    <col min="7164" max="7164" width="5.7109375" style="2" bestFit="1" customWidth="1"/>
    <col min="7165" max="7165" width="5.140625" style="2" bestFit="1" customWidth="1"/>
    <col min="7166" max="7166" width="11.42578125" style="2"/>
    <col min="7167" max="7167" width="5.7109375" style="2" bestFit="1" customWidth="1"/>
    <col min="7168" max="7168" width="9.42578125" style="2" bestFit="1" customWidth="1"/>
    <col min="7169" max="7169" width="11.5703125" style="2" bestFit="1" customWidth="1"/>
    <col min="7170" max="7170" width="9.42578125" style="2" bestFit="1" customWidth="1"/>
    <col min="7171" max="7171" width="5.140625" style="2" bestFit="1" customWidth="1"/>
    <col min="7172" max="7172" width="7.28515625" style="2" bestFit="1" customWidth="1"/>
    <col min="7173" max="7173" width="5.140625" style="2" bestFit="1" customWidth="1"/>
    <col min="7174" max="7174" width="7.28515625" style="2" bestFit="1" customWidth="1"/>
    <col min="7175" max="7175" width="11.5703125" style="2" bestFit="1" customWidth="1"/>
    <col min="7176" max="7176" width="5.7109375" style="2" bestFit="1" customWidth="1"/>
    <col min="7177" max="7177" width="9.42578125" style="2" bestFit="1" customWidth="1"/>
    <col min="7178" max="7178" width="11.5703125" style="2" bestFit="1" customWidth="1"/>
    <col min="7179" max="7179" width="9.42578125" style="2" bestFit="1" customWidth="1"/>
    <col min="7180" max="7180" width="5.140625" style="2" bestFit="1" customWidth="1"/>
    <col min="7181" max="7181" width="7.28515625" style="2" bestFit="1" customWidth="1"/>
    <col min="7182" max="7182" width="5.140625" style="2" bestFit="1" customWidth="1"/>
    <col min="7183" max="7183" width="7.28515625" style="2" bestFit="1" customWidth="1"/>
    <col min="7184" max="7384" width="11.42578125" style="2"/>
    <col min="7385" max="7385" width="10" style="2" bestFit="1" customWidth="1"/>
    <col min="7386" max="7386" width="11.5703125" style="2" bestFit="1" customWidth="1"/>
    <col min="7387" max="7387" width="5.7109375" style="2" bestFit="1" customWidth="1"/>
    <col min="7388" max="7388" width="9.42578125" style="2" bestFit="1" customWidth="1"/>
    <col min="7389" max="7389" width="11.5703125" style="2" bestFit="1" customWidth="1"/>
    <col min="7390" max="7390" width="9.42578125" style="2" bestFit="1" customWidth="1"/>
    <col min="7391" max="7391" width="5.7109375" style="2" bestFit="1" customWidth="1"/>
    <col min="7392" max="7392" width="7.28515625" style="2" bestFit="1" customWidth="1"/>
    <col min="7393" max="7393" width="5.7109375" style="2" bestFit="1" customWidth="1"/>
    <col min="7394" max="7394" width="5.140625" style="2" bestFit="1" customWidth="1"/>
    <col min="7395" max="7395" width="11.42578125" style="2"/>
    <col min="7396" max="7396" width="5.7109375" style="2" bestFit="1" customWidth="1"/>
    <col min="7397" max="7397" width="9.42578125" style="2" bestFit="1" customWidth="1"/>
    <col min="7398" max="7398" width="11.5703125" style="2" bestFit="1" customWidth="1"/>
    <col min="7399" max="7399" width="9.42578125" style="2" bestFit="1" customWidth="1"/>
    <col min="7400" max="7400" width="6.28515625" style="2" bestFit="1" customWidth="1"/>
    <col min="7401" max="7401" width="7.28515625" style="2" bestFit="1" customWidth="1"/>
    <col min="7402" max="7402" width="5.7109375" style="2" bestFit="1" customWidth="1"/>
    <col min="7403" max="7403" width="5.140625" style="2" bestFit="1" customWidth="1"/>
    <col min="7404" max="7404" width="11.5703125" style="2" bestFit="1" customWidth="1"/>
    <col min="7405" max="7405" width="5.7109375" style="2" bestFit="1" customWidth="1"/>
    <col min="7406" max="7406" width="9.42578125" style="2" bestFit="1" customWidth="1"/>
    <col min="7407" max="7407" width="11.5703125" style="2" bestFit="1" customWidth="1"/>
    <col min="7408" max="7408" width="9.42578125" style="2" bestFit="1" customWidth="1"/>
    <col min="7409" max="7409" width="5.7109375" style="2" bestFit="1" customWidth="1"/>
    <col min="7410" max="7410" width="7.28515625" style="2" bestFit="1" customWidth="1"/>
    <col min="7411" max="7411" width="5.7109375" style="2" bestFit="1" customWidth="1"/>
    <col min="7412" max="7412" width="5.140625" style="2" bestFit="1" customWidth="1"/>
    <col min="7413" max="7413" width="11.5703125" style="2" bestFit="1" customWidth="1"/>
    <col min="7414" max="7414" width="5.7109375" style="2" bestFit="1" customWidth="1"/>
    <col min="7415" max="7415" width="9.42578125" style="2" bestFit="1" customWidth="1"/>
    <col min="7416" max="7416" width="11.5703125" style="2" bestFit="1" customWidth="1"/>
    <col min="7417" max="7417" width="9.42578125" style="2" bestFit="1" customWidth="1"/>
    <col min="7418" max="7418" width="5.7109375" style="2" bestFit="1" customWidth="1"/>
    <col min="7419" max="7419" width="7.28515625" style="2" bestFit="1" customWidth="1"/>
    <col min="7420" max="7420" width="5.7109375" style="2" bestFit="1" customWidth="1"/>
    <col min="7421" max="7421" width="5.140625" style="2" bestFit="1" customWidth="1"/>
    <col min="7422" max="7422" width="11.42578125" style="2"/>
    <col min="7423" max="7423" width="5.7109375" style="2" bestFit="1" customWidth="1"/>
    <col min="7424" max="7424" width="9.42578125" style="2" bestFit="1" customWidth="1"/>
    <col min="7425" max="7425" width="11.5703125" style="2" bestFit="1" customWidth="1"/>
    <col min="7426" max="7426" width="9.42578125" style="2" bestFit="1" customWidth="1"/>
    <col min="7427" max="7427" width="5.140625" style="2" bestFit="1" customWidth="1"/>
    <col min="7428" max="7428" width="7.28515625" style="2" bestFit="1" customWidth="1"/>
    <col min="7429" max="7429" width="5.140625" style="2" bestFit="1" customWidth="1"/>
    <col min="7430" max="7430" width="7.28515625" style="2" bestFit="1" customWidth="1"/>
    <col min="7431" max="7431" width="11.5703125" style="2" bestFit="1" customWidth="1"/>
    <col min="7432" max="7432" width="5.7109375" style="2" bestFit="1" customWidth="1"/>
    <col min="7433" max="7433" width="9.42578125" style="2" bestFit="1" customWidth="1"/>
    <col min="7434" max="7434" width="11.5703125" style="2" bestFit="1" customWidth="1"/>
    <col min="7435" max="7435" width="9.42578125" style="2" bestFit="1" customWidth="1"/>
    <col min="7436" max="7436" width="5.140625" style="2" bestFit="1" customWidth="1"/>
    <col min="7437" max="7437" width="7.28515625" style="2" bestFit="1" customWidth="1"/>
    <col min="7438" max="7438" width="5.140625" style="2" bestFit="1" customWidth="1"/>
    <col min="7439" max="7439" width="7.28515625" style="2" bestFit="1" customWidth="1"/>
    <col min="7440" max="7640" width="11.42578125" style="2"/>
    <col min="7641" max="7641" width="10" style="2" bestFit="1" customWidth="1"/>
    <col min="7642" max="7642" width="11.5703125" style="2" bestFit="1" customWidth="1"/>
    <col min="7643" max="7643" width="5.7109375" style="2" bestFit="1" customWidth="1"/>
    <col min="7644" max="7644" width="9.42578125" style="2" bestFit="1" customWidth="1"/>
    <col min="7645" max="7645" width="11.5703125" style="2" bestFit="1" customWidth="1"/>
    <col min="7646" max="7646" width="9.42578125" style="2" bestFit="1" customWidth="1"/>
    <col min="7647" max="7647" width="5.7109375" style="2" bestFit="1" customWidth="1"/>
    <col min="7648" max="7648" width="7.28515625" style="2" bestFit="1" customWidth="1"/>
    <col min="7649" max="7649" width="5.7109375" style="2" bestFit="1" customWidth="1"/>
    <col min="7650" max="7650" width="5.140625" style="2" bestFit="1" customWidth="1"/>
    <col min="7651" max="7651" width="11.42578125" style="2"/>
    <col min="7652" max="7652" width="5.7109375" style="2" bestFit="1" customWidth="1"/>
    <col min="7653" max="7653" width="9.42578125" style="2" bestFit="1" customWidth="1"/>
    <col min="7654" max="7654" width="11.5703125" style="2" bestFit="1" customWidth="1"/>
    <col min="7655" max="7655" width="9.42578125" style="2" bestFit="1" customWidth="1"/>
    <col min="7656" max="7656" width="6.28515625" style="2" bestFit="1" customWidth="1"/>
    <col min="7657" max="7657" width="7.28515625" style="2" bestFit="1" customWidth="1"/>
    <col min="7658" max="7658" width="5.7109375" style="2" bestFit="1" customWidth="1"/>
    <col min="7659" max="7659" width="5.140625" style="2" bestFit="1" customWidth="1"/>
    <col min="7660" max="7660" width="11.5703125" style="2" bestFit="1" customWidth="1"/>
    <col min="7661" max="7661" width="5.7109375" style="2" bestFit="1" customWidth="1"/>
    <col min="7662" max="7662" width="9.42578125" style="2" bestFit="1" customWidth="1"/>
    <col min="7663" max="7663" width="11.5703125" style="2" bestFit="1" customWidth="1"/>
    <col min="7664" max="7664" width="9.42578125" style="2" bestFit="1" customWidth="1"/>
    <col min="7665" max="7665" width="5.7109375" style="2" bestFit="1" customWidth="1"/>
    <col min="7666" max="7666" width="7.28515625" style="2" bestFit="1" customWidth="1"/>
    <col min="7667" max="7667" width="5.7109375" style="2" bestFit="1" customWidth="1"/>
    <col min="7668" max="7668" width="5.140625" style="2" bestFit="1" customWidth="1"/>
    <col min="7669" max="7669" width="11.5703125" style="2" bestFit="1" customWidth="1"/>
    <col min="7670" max="7670" width="5.7109375" style="2" bestFit="1" customWidth="1"/>
    <col min="7671" max="7671" width="9.42578125" style="2" bestFit="1" customWidth="1"/>
    <col min="7672" max="7672" width="11.5703125" style="2" bestFit="1" customWidth="1"/>
    <col min="7673" max="7673" width="9.42578125" style="2" bestFit="1" customWidth="1"/>
    <col min="7674" max="7674" width="5.7109375" style="2" bestFit="1" customWidth="1"/>
    <col min="7675" max="7675" width="7.28515625" style="2" bestFit="1" customWidth="1"/>
    <col min="7676" max="7676" width="5.7109375" style="2" bestFit="1" customWidth="1"/>
    <col min="7677" max="7677" width="5.140625" style="2" bestFit="1" customWidth="1"/>
    <col min="7678" max="7678" width="11.42578125" style="2"/>
    <col min="7679" max="7679" width="5.7109375" style="2" bestFit="1" customWidth="1"/>
    <col min="7680" max="7680" width="9.42578125" style="2" bestFit="1" customWidth="1"/>
    <col min="7681" max="7681" width="11.5703125" style="2" bestFit="1" customWidth="1"/>
    <col min="7682" max="7682" width="9.42578125" style="2" bestFit="1" customWidth="1"/>
    <col min="7683" max="7683" width="5.140625" style="2" bestFit="1" customWidth="1"/>
    <col min="7684" max="7684" width="7.28515625" style="2" bestFit="1" customWidth="1"/>
    <col min="7685" max="7685" width="5.140625" style="2" bestFit="1" customWidth="1"/>
    <col min="7686" max="7686" width="7.28515625" style="2" bestFit="1" customWidth="1"/>
    <col min="7687" max="7687" width="11.5703125" style="2" bestFit="1" customWidth="1"/>
    <col min="7688" max="7688" width="5.7109375" style="2" bestFit="1" customWidth="1"/>
    <col min="7689" max="7689" width="9.42578125" style="2" bestFit="1" customWidth="1"/>
    <col min="7690" max="7690" width="11.5703125" style="2" bestFit="1" customWidth="1"/>
    <col min="7691" max="7691" width="9.42578125" style="2" bestFit="1" customWidth="1"/>
    <col min="7692" max="7692" width="5.140625" style="2" bestFit="1" customWidth="1"/>
    <col min="7693" max="7693" width="7.28515625" style="2" bestFit="1" customWidth="1"/>
    <col min="7694" max="7694" width="5.140625" style="2" bestFit="1" customWidth="1"/>
    <col min="7695" max="7695" width="7.28515625" style="2" bestFit="1" customWidth="1"/>
    <col min="7696" max="7896" width="11.42578125" style="2"/>
    <col min="7897" max="7897" width="10" style="2" bestFit="1" customWidth="1"/>
    <col min="7898" max="7898" width="11.5703125" style="2" bestFit="1" customWidth="1"/>
    <col min="7899" max="7899" width="5.7109375" style="2" bestFit="1" customWidth="1"/>
    <col min="7900" max="7900" width="9.42578125" style="2" bestFit="1" customWidth="1"/>
    <col min="7901" max="7901" width="11.5703125" style="2" bestFit="1" customWidth="1"/>
    <col min="7902" max="7902" width="9.42578125" style="2" bestFit="1" customWidth="1"/>
    <col min="7903" max="7903" width="5.7109375" style="2" bestFit="1" customWidth="1"/>
    <col min="7904" max="7904" width="7.28515625" style="2" bestFit="1" customWidth="1"/>
    <col min="7905" max="7905" width="5.7109375" style="2" bestFit="1" customWidth="1"/>
    <col min="7906" max="7906" width="5.140625" style="2" bestFit="1" customWidth="1"/>
    <col min="7907" max="7907" width="11.42578125" style="2"/>
    <col min="7908" max="7908" width="5.7109375" style="2" bestFit="1" customWidth="1"/>
    <col min="7909" max="7909" width="9.42578125" style="2" bestFit="1" customWidth="1"/>
    <col min="7910" max="7910" width="11.5703125" style="2" bestFit="1" customWidth="1"/>
    <col min="7911" max="7911" width="9.42578125" style="2" bestFit="1" customWidth="1"/>
    <col min="7912" max="7912" width="6.28515625" style="2" bestFit="1" customWidth="1"/>
    <col min="7913" max="7913" width="7.28515625" style="2" bestFit="1" customWidth="1"/>
    <col min="7914" max="7914" width="5.7109375" style="2" bestFit="1" customWidth="1"/>
    <col min="7915" max="7915" width="5.140625" style="2" bestFit="1" customWidth="1"/>
    <col min="7916" max="7916" width="11.5703125" style="2" bestFit="1" customWidth="1"/>
    <col min="7917" max="7917" width="5.7109375" style="2" bestFit="1" customWidth="1"/>
    <col min="7918" max="7918" width="9.42578125" style="2" bestFit="1" customWidth="1"/>
    <col min="7919" max="7919" width="11.5703125" style="2" bestFit="1" customWidth="1"/>
    <col min="7920" max="7920" width="9.42578125" style="2" bestFit="1" customWidth="1"/>
    <col min="7921" max="7921" width="5.7109375" style="2" bestFit="1" customWidth="1"/>
    <col min="7922" max="7922" width="7.28515625" style="2" bestFit="1" customWidth="1"/>
    <col min="7923" max="7923" width="5.7109375" style="2" bestFit="1" customWidth="1"/>
    <col min="7924" max="7924" width="5.140625" style="2" bestFit="1" customWidth="1"/>
    <col min="7925" max="7925" width="11.5703125" style="2" bestFit="1" customWidth="1"/>
    <col min="7926" max="7926" width="5.7109375" style="2" bestFit="1" customWidth="1"/>
    <col min="7927" max="7927" width="9.42578125" style="2" bestFit="1" customWidth="1"/>
    <col min="7928" max="7928" width="11.5703125" style="2" bestFit="1" customWidth="1"/>
    <col min="7929" max="7929" width="9.42578125" style="2" bestFit="1" customWidth="1"/>
    <col min="7930" max="7930" width="5.7109375" style="2" bestFit="1" customWidth="1"/>
    <col min="7931" max="7931" width="7.28515625" style="2" bestFit="1" customWidth="1"/>
    <col min="7932" max="7932" width="5.7109375" style="2" bestFit="1" customWidth="1"/>
    <col min="7933" max="7933" width="5.140625" style="2" bestFit="1" customWidth="1"/>
    <col min="7934" max="7934" width="11.42578125" style="2"/>
    <col min="7935" max="7935" width="5.7109375" style="2" bestFit="1" customWidth="1"/>
    <col min="7936" max="7936" width="9.42578125" style="2" bestFit="1" customWidth="1"/>
    <col min="7937" max="7937" width="11.5703125" style="2" bestFit="1" customWidth="1"/>
    <col min="7938" max="7938" width="9.42578125" style="2" bestFit="1" customWidth="1"/>
    <col min="7939" max="7939" width="5.140625" style="2" bestFit="1" customWidth="1"/>
    <col min="7940" max="7940" width="7.28515625" style="2" bestFit="1" customWidth="1"/>
    <col min="7941" max="7941" width="5.140625" style="2" bestFit="1" customWidth="1"/>
    <col min="7942" max="7942" width="7.28515625" style="2" bestFit="1" customWidth="1"/>
    <col min="7943" max="7943" width="11.5703125" style="2" bestFit="1" customWidth="1"/>
    <col min="7944" max="7944" width="5.7109375" style="2" bestFit="1" customWidth="1"/>
    <col min="7945" max="7945" width="9.42578125" style="2" bestFit="1" customWidth="1"/>
    <col min="7946" max="7946" width="11.5703125" style="2" bestFit="1" customWidth="1"/>
    <col min="7947" max="7947" width="9.42578125" style="2" bestFit="1" customWidth="1"/>
    <col min="7948" max="7948" width="5.140625" style="2" bestFit="1" customWidth="1"/>
    <col min="7949" max="7949" width="7.28515625" style="2" bestFit="1" customWidth="1"/>
    <col min="7950" max="7950" width="5.140625" style="2" bestFit="1" customWidth="1"/>
    <col min="7951" max="7951" width="7.28515625" style="2" bestFit="1" customWidth="1"/>
    <col min="7952" max="8152" width="11.42578125" style="2"/>
    <col min="8153" max="8153" width="10" style="2" bestFit="1" customWidth="1"/>
    <col min="8154" max="8154" width="11.5703125" style="2" bestFit="1" customWidth="1"/>
    <col min="8155" max="8155" width="5.7109375" style="2" bestFit="1" customWidth="1"/>
    <col min="8156" max="8156" width="9.42578125" style="2" bestFit="1" customWidth="1"/>
    <col min="8157" max="8157" width="11.5703125" style="2" bestFit="1" customWidth="1"/>
    <col min="8158" max="8158" width="9.42578125" style="2" bestFit="1" customWidth="1"/>
    <col min="8159" max="8159" width="5.7109375" style="2" bestFit="1" customWidth="1"/>
    <col min="8160" max="8160" width="7.28515625" style="2" bestFit="1" customWidth="1"/>
    <col min="8161" max="8161" width="5.7109375" style="2" bestFit="1" customWidth="1"/>
    <col min="8162" max="8162" width="5.140625" style="2" bestFit="1" customWidth="1"/>
    <col min="8163" max="8163" width="11.42578125" style="2"/>
    <col min="8164" max="8164" width="5.7109375" style="2" bestFit="1" customWidth="1"/>
    <col min="8165" max="8165" width="9.42578125" style="2" bestFit="1" customWidth="1"/>
    <col min="8166" max="8166" width="11.5703125" style="2" bestFit="1" customWidth="1"/>
    <col min="8167" max="8167" width="9.42578125" style="2" bestFit="1" customWidth="1"/>
    <col min="8168" max="8168" width="6.28515625" style="2" bestFit="1" customWidth="1"/>
    <col min="8169" max="8169" width="7.28515625" style="2" bestFit="1" customWidth="1"/>
    <col min="8170" max="8170" width="5.7109375" style="2" bestFit="1" customWidth="1"/>
    <col min="8171" max="8171" width="5.140625" style="2" bestFit="1" customWidth="1"/>
    <col min="8172" max="8172" width="11.5703125" style="2" bestFit="1" customWidth="1"/>
    <col min="8173" max="8173" width="5.7109375" style="2" bestFit="1" customWidth="1"/>
    <col min="8174" max="8174" width="9.42578125" style="2" bestFit="1" customWidth="1"/>
    <col min="8175" max="8175" width="11.5703125" style="2" bestFit="1" customWidth="1"/>
    <col min="8176" max="8176" width="9.42578125" style="2" bestFit="1" customWidth="1"/>
    <col min="8177" max="8177" width="5.7109375" style="2" bestFit="1" customWidth="1"/>
    <col min="8178" max="8178" width="7.28515625" style="2" bestFit="1" customWidth="1"/>
    <col min="8179" max="8179" width="5.7109375" style="2" bestFit="1" customWidth="1"/>
    <col min="8180" max="8180" width="5.140625" style="2" bestFit="1" customWidth="1"/>
    <col min="8181" max="8181" width="11.5703125" style="2" bestFit="1" customWidth="1"/>
    <col min="8182" max="8182" width="5.7109375" style="2" bestFit="1" customWidth="1"/>
    <col min="8183" max="8183" width="9.42578125" style="2" bestFit="1" customWidth="1"/>
    <col min="8184" max="8184" width="11.5703125" style="2" bestFit="1" customWidth="1"/>
    <col min="8185" max="8185" width="9.42578125" style="2" bestFit="1" customWidth="1"/>
    <col min="8186" max="8186" width="5.7109375" style="2" bestFit="1" customWidth="1"/>
    <col min="8187" max="8187" width="7.28515625" style="2" bestFit="1" customWidth="1"/>
    <col min="8188" max="8188" width="5.7109375" style="2" bestFit="1" customWidth="1"/>
    <col min="8189" max="8189" width="5.140625" style="2" bestFit="1" customWidth="1"/>
    <col min="8190" max="8190" width="11.42578125" style="2"/>
    <col min="8191" max="8191" width="5.7109375" style="2" bestFit="1" customWidth="1"/>
    <col min="8192" max="8192" width="9.42578125" style="2" bestFit="1" customWidth="1"/>
    <col min="8193" max="8193" width="11.5703125" style="2" bestFit="1" customWidth="1"/>
    <col min="8194" max="8194" width="9.42578125" style="2" bestFit="1" customWidth="1"/>
    <col min="8195" max="8195" width="5.140625" style="2" bestFit="1" customWidth="1"/>
    <col min="8196" max="8196" width="7.28515625" style="2" bestFit="1" customWidth="1"/>
    <col min="8197" max="8197" width="5.140625" style="2" bestFit="1" customWidth="1"/>
    <col min="8198" max="8198" width="7.28515625" style="2" bestFit="1" customWidth="1"/>
    <col min="8199" max="8199" width="11.5703125" style="2" bestFit="1" customWidth="1"/>
    <col min="8200" max="8200" width="5.7109375" style="2" bestFit="1" customWidth="1"/>
    <col min="8201" max="8201" width="9.42578125" style="2" bestFit="1" customWidth="1"/>
    <col min="8202" max="8202" width="11.5703125" style="2" bestFit="1" customWidth="1"/>
    <col min="8203" max="8203" width="9.42578125" style="2" bestFit="1" customWidth="1"/>
    <col min="8204" max="8204" width="5.140625" style="2" bestFit="1" customWidth="1"/>
    <col min="8205" max="8205" width="7.28515625" style="2" bestFit="1" customWidth="1"/>
    <col min="8206" max="8206" width="5.140625" style="2" bestFit="1" customWidth="1"/>
    <col min="8207" max="8207" width="7.28515625" style="2" bestFit="1" customWidth="1"/>
    <col min="8208" max="8408" width="11.42578125" style="2"/>
    <col min="8409" max="8409" width="10" style="2" bestFit="1" customWidth="1"/>
    <col min="8410" max="8410" width="11.5703125" style="2" bestFit="1" customWidth="1"/>
    <col min="8411" max="8411" width="5.7109375" style="2" bestFit="1" customWidth="1"/>
    <col min="8412" max="8412" width="9.42578125" style="2" bestFit="1" customWidth="1"/>
    <col min="8413" max="8413" width="11.5703125" style="2" bestFit="1" customWidth="1"/>
    <col min="8414" max="8414" width="9.42578125" style="2" bestFit="1" customWidth="1"/>
    <col min="8415" max="8415" width="5.7109375" style="2" bestFit="1" customWidth="1"/>
    <col min="8416" max="8416" width="7.28515625" style="2" bestFit="1" customWidth="1"/>
    <col min="8417" max="8417" width="5.7109375" style="2" bestFit="1" customWidth="1"/>
    <col min="8418" max="8418" width="5.140625" style="2" bestFit="1" customWidth="1"/>
    <col min="8419" max="8419" width="11.42578125" style="2"/>
    <col min="8420" max="8420" width="5.7109375" style="2" bestFit="1" customWidth="1"/>
    <col min="8421" max="8421" width="9.42578125" style="2" bestFit="1" customWidth="1"/>
    <col min="8422" max="8422" width="11.5703125" style="2" bestFit="1" customWidth="1"/>
    <col min="8423" max="8423" width="9.42578125" style="2" bestFit="1" customWidth="1"/>
    <col min="8424" max="8424" width="6.28515625" style="2" bestFit="1" customWidth="1"/>
    <col min="8425" max="8425" width="7.28515625" style="2" bestFit="1" customWidth="1"/>
    <col min="8426" max="8426" width="5.7109375" style="2" bestFit="1" customWidth="1"/>
    <col min="8427" max="8427" width="5.140625" style="2" bestFit="1" customWidth="1"/>
    <col min="8428" max="8428" width="11.5703125" style="2" bestFit="1" customWidth="1"/>
    <col min="8429" max="8429" width="5.7109375" style="2" bestFit="1" customWidth="1"/>
    <col min="8430" max="8430" width="9.42578125" style="2" bestFit="1" customWidth="1"/>
    <col min="8431" max="8431" width="11.5703125" style="2" bestFit="1" customWidth="1"/>
    <col min="8432" max="8432" width="9.42578125" style="2" bestFit="1" customWidth="1"/>
    <col min="8433" max="8433" width="5.7109375" style="2" bestFit="1" customWidth="1"/>
    <col min="8434" max="8434" width="7.28515625" style="2" bestFit="1" customWidth="1"/>
    <col min="8435" max="8435" width="5.7109375" style="2" bestFit="1" customWidth="1"/>
    <col min="8436" max="8436" width="5.140625" style="2" bestFit="1" customWidth="1"/>
    <col min="8437" max="8437" width="11.5703125" style="2" bestFit="1" customWidth="1"/>
    <col min="8438" max="8438" width="5.7109375" style="2" bestFit="1" customWidth="1"/>
    <col min="8439" max="8439" width="9.42578125" style="2" bestFit="1" customWidth="1"/>
    <col min="8440" max="8440" width="11.5703125" style="2" bestFit="1" customWidth="1"/>
    <col min="8441" max="8441" width="9.42578125" style="2" bestFit="1" customWidth="1"/>
    <col min="8442" max="8442" width="5.7109375" style="2" bestFit="1" customWidth="1"/>
    <col min="8443" max="8443" width="7.28515625" style="2" bestFit="1" customWidth="1"/>
    <col min="8444" max="8444" width="5.7109375" style="2" bestFit="1" customWidth="1"/>
    <col min="8445" max="8445" width="5.140625" style="2" bestFit="1" customWidth="1"/>
    <col min="8446" max="8446" width="11.42578125" style="2"/>
    <col min="8447" max="8447" width="5.7109375" style="2" bestFit="1" customWidth="1"/>
    <col min="8448" max="8448" width="9.42578125" style="2" bestFit="1" customWidth="1"/>
    <col min="8449" max="8449" width="11.5703125" style="2" bestFit="1" customWidth="1"/>
    <col min="8450" max="8450" width="9.42578125" style="2" bestFit="1" customWidth="1"/>
    <col min="8451" max="8451" width="5.140625" style="2" bestFit="1" customWidth="1"/>
    <col min="8452" max="8452" width="7.28515625" style="2" bestFit="1" customWidth="1"/>
    <col min="8453" max="8453" width="5.140625" style="2" bestFit="1" customWidth="1"/>
    <col min="8454" max="8454" width="7.28515625" style="2" bestFit="1" customWidth="1"/>
    <col min="8455" max="8455" width="11.5703125" style="2" bestFit="1" customWidth="1"/>
    <col min="8456" max="8456" width="5.7109375" style="2" bestFit="1" customWidth="1"/>
    <col min="8457" max="8457" width="9.42578125" style="2" bestFit="1" customWidth="1"/>
    <col min="8458" max="8458" width="11.5703125" style="2" bestFit="1" customWidth="1"/>
    <col min="8459" max="8459" width="9.42578125" style="2" bestFit="1" customWidth="1"/>
    <col min="8460" max="8460" width="5.140625" style="2" bestFit="1" customWidth="1"/>
    <col min="8461" max="8461" width="7.28515625" style="2" bestFit="1" customWidth="1"/>
    <col min="8462" max="8462" width="5.140625" style="2" bestFit="1" customWidth="1"/>
    <col min="8463" max="8463" width="7.28515625" style="2" bestFit="1" customWidth="1"/>
    <col min="8464" max="8664" width="11.42578125" style="2"/>
    <col min="8665" max="8665" width="10" style="2" bestFit="1" customWidth="1"/>
    <col min="8666" max="8666" width="11.5703125" style="2" bestFit="1" customWidth="1"/>
    <col min="8667" max="8667" width="5.7109375" style="2" bestFit="1" customWidth="1"/>
    <col min="8668" max="8668" width="9.42578125" style="2" bestFit="1" customWidth="1"/>
    <col min="8669" max="8669" width="11.5703125" style="2" bestFit="1" customWidth="1"/>
    <col min="8670" max="8670" width="9.42578125" style="2" bestFit="1" customWidth="1"/>
    <col min="8671" max="8671" width="5.7109375" style="2" bestFit="1" customWidth="1"/>
    <col min="8672" max="8672" width="7.28515625" style="2" bestFit="1" customWidth="1"/>
    <col min="8673" max="8673" width="5.7109375" style="2" bestFit="1" customWidth="1"/>
    <col min="8674" max="8674" width="5.140625" style="2" bestFit="1" customWidth="1"/>
    <col min="8675" max="8675" width="11.42578125" style="2"/>
    <col min="8676" max="8676" width="5.7109375" style="2" bestFit="1" customWidth="1"/>
    <col min="8677" max="8677" width="9.42578125" style="2" bestFit="1" customWidth="1"/>
    <col min="8678" max="8678" width="11.5703125" style="2" bestFit="1" customWidth="1"/>
    <col min="8679" max="8679" width="9.42578125" style="2" bestFit="1" customWidth="1"/>
    <col min="8680" max="8680" width="6.28515625" style="2" bestFit="1" customWidth="1"/>
    <col min="8681" max="8681" width="7.28515625" style="2" bestFit="1" customWidth="1"/>
    <col min="8682" max="8682" width="5.7109375" style="2" bestFit="1" customWidth="1"/>
    <col min="8683" max="8683" width="5.140625" style="2" bestFit="1" customWidth="1"/>
    <col min="8684" max="8684" width="11.5703125" style="2" bestFit="1" customWidth="1"/>
    <col min="8685" max="8685" width="5.7109375" style="2" bestFit="1" customWidth="1"/>
    <col min="8686" max="8686" width="9.42578125" style="2" bestFit="1" customWidth="1"/>
    <col min="8687" max="8687" width="11.5703125" style="2" bestFit="1" customWidth="1"/>
    <col min="8688" max="8688" width="9.42578125" style="2" bestFit="1" customWidth="1"/>
    <col min="8689" max="8689" width="5.7109375" style="2" bestFit="1" customWidth="1"/>
    <col min="8690" max="8690" width="7.28515625" style="2" bestFit="1" customWidth="1"/>
    <col min="8691" max="8691" width="5.7109375" style="2" bestFit="1" customWidth="1"/>
    <col min="8692" max="8692" width="5.140625" style="2" bestFit="1" customWidth="1"/>
    <col min="8693" max="8693" width="11.5703125" style="2" bestFit="1" customWidth="1"/>
    <col min="8694" max="8694" width="5.7109375" style="2" bestFit="1" customWidth="1"/>
    <col min="8695" max="8695" width="9.42578125" style="2" bestFit="1" customWidth="1"/>
    <col min="8696" max="8696" width="11.5703125" style="2" bestFit="1" customWidth="1"/>
    <col min="8697" max="8697" width="9.42578125" style="2" bestFit="1" customWidth="1"/>
    <col min="8698" max="8698" width="5.7109375" style="2" bestFit="1" customWidth="1"/>
    <col min="8699" max="8699" width="7.28515625" style="2" bestFit="1" customWidth="1"/>
    <col min="8700" max="8700" width="5.7109375" style="2" bestFit="1" customWidth="1"/>
    <col min="8701" max="8701" width="5.140625" style="2" bestFit="1" customWidth="1"/>
    <col min="8702" max="8702" width="11.42578125" style="2"/>
    <col min="8703" max="8703" width="5.7109375" style="2" bestFit="1" customWidth="1"/>
    <col min="8704" max="8704" width="9.42578125" style="2" bestFit="1" customWidth="1"/>
    <col min="8705" max="8705" width="11.5703125" style="2" bestFit="1" customWidth="1"/>
    <col min="8706" max="8706" width="9.42578125" style="2" bestFit="1" customWidth="1"/>
    <col min="8707" max="8707" width="5.140625" style="2" bestFit="1" customWidth="1"/>
    <col min="8708" max="8708" width="7.28515625" style="2" bestFit="1" customWidth="1"/>
    <col min="8709" max="8709" width="5.140625" style="2" bestFit="1" customWidth="1"/>
    <col min="8710" max="8710" width="7.28515625" style="2" bestFit="1" customWidth="1"/>
    <col min="8711" max="8711" width="11.5703125" style="2" bestFit="1" customWidth="1"/>
    <col min="8712" max="8712" width="5.7109375" style="2" bestFit="1" customWidth="1"/>
    <col min="8713" max="8713" width="9.42578125" style="2" bestFit="1" customWidth="1"/>
    <col min="8714" max="8714" width="11.5703125" style="2" bestFit="1" customWidth="1"/>
    <col min="8715" max="8715" width="9.42578125" style="2" bestFit="1" customWidth="1"/>
    <col min="8716" max="8716" width="5.140625" style="2" bestFit="1" customWidth="1"/>
    <col min="8717" max="8717" width="7.28515625" style="2" bestFit="1" customWidth="1"/>
    <col min="8718" max="8718" width="5.140625" style="2" bestFit="1" customWidth="1"/>
    <col min="8719" max="8719" width="7.28515625" style="2" bestFit="1" customWidth="1"/>
    <col min="8720" max="8920" width="11.42578125" style="2"/>
    <col min="8921" max="8921" width="10" style="2" bestFit="1" customWidth="1"/>
    <col min="8922" max="8922" width="11.5703125" style="2" bestFit="1" customWidth="1"/>
    <col min="8923" max="8923" width="5.7109375" style="2" bestFit="1" customWidth="1"/>
    <col min="8924" max="8924" width="9.42578125" style="2" bestFit="1" customWidth="1"/>
    <col min="8925" max="8925" width="11.5703125" style="2" bestFit="1" customWidth="1"/>
    <col min="8926" max="8926" width="9.42578125" style="2" bestFit="1" customWidth="1"/>
    <col min="8927" max="8927" width="5.7109375" style="2" bestFit="1" customWidth="1"/>
    <col min="8928" max="8928" width="7.28515625" style="2" bestFit="1" customWidth="1"/>
    <col min="8929" max="8929" width="5.7109375" style="2" bestFit="1" customWidth="1"/>
    <col min="8930" max="8930" width="5.140625" style="2" bestFit="1" customWidth="1"/>
    <col min="8931" max="8931" width="11.42578125" style="2"/>
    <col min="8932" max="8932" width="5.7109375" style="2" bestFit="1" customWidth="1"/>
    <col min="8933" max="8933" width="9.42578125" style="2" bestFit="1" customWidth="1"/>
    <col min="8934" max="8934" width="11.5703125" style="2" bestFit="1" customWidth="1"/>
    <col min="8935" max="8935" width="9.42578125" style="2" bestFit="1" customWidth="1"/>
    <col min="8936" max="8936" width="6.28515625" style="2" bestFit="1" customWidth="1"/>
    <col min="8937" max="8937" width="7.28515625" style="2" bestFit="1" customWidth="1"/>
    <col min="8938" max="8938" width="5.7109375" style="2" bestFit="1" customWidth="1"/>
    <col min="8939" max="8939" width="5.140625" style="2" bestFit="1" customWidth="1"/>
    <col min="8940" max="8940" width="11.5703125" style="2" bestFit="1" customWidth="1"/>
    <col min="8941" max="8941" width="5.7109375" style="2" bestFit="1" customWidth="1"/>
    <col min="8942" max="8942" width="9.42578125" style="2" bestFit="1" customWidth="1"/>
    <col min="8943" max="8943" width="11.5703125" style="2" bestFit="1" customWidth="1"/>
    <col min="8944" max="8944" width="9.42578125" style="2" bestFit="1" customWidth="1"/>
    <col min="8945" max="8945" width="5.7109375" style="2" bestFit="1" customWidth="1"/>
    <col min="8946" max="8946" width="7.28515625" style="2" bestFit="1" customWidth="1"/>
    <col min="8947" max="8947" width="5.7109375" style="2" bestFit="1" customWidth="1"/>
    <col min="8948" max="8948" width="5.140625" style="2" bestFit="1" customWidth="1"/>
    <col min="8949" max="8949" width="11.5703125" style="2" bestFit="1" customWidth="1"/>
    <col min="8950" max="8950" width="5.7109375" style="2" bestFit="1" customWidth="1"/>
    <col min="8951" max="8951" width="9.42578125" style="2" bestFit="1" customWidth="1"/>
    <col min="8952" max="8952" width="11.5703125" style="2" bestFit="1" customWidth="1"/>
    <col min="8953" max="8953" width="9.42578125" style="2" bestFit="1" customWidth="1"/>
    <col min="8954" max="8954" width="5.7109375" style="2" bestFit="1" customWidth="1"/>
    <col min="8955" max="8955" width="7.28515625" style="2" bestFit="1" customWidth="1"/>
    <col min="8956" max="8956" width="5.7109375" style="2" bestFit="1" customWidth="1"/>
    <col min="8957" max="8957" width="5.140625" style="2" bestFit="1" customWidth="1"/>
    <col min="8958" max="8958" width="11.42578125" style="2"/>
    <col min="8959" max="8959" width="5.7109375" style="2" bestFit="1" customWidth="1"/>
    <col min="8960" max="8960" width="9.42578125" style="2" bestFit="1" customWidth="1"/>
    <col min="8961" max="8961" width="11.5703125" style="2" bestFit="1" customWidth="1"/>
    <col min="8962" max="8962" width="9.42578125" style="2" bestFit="1" customWidth="1"/>
    <col min="8963" max="8963" width="5.140625" style="2" bestFit="1" customWidth="1"/>
    <col min="8964" max="8964" width="7.28515625" style="2" bestFit="1" customWidth="1"/>
    <col min="8965" max="8965" width="5.140625" style="2" bestFit="1" customWidth="1"/>
    <col min="8966" max="8966" width="7.28515625" style="2" bestFit="1" customWidth="1"/>
    <col min="8967" max="8967" width="11.5703125" style="2" bestFit="1" customWidth="1"/>
    <col min="8968" max="8968" width="5.7109375" style="2" bestFit="1" customWidth="1"/>
    <col min="8969" max="8969" width="9.42578125" style="2" bestFit="1" customWidth="1"/>
    <col min="8970" max="8970" width="11.5703125" style="2" bestFit="1" customWidth="1"/>
    <col min="8971" max="8971" width="9.42578125" style="2" bestFit="1" customWidth="1"/>
    <col min="8972" max="8972" width="5.140625" style="2" bestFit="1" customWidth="1"/>
    <col min="8973" max="8973" width="7.28515625" style="2" bestFit="1" customWidth="1"/>
    <col min="8974" max="8974" width="5.140625" style="2" bestFit="1" customWidth="1"/>
    <col min="8975" max="8975" width="7.28515625" style="2" bestFit="1" customWidth="1"/>
    <col min="8976" max="9176" width="11.42578125" style="2"/>
    <col min="9177" max="9177" width="10" style="2" bestFit="1" customWidth="1"/>
    <col min="9178" max="9178" width="11.5703125" style="2" bestFit="1" customWidth="1"/>
    <col min="9179" max="9179" width="5.7109375" style="2" bestFit="1" customWidth="1"/>
    <col min="9180" max="9180" width="9.42578125" style="2" bestFit="1" customWidth="1"/>
    <col min="9181" max="9181" width="11.5703125" style="2" bestFit="1" customWidth="1"/>
    <col min="9182" max="9182" width="9.42578125" style="2" bestFit="1" customWidth="1"/>
    <col min="9183" max="9183" width="5.7109375" style="2" bestFit="1" customWidth="1"/>
    <col min="9184" max="9184" width="7.28515625" style="2" bestFit="1" customWidth="1"/>
    <col min="9185" max="9185" width="5.7109375" style="2" bestFit="1" customWidth="1"/>
    <col min="9186" max="9186" width="5.140625" style="2" bestFit="1" customWidth="1"/>
    <col min="9187" max="9187" width="11.42578125" style="2"/>
    <col min="9188" max="9188" width="5.7109375" style="2" bestFit="1" customWidth="1"/>
    <col min="9189" max="9189" width="9.42578125" style="2" bestFit="1" customWidth="1"/>
    <col min="9190" max="9190" width="11.5703125" style="2" bestFit="1" customWidth="1"/>
    <col min="9191" max="9191" width="9.42578125" style="2" bestFit="1" customWidth="1"/>
    <col min="9192" max="9192" width="6.28515625" style="2" bestFit="1" customWidth="1"/>
    <col min="9193" max="9193" width="7.28515625" style="2" bestFit="1" customWidth="1"/>
    <col min="9194" max="9194" width="5.7109375" style="2" bestFit="1" customWidth="1"/>
    <col min="9195" max="9195" width="5.140625" style="2" bestFit="1" customWidth="1"/>
    <col min="9196" max="9196" width="11.5703125" style="2" bestFit="1" customWidth="1"/>
    <col min="9197" max="9197" width="5.7109375" style="2" bestFit="1" customWidth="1"/>
    <col min="9198" max="9198" width="9.42578125" style="2" bestFit="1" customWidth="1"/>
    <col min="9199" max="9199" width="11.5703125" style="2" bestFit="1" customWidth="1"/>
    <col min="9200" max="9200" width="9.42578125" style="2" bestFit="1" customWidth="1"/>
    <col min="9201" max="9201" width="5.7109375" style="2" bestFit="1" customWidth="1"/>
    <col min="9202" max="9202" width="7.28515625" style="2" bestFit="1" customWidth="1"/>
    <col min="9203" max="9203" width="5.7109375" style="2" bestFit="1" customWidth="1"/>
    <col min="9204" max="9204" width="5.140625" style="2" bestFit="1" customWidth="1"/>
    <col min="9205" max="9205" width="11.5703125" style="2" bestFit="1" customWidth="1"/>
    <col min="9206" max="9206" width="5.7109375" style="2" bestFit="1" customWidth="1"/>
    <col min="9207" max="9207" width="9.42578125" style="2" bestFit="1" customWidth="1"/>
    <col min="9208" max="9208" width="11.5703125" style="2" bestFit="1" customWidth="1"/>
    <col min="9209" max="9209" width="9.42578125" style="2" bestFit="1" customWidth="1"/>
    <col min="9210" max="9210" width="5.7109375" style="2" bestFit="1" customWidth="1"/>
    <col min="9211" max="9211" width="7.28515625" style="2" bestFit="1" customWidth="1"/>
    <col min="9212" max="9212" width="5.7109375" style="2" bestFit="1" customWidth="1"/>
    <col min="9213" max="9213" width="5.140625" style="2" bestFit="1" customWidth="1"/>
    <col min="9214" max="9214" width="11.42578125" style="2"/>
    <col min="9215" max="9215" width="5.7109375" style="2" bestFit="1" customWidth="1"/>
    <col min="9216" max="9216" width="9.42578125" style="2" bestFit="1" customWidth="1"/>
    <col min="9217" max="9217" width="11.5703125" style="2" bestFit="1" customWidth="1"/>
    <col min="9218" max="9218" width="9.42578125" style="2" bestFit="1" customWidth="1"/>
    <col min="9219" max="9219" width="5.140625" style="2" bestFit="1" customWidth="1"/>
    <col min="9220" max="9220" width="7.28515625" style="2" bestFit="1" customWidth="1"/>
    <col min="9221" max="9221" width="5.140625" style="2" bestFit="1" customWidth="1"/>
    <col min="9222" max="9222" width="7.28515625" style="2" bestFit="1" customWidth="1"/>
    <col min="9223" max="9223" width="11.5703125" style="2" bestFit="1" customWidth="1"/>
    <col min="9224" max="9224" width="5.7109375" style="2" bestFit="1" customWidth="1"/>
    <col min="9225" max="9225" width="9.42578125" style="2" bestFit="1" customWidth="1"/>
    <col min="9226" max="9226" width="11.5703125" style="2" bestFit="1" customWidth="1"/>
    <col min="9227" max="9227" width="9.42578125" style="2" bestFit="1" customWidth="1"/>
    <col min="9228" max="9228" width="5.140625" style="2" bestFit="1" customWidth="1"/>
    <col min="9229" max="9229" width="7.28515625" style="2" bestFit="1" customWidth="1"/>
    <col min="9230" max="9230" width="5.140625" style="2" bestFit="1" customWidth="1"/>
    <col min="9231" max="9231" width="7.28515625" style="2" bestFit="1" customWidth="1"/>
    <col min="9232" max="9432" width="11.42578125" style="2"/>
    <col min="9433" max="9433" width="10" style="2" bestFit="1" customWidth="1"/>
    <col min="9434" max="9434" width="11.5703125" style="2" bestFit="1" customWidth="1"/>
    <col min="9435" max="9435" width="5.7109375" style="2" bestFit="1" customWidth="1"/>
    <col min="9436" max="9436" width="9.42578125" style="2" bestFit="1" customWidth="1"/>
    <col min="9437" max="9437" width="11.5703125" style="2" bestFit="1" customWidth="1"/>
    <col min="9438" max="9438" width="9.42578125" style="2" bestFit="1" customWidth="1"/>
    <col min="9439" max="9439" width="5.7109375" style="2" bestFit="1" customWidth="1"/>
    <col min="9440" max="9440" width="7.28515625" style="2" bestFit="1" customWidth="1"/>
    <col min="9441" max="9441" width="5.7109375" style="2" bestFit="1" customWidth="1"/>
    <col min="9442" max="9442" width="5.140625" style="2" bestFit="1" customWidth="1"/>
    <col min="9443" max="9443" width="11.42578125" style="2"/>
    <col min="9444" max="9444" width="5.7109375" style="2" bestFit="1" customWidth="1"/>
    <col min="9445" max="9445" width="9.42578125" style="2" bestFit="1" customWidth="1"/>
    <col min="9446" max="9446" width="11.5703125" style="2" bestFit="1" customWidth="1"/>
    <col min="9447" max="9447" width="9.42578125" style="2" bestFit="1" customWidth="1"/>
    <col min="9448" max="9448" width="6.28515625" style="2" bestFit="1" customWidth="1"/>
    <col min="9449" max="9449" width="7.28515625" style="2" bestFit="1" customWidth="1"/>
    <col min="9450" max="9450" width="5.7109375" style="2" bestFit="1" customWidth="1"/>
    <col min="9451" max="9451" width="5.140625" style="2" bestFit="1" customWidth="1"/>
    <col min="9452" max="9452" width="11.5703125" style="2" bestFit="1" customWidth="1"/>
    <col min="9453" max="9453" width="5.7109375" style="2" bestFit="1" customWidth="1"/>
    <col min="9454" max="9454" width="9.42578125" style="2" bestFit="1" customWidth="1"/>
    <col min="9455" max="9455" width="11.5703125" style="2" bestFit="1" customWidth="1"/>
    <col min="9456" max="9456" width="9.42578125" style="2" bestFit="1" customWidth="1"/>
    <col min="9457" max="9457" width="5.7109375" style="2" bestFit="1" customWidth="1"/>
    <col min="9458" max="9458" width="7.28515625" style="2" bestFit="1" customWidth="1"/>
    <col min="9459" max="9459" width="5.7109375" style="2" bestFit="1" customWidth="1"/>
    <col min="9460" max="9460" width="5.140625" style="2" bestFit="1" customWidth="1"/>
    <col min="9461" max="9461" width="11.5703125" style="2" bestFit="1" customWidth="1"/>
    <col min="9462" max="9462" width="5.7109375" style="2" bestFit="1" customWidth="1"/>
    <col min="9463" max="9463" width="9.42578125" style="2" bestFit="1" customWidth="1"/>
    <col min="9464" max="9464" width="11.5703125" style="2" bestFit="1" customWidth="1"/>
    <col min="9465" max="9465" width="9.42578125" style="2" bestFit="1" customWidth="1"/>
    <col min="9466" max="9466" width="5.7109375" style="2" bestFit="1" customWidth="1"/>
    <col min="9467" max="9467" width="7.28515625" style="2" bestFit="1" customWidth="1"/>
    <col min="9468" max="9468" width="5.7109375" style="2" bestFit="1" customWidth="1"/>
    <col min="9469" max="9469" width="5.140625" style="2" bestFit="1" customWidth="1"/>
    <col min="9470" max="9470" width="11.42578125" style="2"/>
    <col min="9471" max="9471" width="5.7109375" style="2" bestFit="1" customWidth="1"/>
    <col min="9472" max="9472" width="9.42578125" style="2" bestFit="1" customWidth="1"/>
    <col min="9473" max="9473" width="11.5703125" style="2" bestFit="1" customWidth="1"/>
    <col min="9474" max="9474" width="9.42578125" style="2" bestFit="1" customWidth="1"/>
    <col min="9475" max="9475" width="5.140625" style="2" bestFit="1" customWidth="1"/>
    <col min="9476" max="9476" width="7.28515625" style="2" bestFit="1" customWidth="1"/>
    <col min="9477" max="9477" width="5.140625" style="2" bestFit="1" customWidth="1"/>
    <col min="9478" max="9478" width="7.28515625" style="2" bestFit="1" customWidth="1"/>
    <col min="9479" max="9479" width="11.5703125" style="2" bestFit="1" customWidth="1"/>
    <col min="9480" max="9480" width="5.7109375" style="2" bestFit="1" customWidth="1"/>
    <col min="9481" max="9481" width="9.42578125" style="2" bestFit="1" customWidth="1"/>
    <col min="9482" max="9482" width="11.5703125" style="2" bestFit="1" customWidth="1"/>
    <col min="9483" max="9483" width="9.42578125" style="2" bestFit="1" customWidth="1"/>
    <col min="9484" max="9484" width="5.140625" style="2" bestFit="1" customWidth="1"/>
    <col min="9485" max="9485" width="7.28515625" style="2" bestFit="1" customWidth="1"/>
    <col min="9486" max="9486" width="5.140625" style="2" bestFit="1" customWidth="1"/>
    <col min="9487" max="9487" width="7.28515625" style="2" bestFit="1" customWidth="1"/>
    <col min="9488" max="9688" width="11.42578125" style="2"/>
    <col min="9689" max="9689" width="10" style="2" bestFit="1" customWidth="1"/>
    <col min="9690" max="9690" width="11.5703125" style="2" bestFit="1" customWidth="1"/>
    <col min="9691" max="9691" width="5.7109375" style="2" bestFit="1" customWidth="1"/>
    <col min="9692" max="9692" width="9.42578125" style="2" bestFit="1" customWidth="1"/>
    <col min="9693" max="9693" width="11.5703125" style="2" bestFit="1" customWidth="1"/>
    <col min="9694" max="9694" width="9.42578125" style="2" bestFit="1" customWidth="1"/>
    <col min="9695" max="9695" width="5.7109375" style="2" bestFit="1" customWidth="1"/>
    <col min="9696" max="9696" width="7.28515625" style="2" bestFit="1" customWidth="1"/>
    <col min="9697" max="9697" width="5.7109375" style="2" bestFit="1" customWidth="1"/>
    <col min="9698" max="9698" width="5.140625" style="2" bestFit="1" customWidth="1"/>
    <col min="9699" max="9699" width="11.42578125" style="2"/>
    <col min="9700" max="9700" width="5.7109375" style="2" bestFit="1" customWidth="1"/>
    <col min="9701" max="9701" width="9.42578125" style="2" bestFit="1" customWidth="1"/>
    <col min="9702" max="9702" width="11.5703125" style="2" bestFit="1" customWidth="1"/>
    <col min="9703" max="9703" width="9.42578125" style="2" bestFit="1" customWidth="1"/>
    <col min="9704" max="9704" width="6.28515625" style="2" bestFit="1" customWidth="1"/>
    <col min="9705" max="9705" width="7.28515625" style="2" bestFit="1" customWidth="1"/>
    <col min="9706" max="9706" width="5.7109375" style="2" bestFit="1" customWidth="1"/>
    <col min="9707" max="9707" width="5.140625" style="2" bestFit="1" customWidth="1"/>
    <col min="9708" max="9708" width="11.5703125" style="2" bestFit="1" customWidth="1"/>
    <col min="9709" max="9709" width="5.7109375" style="2" bestFit="1" customWidth="1"/>
    <col min="9710" max="9710" width="9.42578125" style="2" bestFit="1" customWidth="1"/>
    <col min="9711" max="9711" width="11.5703125" style="2" bestFit="1" customWidth="1"/>
    <col min="9712" max="9712" width="9.42578125" style="2" bestFit="1" customWidth="1"/>
    <col min="9713" max="9713" width="5.7109375" style="2" bestFit="1" customWidth="1"/>
    <col min="9714" max="9714" width="7.28515625" style="2" bestFit="1" customWidth="1"/>
    <col min="9715" max="9715" width="5.7109375" style="2" bestFit="1" customWidth="1"/>
    <col min="9716" max="9716" width="5.140625" style="2" bestFit="1" customWidth="1"/>
    <col min="9717" max="9717" width="11.5703125" style="2" bestFit="1" customWidth="1"/>
    <col min="9718" max="9718" width="5.7109375" style="2" bestFit="1" customWidth="1"/>
    <col min="9719" max="9719" width="9.42578125" style="2" bestFit="1" customWidth="1"/>
    <col min="9720" max="9720" width="11.5703125" style="2" bestFit="1" customWidth="1"/>
    <col min="9721" max="9721" width="9.42578125" style="2" bestFit="1" customWidth="1"/>
    <col min="9722" max="9722" width="5.7109375" style="2" bestFit="1" customWidth="1"/>
    <col min="9723" max="9723" width="7.28515625" style="2" bestFit="1" customWidth="1"/>
    <col min="9724" max="9724" width="5.7109375" style="2" bestFit="1" customWidth="1"/>
    <col min="9725" max="9725" width="5.140625" style="2" bestFit="1" customWidth="1"/>
    <col min="9726" max="9726" width="11.42578125" style="2"/>
    <col min="9727" max="9727" width="5.7109375" style="2" bestFit="1" customWidth="1"/>
    <col min="9728" max="9728" width="9.42578125" style="2" bestFit="1" customWidth="1"/>
    <col min="9729" max="9729" width="11.5703125" style="2" bestFit="1" customWidth="1"/>
    <col min="9730" max="9730" width="9.42578125" style="2" bestFit="1" customWidth="1"/>
    <col min="9731" max="9731" width="5.140625" style="2" bestFit="1" customWidth="1"/>
    <col min="9732" max="9732" width="7.28515625" style="2" bestFit="1" customWidth="1"/>
    <col min="9733" max="9733" width="5.140625" style="2" bestFit="1" customWidth="1"/>
    <col min="9734" max="9734" width="7.28515625" style="2" bestFit="1" customWidth="1"/>
    <col min="9735" max="9735" width="11.5703125" style="2" bestFit="1" customWidth="1"/>
    <col min="9736" max="9736" width="5.7109375" style="2" bestFit="1" customWidth="1"/>
    <col min="9737" max="9737" width="9.42578125" style="2" bestFit="1" customWidth="1"/>
    <col min="9738" max="9738" width="11.5703125" style="2" bestFit="1" customWidth="1"/>
    <col min="9739" max="9739" width="9.42578125" style="2" bestFit="1" customWidth="1"/>
    <col min="9740" max="9740" width="5.140625" style="2" bestFit="1" customWidth="1"/>
    <col min="9741" max="9741" width="7.28515625" style="2" bestFit="1" customWidth="1"/>
    <col min="9742" max="9742" width="5.140625" style="2" bestFit="1" customWidth="1"/>
    <col min="9743" max="9743" width="7.28515625" style="2" bestFit="1" customWidth="1"/>
    <col min="9744" max="9944" width="11.42578125" style="2"/>
    <col min="9945" max="9945" width="10" style="2" bestFit="1" customWidth="1"/>
    <col min="9946" max="9946" width="11.5703125" style="2" bestFit="1" customWidth="1"/>
    <col min="9947" max="9947" width="5.7109375" style="2" bestFit="1" customWidth="1"/>
    <col min="9948" max="9948" width="9.42578125" style="2" bestFit="1" customWidth="1"/>
    <col min="9949" max="9949" width="11.5703125" style="2" bestFit="1" customWidth="1"/>
    <col min="9950" max="9950" width="9.42578125" style="2" bestFit="1" customWidth="1"/>
    <col min="9951" max="9951" width="5.7109375" style="2" bestFit="1" customWidth="1"/>
    <col min="9952" max="9952" width="7.28515625" style="2" bestFit="1" customWidth="1"/>
    <col min="9953" max="9953" width="5.7109375" style="2" bestFit="1" customWidth="1"/>
    <col min="9954" max="9954" width="5.140625" style="2" bestFit="1" customWidth="1"/>
    <col min="9955" max="9955" width="11.42578125" style="2"/>
    <col min="9956" max="9956" width="5.7109375" style="2" bestFit="1" customWidth="1"/>
    <col min="9957" max="9957" width="9.42578125" style="2" bestFit="1" customWidth="1"/>
    <col min="9958" max="9958" width="11.5703125" style="2" bestFit="1" customWidth="1"/>
    <col min="9959" max="9959" width="9.42578125" style="2" bestFit="1" customWidth="1"/>
    <col min="9960" max="9960" width="6.28515625" style="2" bestFit="1" customWidth="1"/>
    <col min="9961" max="9961" width="7.28515625" style="2" bestFit="1" customWidth="1"/>
    <col min="9962" max="9962" width="5.7109375" style="2" bestFit="1" customWidth="1"/>
    <col min="9963" max="9963" width="5.140625" style="2" bestFit="1" customWidth="1"/>
    <col min="9964" max="9964" width="11.5703125" style="2" bestFit="1" customWidth="1"/>
    <col min="9965" max="9965" width="5.7109375" style="2" bestFit="1" customWidth="1"/>
    <col min="9966" max="9966" width="9.42578125" style="2" bestFit="1" customWidth="1"/>
    <col min="9967" max="9967" width="11.5703125" style="2" bestFit="1" customWidth="1"/>
    <col min="9968" max="9968" width="9.42578125" style="2" bestFit="1" customWidth="1"/>
    <col min="9969" max="9969" width="5.7109375" style="2" bestFit="1" customWidth="1"/>
    <col min="9970" max="9970" width="7.28515625" style="2" bestFit="1" customWidth="1"/>
    <col min="9971" max="9971" width="5.7109375" style="2" bestFit="1" customWidth="1"/>
    <col min="9972" max="9972" width="5.140625" style="2" bestFit="1" customWidth="1"/>
    <col min="9973" max="9973" width="11.5703125" style="2" bestFit="1" customWidth="1"/>
    <col min="9974" max="9974" width="5.7109375" style="2" bestFit="1" customWidth="1"/>
    <col min="9975" max="9975" width="9.42578125" style="2" bestFit="1" customWidth="1"/>
    <col min="9976" max="9976" width="11.5703125" style="2" bestFit="1" customWidth="1"/>
    <col min="9977" max="9977" width="9.42578125" style="2" bestFit="1" customWidth="1"/>
    <col min="9978" max="9978" width="5.7109375" style="2" bestFit="1" customWidth="1"/>
    <col min="9979" max="9979" width="7.28515625" style="2" bestFit="1" customWidth="1"/>
    <col min="9980" max="9980" width="5.7109375" style="2" bestFit="1" customWidth="1"/>
    <col min="9981" max="9981" width="5.140625" style="2" bestFit="1" customWidth="1"/>
    <col min="9982" max="9982" width="11.42578125" style="2"/>
    <col min="9983" max="9983" width="5.7109375" style="2" bestFit="1" customWidth="1"/>
    <col min="9984" max="9984" width="9.42578125" style="2" bestFit="1" customWidth="1"/>
    <col min="9985" max="9985" width="11.5703125" style="2" bestFit="1" customWidth="1"/>
    <col min="9986" max="9986" width="9.42578125" style="2" bestFit="1" customWidth="1"/>
    <col min="9987" max="9987" width="5.140625" style="2" bestFit="1" customWidth="1"/>
    <col min="9988" max="9988" width="7.28515625" style="2" bestFit="1" customWidth="1"/>
    <col min="9989" max="9989" width="5.140625" style="2" bestFit="1" customWidth="1"/>
    <col min="9990" max="9990" width="7.28515625" style="2" bestFit="1" customWidth="1"/>
    <col min="9991" max="9991" width="11.5703125" style="2" bestFit="1" customWidth="1"/>
    <col min="9992" max="9992" width="5.7109375" style="2" bestFit="1" customWidth="1"/>
    <col min="9993" max="9993" width="9.42578125" style="2" bestFit="1" customWidth="1"/>
    <col min="9994" max="9994" width="11.5703125" style="2" bestFit="1" customWidth="1"/>
    <col min="9995" max="9995" width="9.42578125" style="2" bestFit="1" customWidth="1"/>
    <col min="9996" max="9996" width="5.140625" style="2" bestFit="1" customWidth="1"/>
    <col min="9997" max="9997" width="7.28515625" style="2" bestFit="1" customWidth="1"/>
    <col min="9998" max="9998" width="5.140625" style="2" bestFit="1" customWidth="1"/>
    <col min="9999" max="9999" width="7.28515625" style="2" bestFit="1" customWidth="1"/>
    <col min="10000" max="10200" width="11.42578125" style="2"/>
    <col min="10201" max="10201" width="10" style="2" bestFit="1" customWidth="1"/>
    <col min="10202" max="10202" width="11.5703125" style="2" bestFit="1" customWidth="1"/>
    <col min="10203" max="10203" width="5.7109375" style="2" bestFit="1" customWidth="1"/>
    <col min="10204" max="10204" width="9.42578125" style="2" bestFit="1" customWidth="1"/>
    <col min="10205" max="10205" width="11.5703125" style="2" bestFit="1" customWidth="1"/>
    <col min="10206" max="10206" width="9.42578125" style="2" bestFit="1" customWidth="1"/>
    <col min="10207" max="10207" width="5.7109375" style="2" bestFit="1" customWidth="1"/>
    <col min="10208" max="10208" width="7.28515625" style="2" bestFit="1" customWidth="1"/>
    <col min="10209" max="10209" width="5.7109375" style="2" bestFit="1" customWidth="1"/>
    <col min="10210" max="10210" width="5.140625" style="2" bestFit="1" customWidth="1"/>
    <col min="10211" max="10211" width="11.42578125" style="2"/>
    <col min="10212" max="10212" width="5.7109375" style="2" bestFit="1" customWidth="1"/>
    <col min="10213" max="10213" width="9.42578125" style="2" bestFit="1" customWidth="1"/>
    <col min="10214" max="10214" width="11.5703125" style="2" bestFit="1" customWidth="1"/>
    <col min="10215" max="10215" width="9.42578125" style="2" bestFit="1" customWidth="1"/>
    <col min="10216" max="10216" width="6.28515625" style="2" bestFit="1" customWidth="1"/>
    <col min="10217" max="10217" width="7.28515625" style="2" bestFit="1" customWidth="1"/>
    <col min="10218" max="10218" width="5.7109375" style="2" bestFit="1" customWidth="1"/>
    <col min="10219" max="10219" width="5.140625" style="2" bestFit="1" customWidth="1"/>
    <col min="10220" max="10220" width="11.5703125" style="2" bestFit="1" customWidth="1"/>
    <col min="10221" max="10221" width="5.7109375" style="2" bestFit="1" customWidth="1"/>
    <col min="10222" max="10222" width="9.42578125" style="2" bestFit="1" customWidth="1"/>
    <col min="10223" max="10223" width="11.5703125" style="2" bestFit="1" customWidth="1"/>
    <col min="10224" max="10224" width="9.42578125" style="2" bestFit="1" customWidth="1"/>
    <col min="10225" max="10225" width="5.7109375" style="2" bestFit="1" customWidth="1"/>
    <col min="10226" max="10226" width="7.28515625" style="2" bestFit="1" customWidth="1"/>
    <col min="10227" max="10227" width="5.7109375" style="2" bestFit="1" customWidth="1"/>
    <col min="10228" max="10228" width="5.140625" style="2" bestFit="1" customWidth="1"/>
    <col min="10229" max="10229" width="11.5703125" style="2" bestFit="1" customWidth="1"/>
    <col min="10230" max="10230" width="5.7109375" style="2" bestFit="1" customWidth="1"/>
    <col min="10231" max="10231" width="9.42578125" style="2" bestFit="1" customWidth="1"/>
    <col min="10232" max="10232" width="11.5703125" style="2" bestFit="1" customWidth="1"/>
    <col min="10233" max="10233" width="9.42578125" style="2" bestFit="1" customWidth="1"/>
    <col min="10234" max="10234" width="5.7109375" style="2" bestFit="1" customWidth="1"/>
    <col min="10235" max="10235" width="7.28515625" style="2" bestFit="1" customWidth="1"/>
    <col min="10236" max="10236" width="5.7109375" style="2" bestFit="1" customWidth="1"/>
    <col min="10237" max="10237" width="5.140625" style="2" bestFit="1" customWidth="1"/>
    <col min="10238" max="10238" width="11.42578125" style="2"/>
    <col min="10239" max="10239" width="5.7109375" style="2" bestFit="1" customWidth="1"/>
    <col min="10240" max="10240" width="9.42578125" style="2" bestFit="1" customWidth="1"/>
    <col min="10241" max="10241" width="11.5703125" style="2" bestFit="1" customWidth="1"/>
    <col min="10242" max="10242" width="9.42578125" style="2" bestFit="1" customWidth="1"/>
    <col min="10243" max="10243" width="5.140625" style="2" bestFit="1" customWidth="1"/>
    <col min="10244" max="10244" width="7.28515625" style="2" bestFit="1" customWidth="1"/>
    <col min="10245" max="10245" width="5.140625" style="2" bestFit="1" customWidth="1"/>
    <col min="10246" max="10246" width="7.28515625" style="2" bestFit="1" customWidth="1"/>
    <col min="10247" max="10247" width="11.5703125" style="2" bestFit="1" customWidth="1"/>
    <col min="10248" max="10248" width="5.7109375" style="2" bestFit="1" customWidth="1"/>
    <col min="10249" max="10249" width="9.42578125" style="2" bestFit="1" customWidth="1"/>
    <col min="10250" max="10250" width="11.5703125" style="2" bestFit="1" customWidth="1"/>
    <col min="10251" max="10251" width="9.42578125" style="2" bestFit="1" customWidth="1"/>
    <col min="10252" max="10252" width="5.140625" style="2" bestFit="1" customWidth="1"/>
    <col min="10253" max="10253" width="7.28515625" style="2" bestFit="1" customWidth="1"/>
    <col min="10254" max="10254" width="5.140625" style="2" bestFit="1" customWidth="1"/>
    <col min="10255" max="10255" width="7.28515625" style="2" bestFit="1" customWidth="1"/>
    <col min="10256" max="10456" width="11.42578125" style="2"/>
    <col min="10457" max="10457" width="10" style="2" bestFit="1" customWidth="1"/>
    <col min="10458" max="10458" width="11.5703125" style="2" bestFit="1" customWidth="1"/>
    <col min="10459" max="10459" width="5.7109375" style="2" bestFit="1" customWidth="1"/>
    <col min="10460" max="10460" width="9.42578125" style="2" bestFit="1" customWidth="1"/>
    <col min="10461" max="10461" width="11.5703125" style="2" bestFit="1" customWidth="1"/>
    <col min="10462" max="10462" width="9.42578125" style="2" bestFit="1" customWidth="1"/>
    <col min="10463" max="10463" width="5.7109375" style="2" bestFit="1" customWidth="1"/>
    <col min="10464" max="10464" width="7.28515625" style="2" bestFit="1" customWidth="1"/>
    <col min="10465" max="10465" width="5.7109375" style="2" bestFit="1" customWidth="1"/>
    <col min="10466" max="10466" width="5.140625" style="2" bestFit="1" customWidth="1"/>
    <col min="10467" max="10467" width="11.42578125" style="2"/>
    <col min="10468" max="10468" width="5.7109375" style="2" bestFit="1" customWidth="1"/>
    <col min="10469" max="10469" width="9.42578125" style="2" bestFit="1" customWidth="1"/>
    <col min="10470" max="10470" width="11.5703125" style="2" bestFit="1" customWidth="1"/>
    <col min="10471" max="10471" width="9.42578125" style="2" bestFit="1" customWidth="1"/>
    <col min="10472" max="10472" width="6.28515625" style="2" bestFit="1" customWidth="1"/>
    <col min="10473" max="10473" width="7.28515625" style="2" bestFit="1" customWidth="1"/>
    <col min="10474" max="10474" width="5.7109375" style="2" bestFit="1" customWidth="1"/>
    <col min="10475" max="10475" width="5.140625" style="2" bestFit="1" customWidth="1"/>
    <col min="10476" max="10476" width="11.5703125" style="2" bestFit="1" customWidth="1"/>
    <col min="10477" max="10477" width="5.7109375" style="2" bestFit="1" customWidth="1"/>
    <col min="10478" max="10478" width="9.42578125" style="2" bestFit="1" customWidth="1"/>
    <col min="10479" max="10479" width="11.5703125" style="2" bestFit="1" customWidth="1"/>
    <col min="10480" max="10480" width="9.42578125" style="2" bestFit="1" customWidth="1"/>
    <col min="10481" max="10481" width="5.7109375" style="2" bestFit="1" customWidth="1"/>
    <col min="10482" max="10482" width="7.28515625" style="2" bestFit="1" customWidth="1"/>
    <col min="10483" max="10483" width="5.7109375" style="2" bestFit="1" customWidth="1"/>
    <col min="10484" max="10484" width="5.140625" style="2" bestFit="1" customWidth="1"/>
    <col min="10485" max="10485" width="11.5703125" style="2" bestFit="1" customWidth="1"/>
    <col min="10486" max="10486" width="5.7109375" style="2" bestFit="1" customWidth="1"/>
    <col min="10487" max="10487" width="9.42578125" style="2" bestFit="1" customWidth="1"/>
    <col min="10488" max="10488" width="11.5703125" style="2" bestFit="1" customWidth="1"/>
    <col min="10489" max="10489" width="9.42578125" style="2" bestFit="1" customWidth="1"/>
    <col min="10490" max="10490" width="5.7109375" style="2" bestFit="1" customWidth="1"/>
    <col min="10491" max="10491" width="7.28515625" style="2" bestFit="1" customWidth="1"/>
    <col min="10492" max="10492" width="5.7109375" style="2" bestFit="1" customWidth="1"/>
    <col min="10493" max="10493" width="5.140625" style="2" bestFit="1" customWidth="1"/>
    <col min="10494" max="10494" width="11.42578125" style="2"/>
    <col min="10495" max="10495" width="5.7109375" style="2" bestFit="1" customWidth="1"/>
    <col min="10496" max="10496" width="9.42578125" style="2" bestFit="1" customWidth="1"/>
    <col min="10497" max="10497" width="11.5703125" style="2" bestFit="1" customWidth="1"/>
    <col min="10498" max="10498" width="9.42578125" style="2" bestFit="1" customWidth="1"/>
    <col min="10499" max="10499" width="5.140625" style="2" bestFit="1" customWidth="1"/>
    <col min="10500" max="10500" width="7.28515625" style="2" bestFit="1" customWidth="1"/>
    <col min="10501" max="10501" width="5.140625" style="2" bestFit="1" customWidth="1"/>
    <col min="10502" max="10502" width="7.28515625" style="2" bestFit="1" customWidth="1"/>
    <col min="10503" max="10503" width="11.5703125" style="2" bestFit="1" customWidth="1"/>
    <col min="10504" max="10504" width="5.7109375" style="2" bestFit="1" customWidth="1"/>
    <col min="10505" max="10505" width="9.42578125" style="2" bestFit="1" customWidth="1"/>
    <col min="10506" max="10506" width="11.5703125" style="2" bestFit="1" customWidth="1"/>
    <col min="10507" max="10507" width="9.42578125" style="2" bestFit="1" customWidth="1"/>
    <col min="10508" max="10508" width="5.140625" style="2" bestFit="1" customWidth="1"/>
    <col min="10509" max="10509" width="7.28515625" style="2" bestFit="1" customWidth="1"/>
    <col min="10510" max="10510" width="5.140625" style="2" bestFit="1" customWidth="1"/>
    <col min="10511" max="10511" width="7.28515625" style="2" bestFit="1" customWidth="1"/>
    <col min="10512" max="10712" width="11.42578125" style="2"/>
    <col min="10713" max="10713" width="10" style="2" bestFit="1" customWidth="1"/>
    <col min="10714" max="10714" width="11.5703125" style="2" bestFit="1" customWidth="1"/>
    <col min="10715" max="10715" width="5.7109375" style="2" bestFit="1" customWidth="1"/>
    <col min="10716" max="10716" width="9.42578125" style="2" bestFit="1" customWidth="1"/>
    <col min="10717" max="10717" width="11.5703125" style="2" bestFit="1" customWidth="1"/>
    <col min="10718" max="10718" width="9.42578125" style="2" bestFit="1" customWidth="1"/>
    <col min="10719" max="10719" width="5.7109375" style="2" bestFit="1" customWidth="1"/>
    <col min="10720" max="10720" width="7.28515625" style="2" bestFit="1" customWidth="1"/>
    <col min="10721" max="10721" width="5.7109375" style="2" bestFit="1" customWidth="1"/>
    <col min="10722" max="10722" width="5.140625" style="2" bestFit="1" customWidth="1"/>
    <col min="10723" max="10723" width="11.42578125" style="2"/>
    <col min="10724" max="10724" width="5.7109375" style="2" bestFit="1" customWidth="1"/>
    <col min="10725" max="10725" width="9.42578125" style="2" bestFit="1" customWidth="1"/>
    <col min="10726" max="10726" width="11.5703125" style="2" bestFit="1" customWidth="1"/>
    <col min="10727" max="10727" width="9.42578125" style="2" bestFit="1" customWidth="1"/>
    <col min="10728" max="10728" width="6.28515625" style="2" bestFit="1" customWidth="1"/>
    <col min="10729" max="10729" width="7.28515625" style="2" bestFit="1" customWidth="1"/>
    <col min="10730" max="10730" width="5.7109375" style="2" bestFit="1" customWidth="1"/>
    <col min="10731" max="10731" width="5.140625" style="2" bestFit="1" customWidth="1"/>
    <col min="10732" max="10732" width="11.5703125" style="2" bestFit="1" customWidth="1"/>
    <col min="10733" max="10733" width="5.7109375" style="2" bestFit="1" customWidth="1"/>
    <col min="10734" max="10734" width="9.42578125" style="2" bestFit="1" customWidth="1"/>
    <col min="10735" max="10735" width="11.5703125" style="2" bestFit="1" customWidth="1"/>
    <col min="10736" max="10736" width="9.42578125" style="2" bestFit="1" customWidth="1"/>
    <col min="10737" max="10737" width="5.7109375" style="2" bestFit="1" customWidth="1"/>
    <col min="10738" max="10738" width="7.28515625" style="2" bestFit="1" customWidth="1"/>
    <col min="10739" max="10739" width="5.7109375" style="2" bestFit="1" customWidth="1"/>
    <col min="10740" max="10740" width="5.140625" style="2" bestFit="1" customWidth="1"/>
    <col min="10741" max="10741" width="11.5703125" style="2" bestFit="1" customWidth="1"/>
    <col min="10742" max="10742" width="5.7109375" style="2" bestFit="1" customWidth="1"/>
    <col min="10743" max="10743" width="9.42578125" style="2" bestFit="1" customWidth="1"/>
    <col min="10744" max="10744" width="11.5703125" style="2" bestFit="1" customWidth="1"/>
    <col min="10745" max="10745" width="9.42578125" style="2" bestFit="1" customWidth="1"/>
    <col min="10746" max="10746" width="5.7109375" style="2" bestFit="1" customWidth="1"/>
    <col min="10747" max="10747" width="7.28515625" style="2" bestFit="1" customWidth="1"/>
    <col min="10748" max="10748" width="5.7109375" style="2" bestFit="1" customWidth="1"/>
    <col min="10749" max="10749" width="5.140625" style="2" bestFit="1" customWidth="1"/>
    <col min="10750" max="10750" width="11.42578125" style="2"/>
    <col min="10751" max="10751" width="5.7109375" style="2" bestFit="1" customWidth="1"/>
    <col min="10752" max="10752" width="9.42578125" style="2" bestFit="1" customWidth="1"/>
    <col min="10753" max="10753" width="11.5703125" style="2" bestFit="1" customWidth="1"/>
    <col min="10754" max="10754" width="9.42578125" style="2" bestFit="1" customWidth="1"/>
    <col min="10755" max="10755" width="5.140625" style="2" bestFit="1" customWidth="1"/>
    <col min="10756" max="10756" width="7.28515625" style="2" bestFit="1" customWidth="1"/>
    <col min="10757" max="10757" width="5.140625" style="2" bestFit="1" customWidth="1"/>
    <col min="10758" max="10758" width="7.28515625" style="2" bestFit="1" customWidth="1"/>
    <col min="10759" max="10759" width="11.5703125" style="2" bestFit="1" customWidth="1"/>
    <col min="10760" max="10760" width="5.7109375" style="2" bestFit="1" customWidth="1"/>
    <col min="10761" max="10761" width="9.42578125" style="2" bestFit="1" customWidth="1"/>
    <col min="10762" max="10762" width="11.5703125" style="2" bestFit="1" customWidth="1"/>
    <col min="10763" max="10763" width="9.42578125" style="2" bestFit="1" customWidth="1"/>
    <col min="10764" max="10764" width="5.140625" style="2" bestFit="1" customWidth="1"/>
    <col min="10765" max="10765" width="7.28515625" style="2" bestFit="1" customWidth="1"/>
    <col min="10766" max="10766" width="5.140625" style="2" bestFit="1" customWidth="1"/>
    <col min="10767" max="10767" width="7.28515625" style="2" bestFit="1" customWidth="1"/>
    <col min="10768" max="10968" width="11.42578125" style="2"/>
    <col min="10969" max="10969" width="10" style="2" bestFit="1" customWidth="1"/>
    <col min="10970" max="10970" width="11.5703125" style="2" bestFit="1" customWidth="1"/>
    <col min="10971" max="10971" width="5.7109375" style="2" bestFit="1" customWidth="1"/>
    <col min="10972" max="10972" width="9.42578125" style="2" bestFit="1" customWidth="1"/>
    <col min="10973" max="10973" width="11.5703125" style="2" bestFit="1" customWidth="1"/>
    <col min="10974" max="10974" width="9.42578125" style="2" bestFit="1" customWidth="1"/>
    <col min="10975" max="10975" width="5.7109375" style="2" bestFit="1" customWidth="1"/>
    <col min="10976" max="10976" width="7.28515625" style="2" bestFit="1" customWidth="1"/>
    <col min="10977" max="10977" width="5.7109375" style="2" bestFit="1" customWidth="1"/>
    <col min="10978" max="10978" width="5.140625" style="2" bestFit="1" customWidth="1"/>
    <col min="10979" max="10979" width="11.42578125" style="2"/>
    <col min="10980" max="10980" width="5.7109375" style="2" bestFit="1" customWidth="1"/>
    <col min="10981" max="10981" width="9.42578125" style="2" bestFit="1" customWidth="1"/>
    <col min="10982" max="10982" width="11.5703125" style="2" bestFit="1" customWidth="1"/>
    <col min="10983" max="10983" width="9.42578125" style="2" bestFit="1" customWidth="1"/>
    <col min="10984" max="10984" width="6.28515625" style="2" bestFit="1" customWidth="1"/>
    <col min="10985" max="10985" width="7.28515625" style="2" bestFit="1" customWidth="1"/>
    <col min="10986" max="10986" width="5.7109375" style="2" bestFit="1" customWidth="1"/>
    <col min="10987" max="10987" width="5.140625" style="2" bestFit="1" customWidth="1"/>
    <col min="10988" max="10988" width="11.5703125" style="2" bestFit="1" customWidth="1"/>
    <col min="10989" max="10989" width="5.7109375" style="2" bestFit="1" customWidth="1"/>
    <col min="10990" max="10990" width="9.42578125" style="2" bestFit="1" customWidth="1"/>
    <col min="10991" max="10991" width="11.5703125" style="2" bestFit="1" customWidth="1"/>
    <col min="10992" max="10992" width="9.42578125" style="2" bestFit="1" customWidth="1"/>
    <col min="10993" max="10993" width="5.7109375" style="2" bestFit="1" customWidth="1"/>
    <col min="10994" max="10994" width="7.28515625" style="2" bestFit="1" customWidth="1"/>
    <col min="10995" max="10995" width="5.7109375" style="2" bestFit="1" customWidth="1"/>
    <col min="10996" max="10996" width="5.140625" style="2" bestFit="1" customWidth="1"/>
    <col min="10997" max="10997" width="11.5703125" style="2" bestFit="1" customWidth="1"/>
    <col min="10998" max="10998" width="5.7109375" style="2" bestFit="1" customWidth="1"/>
    <col min="10999" max="10999" width="9.42578125" style="2" bestFit="1" customWidth="1"/>
    <col min="11000" max="11000" width="11.5703125" style="2" bestFit="1" customWidth="1"/>
    <col min="11001" max="11001" width="9.42578125" style="2" bestFit="1" customWidth="1"/>
    <col min="11002" max="11002" width="5.7109375" style="2" bestFit="1" customWidth="1"/>
    <col min="11003" max="11003" width="7.28515625" style="2" bestFit="1" customWidth="1"/>
    <col min="11004" max="11004" width="5.7109375" style="2" bestFit="1" customWidth="1"/>
    <col min="11005" max="11005" width="5.140625" style="2" bestFit="1" customWidth="1"/>
    <col min="11006" max="11006" width="11.42578125" style="2"/>
    <col min="11007" max="11007" width="5.7109375" style="2" bestFit="1" customWidth="1"/>
    <col min="11008" max="11008" width="9.42578125" style="2" bestFit="1" customWidth="1"/>
    <col min="11009" max="11009" width="11.5703125" style="2" bestFit="1" customWidth="1"/>
    <col min="11010" max="11010" width="9.42578125" style="2" bestFit="1" customWidth="1"/>
    <col min="11011" max="11011" width="5.140625" style="2" bestFit="1" customWidth="1"/>
    <col min="11012" max="11012" width="7.28515625" style="2" bestFit="1" customWidth="1"/>
    <col min="11013" max="11013" width="5.140625" style="2" bestFit="1" customWidth="1"/>
    <col min="11014" max="11014" width="7.28515625" style="2" bestFit="1" customWidth="1"/>
    <col min="11015" max="11015" width="11.5703125" style="2" bestFit="1" customWidth="1"/>
    <col min="11016" max="11016" width="5.7109375" style="2" bestFit="1" customWidth="1"/>
    <col min="11017" max="11017" width="9.42578125" style="2" bestFit="1" customWidth="1"/>
    <col min="11018" max="11018" width="11.5703125" style="2" bestFit="1" customWidth="1"/>
    <col min="11019" max="11019" width="9.42578125" style="2" bestFit="1" customWidth="1"/>
    <col min="11020" max="11020" width="5.140625" style="2" bestFit="1" customWidth="1"/>
    <col min="11021" max="11021" width="7.28515625" style="2" bestFit="1" customWidth="1"/>
    <col min="11022" max="11022" width="5.140625" style="2" bestFit="1" customWidth="1"/>
    <col min="11023" max="11023" width="7.28515625" style="2" bestFit="1" customWidth="1"/>
    <col min="11024" max="11224" width="11.42578125" style="2"/>
    <col min="11225" max="11225" width="10" style="2" bestFit="1" customWidth="1"/>
    <col min="11226" max="11226" width="11.5703125" style="2" bestFit="1" customWidth="1"/>
    <col min="11227" max="11227" width="5.7109375" style="2" bestFit="1" customWidth="1"/>
    <col min="11228" max="11228" width="9.42578125" style="2" bestFit="1" customWidth="1"/>
    <col min="11229" max="11229" width="11.5703125" style="2" bestFit="1" customWidth="1"/>
    <col min="11230" max="11230" width="9.42578125" style="2" bestFit="1" customWidth="1"/>
    <col min="11231" max="11231" width="5.7109375" style="2" bestFit="1" customWidth="1"/>
    <col min="11232" max="11232" width="7.28515625" style="2" bestFit="1" customWidth="1"/>
    <col min="11233" max="11233" width="5.7109375" style="2" bestFit="1" customWidth="1"/>
    <col min="11234" max="11234" width="5.140625" style="2" bestFit="1" customWidth="1"/>
    <col min="11235" max="11235" width="11.42578125" style="2"/>
    <col min="11236" max="11236" width="5.7109375" style="2" bestFit="1" customWidth="1"/>
    <col min="11237" max="11237" width="9.42578125" style="2" bestFit="1" customWidth="1"/>
    <col min="11238" max="11238" width="11.5703125" style="2" bestFit="1" customWidth="1"/>
    <col min="11239" max="11239" width="9.42578125" style="2" bestFit="1" customWidth="1"/>
    <col min="11240" max="11240" width="6.28515625" style="2" bestFit="1" customWidth="1"/>
    <col min="11241" max="11241" width="7.28515625" style="2" bestFit="1" customWidth="1"/>
    <col min="11242" max="11242" width="5.7109375" style="2" bestFit="1" customWidth="1"/>
    <col min="11243" max="11243" width="5.140625" style="2" bestFit="1" customWidth="1"/>
    <col min="11244" max="11244" width="11.5703125" style="2" bestFit="1" customWidth="1"/>
    <col min="11245" max="11245" width="5.7109375" style="2" bestFit="1" customWidth="1"/>
    <col min="11246" max="11246" width="9.42578125" style="2" bestFit="1" customWidth="1"/>
    <col min="11247" max="11247" width="11.5703125" style="2" bestFit="1" customWidth="1"/>
    <col min="11248" max="11248" width="9.42578125" style="2" bestFit="1" customWidth="1"/>
    <col min="11249" max="11249" width="5.7109375" style="2" bestFit="1" customWidth="1"/>
    <col min="11250" max="11250" width="7.28515625" style="2" bestFit="1" customWidth="1"/>
    <col min="11251" max="11251" width="5.7109375" style="2" bestFit="1" customWidth="1"/>
    <col min="11252" max="11252" width="5.140625" style="2" bestFit="1" customWidth="1"/>
    <col min="11253" max="11253" width="11.5703125" style="2" bestFit="1" customWidth="1"/>
    <col min="11254" max="11254" width="5.7109375" style="2" bestFit="1" customWidth="1"/>
    <col min="11255" max="11255" width="9.42578125" style="2" bestFit="1" customWidth="1"/>
    <col min="11256" max="11256" width="11.5703125" style="2" bestFit="1" customWidth="1"/>
    <col min="11257" max="11257" width="9.42578125" style="2" bestFit="1" customWidth="1"/>
    <col min="11258" max="11258" width="5.7109375" style="2" bestFit="1" customWidth="1"/>
    <col min="11259" max="11259" width="7.28515625" style="2" bestFit="1" customWidth="1"/>
    <col min="11260" max="11260" width="5.7109375" style="2" bestFit="1" customWidth="1"/>
    <col min="11261" max="11261" width="5.140625" style="2" bestFit="1" customWidth="1"/>
    <col min="11262" max="11262" width="11.42578125" style="2"/>
    <col min="11263" max="11263" width="5.7109375" style="2" bestFit="1" customWidth="1"/>
    <col min="11264" max="11264" width="9.42578125" style="2" bestFit="1" customWidth="1"/>
    <col min="11265" max="11265" width="11.5703125" style="2" bestFit="1" customWidth="1"/>
    <col min="11266" max="11266" width="9.42578125" style="2" bestFit="1" customWidth="1"/>
    <col min="11267" max="11267" width="5.140625" style="2" bestFit="1" customWidth="1"/>
    <col min="11268" max="11268" width="7.28515625" style="2" bestFit="1" customWidth="1"/>
    <col min="11269" max="11269" width="5.140625" style="2" bestFit="1" customWidth="1"/>
    <col min="11270" max="11270" width="7.28515625" style="2" bestFit="1" customWidth="1"/>
    <col min="11271" max="11271" width="11.5703125" style="2" bestFit="1" customWidth="1"/>
    <col min="11272" max="11272" width="5.7109375" style="2" bestFit="1" customWidth="1"/>
    <col min="11273" max="11273" width="9.42578125" style="2" bestFit="1" customWidth="1"/>
    <col min="11274" max="11274" width="11.5703125" style="2" bestFit="1" customWidth="1"/>
    <col min="11275" max="11275" width="9.42578125" style="2" bestFit="1" customWidth="1"/>
    <col min="11276" max="11276" width="5.140625" style="2" bestFit="1" customWidth="1"/>
    <col min="11277" max="11277" width="7.28515625" style="2" bestFit="1" customWidth="1"/>
    <col min="11278" max="11278" width="5.140625" style="2" bestFit="1" customWidth="1"/>
    <col min="11279" max="11279" width="7.28515625" style="2" bestFit="1" customWidth="1"/>
    <col min="11280" max="11480" width="11.42578125" style="2"/>
    <col min="11481" max="11481" width="10" style="2" bestFit="1" customWidth="1"/>
    <col min="11482" max="11482" width="11.5703125" style="2" bestFit="1" customWidth="1"/>
    <col min="11483" max="11483" width="5.7109375" style="2" bestFit="1" customWidth="1"/>
    <col min="11484" max="11484" width="9.42578125" style="2" bestFit="1" customWidth="1"/>
    <col min="11485" max="11485" width="11.5703125" style="2" bestFit="1" customWidth="1"/>
    <col min="11486" max="11486" width="9.42578125" style="2" bestFit="1" customWidth="1"/>
    <col min="11487" max="11487" width="5.7109375" style="2" bestFit="1" customWidth="1"/>
    <col min="11488" max="11488" width="7.28515625" style="2" bestFit="1" customWidth="1"/>
    <col min="11489" max="11489" width="5.7109375" style="2" bestFit="1" customWidth="1"/>
    <col min="11490" max="11490" width="5.140625" style="2" bestFit="1" customWidth="1"/>
    <col min="11491" max="11491" width="11.42578125" style="2"/>
    <col min="11492" max="11492" width="5.7109375" style="2" bestFit="1" customWidth="1"/>
    <col min="11493" max="11493" width="9.42578125" style="2" bestFit="1" customWidth="1"/>
    <col min="11494" max="11494" width="11.5703125" style="2" bestFit="1" customWidth="1"/>
    <col min="11495" max="11495" width="9.42578125" style="2" bestFit="1" customWidth="1"/>
    <col min="11496" max="11496" width="6.28515625" style="2" bestFit="1" customWidth="1"/>
    <col min="11497" max="11497" width="7.28515625" style="2" bestFit="1" customWidth="1"/>
    <col min="11498" max="11498" width="5.7109375" style="2" bestFit="1" customWidth="1"/>
    <col min="11499" max="11499" width="5.140625" style="2" bestFit="1" customWidth="1"/>
    <col min="11500" max="11500" width="11.5703125" style="2" bestFit="1" customWidth="1"/>
    <col min="11501" max="11501" width="5.7109375" style="2" bestFit="1" customWidth="1"/>
    <col min="11502" max="11502" width="9.42578125" style="2" bestFit="1" customWidth="1"/>
    <col min="11503" max="11503" width="11.5703125" style="2" bestFit="1" customWidth="1"/>
    <col min="11504" max="11504" width="9.42578125" style="2" bestFit="1" customWidth="1"/>
    <col min="11505" max="11505" width="5.7109375" style="2" bestFit="1" customWidth="1"/>
    <col min="11506" max="11506" width="7.28515625" style="2" bestFit="1" customWidth="1"/>
    <col min="11507" max="11507" width="5.7109375" style="2" bestFit="1" customWidth="1"/>
    <col min="11508" max="11508" width="5.140625" style="2" bestFit="1" customWidth="1"/>
    <col min="11509" max="11509" width="11.5703125" style="2" bestFit="1" customWidth="1"/>
    <col min="11510" max="11510" width="5.7109375" style="2" bestFit="1" customWidth="1"/>
    <col min="11511" max="11511" width="9.42578125" style="2" bestFit="1" customWidth="1"/>
    <col min="11512" max="11512" width="11.5703125" style="2" bestFit="1" customWidth="1"/>
    <col min="11513" max="11513" width="9.42578125" style="2" bestFit="1" customWidth="1"/>
    <col min="11514" max="11514" width="5.7109375" style="2" bestFit="1" customWidth="1"/>
    <col min="11515" max="11515" width="7.28515625" style="2" bestFit="1" customWidth="1"/>
    <col min="11516" max="11516" width="5.7109375" style="2" bestFit="1" customWidth="1"/>
    <col min="11517" max="11517" width="5.140625" style="2" bestFit="1" customWidth="1"/>
    <col min="11518" max="11518" width="11.42578125" style="2"/>
    <col min="11519" max="11519" width="5.7109375" style="2" bestFit="1" customWidth="1"/>
    <col min="11520" max="11520" width="9.42578125" style="2" bestFit="1" customWidth="1"/>
    <col min="11521" max="11521" width="11.5703125" style="2" bestFit="1" customWidth="1"/>
    <col min="11522" max="11522" width="9.42578125" style="2" bestFit="1" customWidth="1"/>
    <col min="11523" max="11523" width="5.140625" style="2" bestFit="1" customWidth="1"/>
    <col min="11524" max="11524" width="7.28515625" style="2" bestFit="1" customWidth="1"/>
    <col min="11525" max="11525" width="5.140625" style="2" bestFit="1" customWidth="1"/>
    <col min="11526" max="11526" width="7.28515625" style="2" bestFit="1" customWidth="1"/>
    <col min="11527" max="11527" width="11.5703125" style="2" bestFit="1" customWidth="1"/>
    <col min="11528" max="11528" width="5.7109375" style="2" bestFit="1" customWidth="1"/>
    <col min="11529" max="11529" width="9.42578125" style="2" bestFit="1" customWidth="1"/>
    <col min="11530" max="11530" width="11.5703125" style="2" bestFit="1" customWidth="1"/>
    <col min="11531" max="11531" width="9.42578125" style="2" bestFit="1" customWidth="1"/>
    <col min="11532" max="11532" width="5.140625" style="2" bestFit="1" customWidth="1"/>
    <col min="11533" max="11533" width="7.28515625" style="2" bestFit="1" customWidth="1"/>
    <col min="11534" max="11534" width="5.140625" style="2" bestFit="1" customWidth="1"/>
    <col min="11535" max="11535" width="7.28515625" style="2" bestFit="1" customWidth="1"/>
    <col min="11536" max="11736" width="11.42578125" style="2"/>
    <col min="11737" max="11737" width="10" style="2" bestFit="1" customWidth="1"/>
    <col min="11738" max="11738" width="11.5703125" style="2" bestFit="1" customWidth="1"/>
    <col min="11739" max="11739" width="5.7109375" style="2" bestFit="1" customWidth="1"/>
    <col min="11740" max="11740" width="9.42578125" style="2" bestFit="1" customWidth="1"/>
    <col min="11741" max="11741" width="11.5703125" style="2" bestFit="1" customWidth="1"/>
    <col min="11742" max="11742" width="9.42578125" style="2" bestFit="1" customWidth="1"/>
    <col min="11743" max="11743" width="5.7109375" style="2" bestFit="1" customWidth="1"/>
    <col min="11744" max="11744" width="7.28515625" style="2" bestFit="1" customWidth="1"/>
    <col min="11745" max="11745" width="5.7109375" style="2" bestFit="1" customWidth="1"/>
    <col min="11746" max="11746" width="5.140625" style="2" bestFit="1" customWidth="1"/>
    <col min="11747" max="11747" width="11.42578125" style="2"/>
    <col min="11748" max="11748" width="5.7109375" style="2" bestFit="1" customWidth="1"/>
    <col min="11749" max="11749" width="9.42578125" style="2" bestFit="1" customWidth="1"/>
    <col min="11750" max="11750" width="11.5703125" style="2" bestFit="1" customWidth="1"/>
    <col min="11751" max="11751" width="9.42578125" style="2" bestFit="1" customWidth="1"/>
    <col min="11752" max="11752" width="6.28515625" style="2" bestFit="1" customWidth="1"/>
    <col min="11753" max="11753" width="7.28515625" style="2" bestFit="1" customWidth="1"/>
    <col min="11754" max="11754" width="5.7109375" style="2" bestFit="1" customWidth="1"/>
    <col min="11755" max="11755" width="5.140625" style="2" bestFit="1" customWidth="1"/>
    <col min="11756" max="11756" width="11.5703125" style="2" bestFit="1" customWidth="1"/>
    <col min="11757" max="11757" width="5.7109375" style="2" bestFit="1" customWidth="1"/>
    <col min="11758" max="11758" width="9.42578125" style="2" bestFit="1" customWidth="1"/>
    <col min="11759" max="11759" width="11.5703125" style="2" bestFit="1" customWidth="1"/>
    <col min="11760" max="11760" width="9.42578125" style="2" bestFit="1" customWidth="1"/>
    <col min="11761" max="11761" width="5.7109375" style="2" bestFit="1" customWidth="1"/>
    <col min="11762" max="11762" width="7.28515625" style="2" bestFit="1" customWidth="1"/>
    <col min="11763" max="11763" width="5.7109375" style="2" bestFit="1" customWidth="1"/>
    <col min="11764" max="11764" width="5.140625" style="2" bestFit="1" customWidth="1"/>
    <col min="11765" max="11765" width="11.5703125" style="2" bestFit="1" customWidth="1"/>
    <col min="11766" max="11766" width="5.7109375" style="2" bestFit="1" customWidth="1"/>
    <col min="11767" max="11767" width="9.42578125" style="2" bestFit="1" customWidth="1"/>
    <col min="11768" max="11768" width="11.5703125" style="2" bestFit="1" customWidth="1"/>
    <col min="11769" max="11769" width="9.42578125" style="2" bestFit="1" customWidth="1"/>
    <col min="11770" max="11770" width="5.7109375" style="2" bestFit="1" customWidth="1"/>
    <col min="11771" max="11771" width="7.28515625" style="2" bestFit="1" customWidth="1"/>
    <col min="11772" max="11772" width="5.7109375" style="2" bestFit="1" customWidth="1"/>
    <col min="11773" max="11773" width="5.140625" style="2" bestFit="1" customWidth="1"/>
    <col min="11774" max="11774" width="11.42578125" style="2"/>
    <col min="11775" max="11775" width="5.7109375" style="2" bestFit="1" customWidth="1"/>
    <col min="11776" max="11776" width="9.42578125" style="2" bestFit="1" customWidth="1"/>
    <col min="11777" max="11777" width="11.5703125" style="2" bestFit="1" customWidth="1"/>
    <col min="11778" max="11778" width="9.42578125" style="2" bestFit="1" customWidth="1"/>
    <col min="11779" max="11779" width="5.140625" style="2" bestFit="1" customWidth="1"/>
    <col min="11780" max="11780" width="7.28515625" style="2" bestFit="1" customWidth="1"/>
    <col min="11781" max="11781" width="5.140625" style="2" bestFit="1" customWidth="1"/>
    <col min="11782" max="11782" width="7.28515625" style="2" bestFit="1" customWidth="1"/>
    <col min="11783" max="11783" width="11.5703125" style="2" bestFit="1" customWidth="1"/>
    <col min="11784" max="11784" width="5.7109375" style="2" bestFit="1" customWidth="1"/>
    <col min="11785" max="11785" width="9.42578125" style="2" bestFit="1" customWidth="1"/>
    <col min="11786" max="11786" width="11.5703125" style="2" bestFit="1" customWidth="1"/>
    <col min="11787" max="11787" width="9.42578125" style="2" bestFit="1" customWidth="1"/>
    <col min="11788" max="11788" width="5.140625" style="2" bestFit="1" customWidth="1"/>
    <col min="11789" max="11789" width="7.28515625" style="2" bestFit="1" customWidth="1"/>
    <col min="11790" max="11790" width="5.140625" style="2" bestFit="1" customWidth="1"/>
    <col min="11791" max="11791" width="7.28515625" style="2" bestFit="1" customWidth="1"/>
    <col min="11792" max="11992" width="11.42578125" style="2"/>
    <col min="11993" max="11993" width="10" style="2" bestFit="1" customWidth="1"/>
    <col min="11994" max="11994" width="11.5703125" style="2" bestFit="1" customWidth="1"/>
    <col min="11995" max="11995" width="5.7109375" style="2" bestFit="1" customWidth="1"/>
    <col min="11996" max="11996" width="9.42578125" style="2" bestFit="1" customWidth="1"/>
    <col min="11997" max="11997" width="11.5703125" style="2" bestFit="1" customWidth="1"/>
    <col min="11998" max="11998" width="9.42578125" style="2" bestFit="1" customWidth="1"/>
    <col min="11999" max="11999" width="5.7109375" style="2" bestFit="1" customWidth="1"/>
    <col min="12000" max="12000" width="7.28515625" style="2" bestFit="1" customWidth="1"/>
    <col min="12001" max="12001" width="5.7109375" style="2" bestFit="1" customWidth="1"/>
    <col min="12002" max="12002" width="5.140625" style="2" bestFit="1" customWidth="1"/>
    <col min="12003" max="12003" width="11.42578125" style="2"/>
    <col min="12004" max="12004" width="5.7109375" style="2" bestFit="1" customWidth="1"/>
    <col min="12005" max="12005" width="9.42578125" style="2" bestFit="1" customWidth="1"/>
    <col min="12006" max="12006" width="11.5703125" style="2" bestFit="1" customWidth="1"/>
    <col min="12007" max="12007" width="9.42578125" style="2" bestFit="1" customWidth="1"/>
    <col min="12008" max="12008" width="6.28515625" style="2" bestFit="1" customWidth="1"/>
    <col min="12009" max="12009" width="7.28515625" style="2" bestFit="1" customWidth="1"/>
    <col min="12010" max="12010" width="5.7109375" style="2" bestFit="1" customWidth="1"/>
    <col min="12011" max="12011" width="5.140625" style="2" bestFit="1" customWidth="1"/>
    <col min="12012" max="12012" width="11.5703125" style="2" bestFit="1" customWidth="1"/>
    <col min="12013" max="12013" width="5.7109375" style="2" bestFit="1" customWidth="1"/>
    <col min="12014" max="12014" width="9.42578125" style="2" bestFit="1" customWidth="1"/>
    <col min="12015" max="12015" width="11.5703125" style="2" bestFit="1" customWidth="1"/>
    <col min="12016" max="12016" width="9.42578125" style="2" bestFit="1" customWidth="1"/>
    <col min="12017" max="12017" width="5.7109375" style="2" bestFit="1" customWidth="1"/>
    <col min="12018" max="12018" width="7.28515625" style="2" bestFit="1" customWidth="1"/>
    <col min="12019" max="12019" width="5.7109375" style="2" bestFit="1" customWidth="1"/>
    <col min="12020" max="12020" width="5.140625" style="2" bestFit="1" customWidth="1"/>
    <col min="12021" max="12021" width="11.5703125" style="2" bestFit="1" customWidth="1"/>
    <col min="12022" max="12022" width="5.7109375" style="2" bestFit="1" customWidth="1"/>
    <col min="12023" max="12023" width="9.42578125" style="2" bestFit="1" customWidth="1"/>
    <col min="12024" max="12024" width="11.5703125" style="2" bestFit="1" customWidth="1"/>
    <col min="12025" max="12025" width="9.42578125" style="2" bestFit="1" customWidth="1"/>
    <col min="12026" max="12026" width="5.7109375" style="2" bestFit="1" customWidth="1"/>
    <col min="12027" max="12027" width="7.28515625" style="2" bestFit="1" customWidth="1"/>
    <col min="12028" max="12028" width="5.7109375" style="2" bestFit="1" customWidth="1"/>
    <col min="12029" max="12029" width="5.140625" style="2" bestFit="1" customWidth="1"/>
    <col min="12030" max="12030" width="11.42578125" style="2"/>
    <col min="12031" max="12031" width="5.7109375" style="2" bestFit="1" customWidth="1"/>
    <col min="12032" max="12032" width="9.42578125" style="2" bestFit="1" customWidth="1"/>
    <col min="12033" max="12033" width="11.5703125" style="2" bestFit="1" customWidth="1"/>
    <col min="12034" max="12034" width="9.42578125" style="2" bestFit="1" customWidth="1"/>
    <col min="12035" max="12035" width="5.140625" style="2" bestFit="1" customWidth="1"/>
    <col min="12036" max="12036" width="7.28515625" style="2" bestFit="1" customWidth="1"/>
    <col min="12037" max="12037" width="5.140625" style="2" bestFit="1" customWidth="1"/>
    <col min="12038" max="12038" width="7.28515625" style="2" bestFit="1" customWidth="1"/>
    <col min="12039" max="12039" width="11.5703125" style="2" bestFit="1" customWidth="1"/>
    <col min="12040" max="12040" width="5.7109375" style="2" bestFit="1" customWidth="1"/>
    <col min="12041" max="12041" width="9.42578125" style="2" bestFit="1" customWidth="1"/>
    <col min="12042" max="12042" width="11.5703125" style="2" bestFit="1" customWidth="1"/>
    <col min="12043" max="12043" width="9.42578125" style="2" bestFit="1" customWidth="1"/>
    <col min="12044" max="12044" width="5.140625" style="2" bestFit="1" customWidth="1"/>
    <col min="12045" max="12045" width="7.28515625" style="2" bestFit="1" customWidth="1"/>
    <col min="12046" max="12046" width="5.140625" style="2" bestFit="1" customWidth="1"/>
    <col min="12047" max="12047" width="7.28515625" style="2" bestFit="1" customWidth="1"/>
    <col min="12048" max="12248" width="11.42578125" style="2"/>
    <col min="12249" max="12249" width="10" style="2" bestFit="1" customWidth="1"/>
    <col min="12250" max="12250" width="11.5703125" style="2" bestFit="1" customWidth="1"/>
    <col min="12251" max="12251" width="5.7109375" style="2" bestFit="1" customWidth="1"/>
    <col min="12252" max="12252" width="9.42578125" style="2" bestFit="1" customWidth="1"/>
    <col min="12253" max="12253" width="11.5703125" style="2" bestFit="1" customWidth="1"/>
    <col min="12254" max="12254" width="9.42578125" style="2" bestFit="1" customWidth="1"/>
    <col min="12255" max="12255" width="5.7109375" style="2" bestFit="1" customWidth="1"/>
    <col min="12256" max="12256" width="7.28515625" style="2" bestFit="1" customWidth="1"/>
    <col min="12257" max="12257" width="5.7109375" style="2" bestFit="1" customWidth="1"/>
    <col min="12258" max="12258" width="5.140625" style="2" bestFit="1" customWidth="1"/>
    <col min="12259" max="12259" width="11.42578125" style="2"/>
    <col min="12260" max="12260" width="5.7109375" style="2" bestFit="1" customWidth="1"/>
    <col min="12261" max="12261" width="9.42578125" style="2" bestFit="1" customWidth="1"/>
    <col min="12262" max="12262" width="11.5703125" style="2" bestFit="1" customWidth="1"/>
    <col min="12263" max="12263" width="9.42578125" style="2" bestFit="1" customWidth="1"/>
    <col min="12264" max="12264" width="6.28515625" style="2" bestFit="1" customWidth="1"/>
    <col min="12265" max="12265" width="7.28515625" style="2" bestFit="1" customWidth="1"/>
    <col min="12266" max="12266" width="5.7109375" style="2" bestFit="1" customWidth="1"/>
    <col min="12267" max="12267" width="5.140625" style="2" bestFit="1" customWidth="1"/>
    <col min="12268" max="12268" width="11.5703125" style="2" bestFit="1" customWidth="1"/>
    <col min="12269" max="12269" width="5.7109375" style="2" bestFit="1" customWidth="1"/>
    <col min="12270" max="12270" width="9.42578125" style="2" bestFit="1" customWidth="1"/>
    <col min="12271" max="12271" width="11.5703125" style="2" bestFit="1" customWidth="1"/>
    <col min="12272" max="12272" width="9.42578125" style="2" bestFit="1" customWidth="1"/>
    <col min="12273" max="12273" width="5.7109375" style="2" bestFit="1" customWidth="1"/>
    <col min="12274" max="12274" width="7.28515625" style="2" bestFit="1" customWidth="1"/>
    <col min="12275" max="12275" width="5.7109375" style="2" bestFit="1" customWidth="1"/>
    <col min="12276" max="12276" width="5.140625" style="2" bestFit="1" customWidth="1"/>
    <col min="12277" max="12277" width="11.5703125" style="2" bestFit="1" customWidth="1"/>
    <col min="12278" max="12278" width="5.7109375" style="2" bestFit="1" customWidth="1"/>
    <col min="12279" max="12279" width="9.42578125" style="2" bestFit="1" customWidth="1"/>
    <col min="12280" max="12280" width="11.5703125" style="2" bestFit="1" customWidth="1"/>
    <col min="12281" max="12281" width="9.42578125" style="2" bestFit="1" customWidth="1"/>
    <col min="12282" max="12282" width="5.7109375" style="2" bestFit="1" customWidth="1"/>
    <col min="12283" max="12283" width="7.28515625" style="2" bestFit="1" customWidth="1"/>
    <col min="12284" max="12284" width="5.7109375" style="2" bestFit="1" customWidth="1"/>
    <col min="12285" max="12285" width="5.140625" style="2" bestFit="1" customWidth="1"/>
    <col min="12286" max="12286" width="11.42578125" style="2"/>
    <col min="12287" max="12287" width="5.7109375" style="2" bestFit="1" customWidth="1"/>
    <col min="12288" max="12288" width="9.42578125" style="2" bestFit="1" customWidth="1"/>
    <col min="12289" max="12289" width="11.5703125" style="2" bestFit="1" customWidth="1"/>
    <col min="12290" max="12290" width="9.42578125" style="2" bestFit="1" customWidth="1"/>
    <col min="12291" max="12291" width="5.140625" style="2" bestFit="1" customWidth="1"/>
    <col min="12292" max="12292" width="7.28515625" style="2" bestFit="1" customWidth="1"/>
    <col min="12293" max="12293" width="5.140625" style="2" bestFit="1" customWidth="1"/>
    <col min="12294" max="12294" width="7.28515625" style="2" bestFit="1" customWidth="1"/>
    <col min="12295" max="12295" width="11.5703125" style="2" bestFit="1" customWidth="1"/>
    <col min="12296" max="12296" width="5.7109375" style="2" bestFit="1" customWidth="1"/>
    <col min="12297" max="12297" width="9.42578125" style="2" bestFit="1" customWidth="1"/>
    <col min="12298" max="12298" width="11.5703125" style="2" bestFit="1" customWidth="1"/>
    <col min="12299" max="12299" width="9.42578125" style="2" bestFit="1" customWidth="1"/>
    <col min="12300" max="12300" width="5.140625" style="2" bestFit="1" customWidth="1"/>
    <col min="12301" max="12301" width="7.28515625" style="2" bestFit="1" customWidth="1"/>
    <col min="12302" max="12302" width="5.140625" style="2" bestFit="1" customWidth="1"/>
    <col min="12303" max="12303" width="7.28515625" style="2" bestFit="1" customWidth="1"/>
    <col min="12304" max="12504" width="11.42578125" style="2"/>
    <col min="12505" max="12505" width="10" style="2" bestFit="1" customWidth="1"/>
    <col min="12506" max="12506" width="11.5703125" style="2" bestFit="1" customWidth="1"/>
    <col min="12507" max="12507" width="5.7109375" style="2" bestFit="1" customWidth="1"/>
    <col min="12508" max="12508" width="9.42578125" style="2" bestFit="1" customWidth="1"/>
    <col min="12509" max="12509" width="11.5703125" style="2" bestFit="1" customWidth="1"/>
    <col min="12510" max="12510" width="9.42578125" style="2" bestFit="1" customWidth="1"/>
    <col min="12511" max="12511" width="5.7109375" style="2" bestFit="1" customWidth="1"/>
    <col min="12512" max="12512" width="7.28515625" style="2" bestFit="1" customWidth="1"/>
    <col min="12513" max="12513" width="5.7109375" style="2" bestFit="1" customWidth="1"/>
    <col min="12514" max="12514" width="5.140625" style="2" bestFit="1" customWidth="1"/>
    <col min="12515" max="12515" width="11.42578125" style="2"/>
    <col min="12516" max="12516" width="5.7109375" style="2" bestFit="1" customWidth="1"/>
    <col min="12517" max="12517" width="9.42578125" style="2" bestFit="1" customWidth="1"/>
    <col min="12518" max="12518" width="11.5703125" style="2" bestFit="1" customWidth="1"/>
    <col min="12519" max="12519" width="9.42578125" style="2" bestFit="1" customWidth="1"/>
    <col min="12520" max="12520" width="6.28515625" style="2" bestFit="1" customWidth="1"/>
    <col min="12521" max="12521" width="7.28515625" style="2" bestFit="1" customWidth="1"/>
    <col min="12522" max="12522" width="5.7109375" style="2" bestFit="1" customWidth="1"/>
    <col min="12523" max="12523" width="5.140625" style="2" bestFit="1" customWidth="1"/>
    <col min="12524" max="12524" width="11.5703125" style="2" bestFit="1" customWidth="1"/>
    <col min="12525" max="12525" width="5.7109375" style="2" bestFit="1" customWidth="1"/>
    <col min="12526" max="12526" width="9.42578125" style="2" bestFit="1" customWidth="1"/>
    <col min="12527" max="12527" width="11.5703125" style="2" bestFit="1" customWidth="1"/>
    <col min="12528" max="12528" width="9.42578125" style="2" bestFit="1" customWidth="1"/>
    <col min="12529" max="12529" width="5.7109375" style="2" bestFit="1" customWidth="1"/>
    <col min="12530" max="12530" width="7.28515625" style="2" bestFit="1" customWidth="1"/>
    <col min="12531" max="12531" width="5.7109375" style="2" bestFit="1" customWidth="1"/>
    <col min="12532" max="12532" width="5.140625" style="2" bestFit="1" customWidth="1"/>
    <col min="12533" max="12533" width="11.5703125" style="2" bestFit="1" customWidth="1"/>
    <col min="12534" max="12534" width="5.7109375" style="2" bestFit="1" customWidth="1"/>
    <col min="12535" max="12535" width="9.42578125" style="2" bestFit="1" customWidth="1"/>
    <col min="12536" max="12536" width="11.5703125" style="2" bestFit="1" customWidth="1"/>
    <col min="12537" max="12537" width="9.42578125" style="2" bestFit="1" customWidth="1"/>
    <col min="12538" max="12538" width="5.7109375" style="2" bestFit="1" customWidth="1"/>
    <col min="12539" max="12539" width="7.28515625" style="2" bestFit="1" customWidth="1"/>
    <col min="12540" max="12540" width="5.7109375" style="2" bestFit="1" customWidth="1"/>
    <col min="12541" max="12541" width="5.140625" style="2" bestFit="1" customWidth="1"/>
    <col min="12542" max="12542" width="11.42578125" style="2"/>
    <col min="12543" max="12543" width="5.7109375" style="2" bestFit="1" customWidth="1"/>
    <col min="12544" max="12544" width="9.42578125" style="2" bestFit="1" customWidth="1"/>
    <col min="12545" max="12545" width="11.5703125" style="2" bestFit="1" customWidth="1"/>
    <col min="12546" max="12546" width="9.42578125" style="2" bestFit="1" customWidth="1"/>
    <col min="12547" max="12547" width="5.140625" style="2" bestFit="1" customWidth="1"/>
    <col min="12548" max="12548" width="7.28515625" style="2" bestFit="1" customWidth="1"/>
    <col min="12549" max="12549" width="5.140625" style="2" bestFit="1" customWidth="1"/>
    <col min="12550" max="12550" width="7.28515625" style="2" bestFit="1" customWidth="1"/>
    <col min="12551" max="12551" width="11.5703125" style="2" bestFit="1" customWidth="1"/>
    <col min="12552" max="12552" width="5.7109375" style="2" bestFit="1" customWidth="1"/>
    <col min="12553" max="12553" width="9.42578125" style="2" bestFit="1" customWidth="1"/>
    <col min="12554" max="12554" width="11.5703125" style="2" bestFit="1" customWidth="1"/>
    <col min="12555" max="12555" width="9.42578125" style="2" bestFit="1" customWidth="1"/>
    <col min="12556" max="12556" width="5.140625" style="2" bestFit="1" customWidth="1"/>
    <col min="12557" max="12557" width="7.28515625" style="2" bestFit="1" customWidth="1"/>
    <col min="12558" max="12558" width="5.140625" style="2" bestFit="1" customWidth="1"/>
    <col min="12559" max="12559" width="7.28515625" style="2" bestFit="1" customWidth="1"/>
    <col min="12560" max="12760" width="11.42578125" style="2"/>
    <col min="12761" max="12761" width="10" style="2" bestFit="1" customWidth="1"/>
    <col min="12762" max="12762" width="11.5703125" style="2" bestFit="1" customWidth="1"/>
    <col min="12763" max="12763" width="5.7109375" style="2" bestFit="1" customWidth="1"/>
    <col min="12764" max="12764" width="9.42578125" style="2" bestFit="1" customWidth="1"/>
    <col min="12765" max="12765" width="11.5703125" style="2" bestFit="1" customWidth="1"/>
    <col min="12766" max="12766" width="9.42578125" style="2" bestFit="1" customWidth="1"/>
    <col min="12767" max="12767" width="5.7109375" style="2" bestFit="1" customWidth="1"/>
    <col min="12768" max="12768" width="7.28515625" style="2" bestFit="1" customWidth="1"/>
    <col min="12769" max="12769" width="5.7109375" style="2" bestFit="1" customWidth="1"/>
    <col min="12770" max="12770" width="5.140625" style="2" bestFit="1" customWidth="1"/>
    <col min="12771" max="12771" width="11.42578125" style="2"/>
    <col min="12772" max="12772" width="5.7109375" style="2" bestFit="1" customWidth="1"/>
    <col min="12773" max="12773" width="9.42578125" style="2" bestFit="1" customWidth="1"/>
    <col min="12774" max="12774" width="11.5703125" style="2" bestFit="1" customWidth="1"/>
    <col min="12775" max="12775" width="9.42578125" style="2" bestFit="1" customWidth="1"/>
    <col min="12776" max="12776" width="6.28515625" style="2" bestFit="1" customWidth="1"/>
    <col min="12777" max="12777" width="7.28515625" style="2" bestFit="1" customWidth="1"/>
    <col min="12778" max="12778" width="5.7109375" style="2" bestFit="1" customWidth="1"/>
    <col min="12779" max="12779" width="5.140625" style="2" bestFit="1" customWidth="1"/>
    <col min="12780" max="12780" width="11.5703125" style="2" bestFit="1" customWidth="1"/>
    <col min="12781" max="12781" width="5.7109375" style="2" bestFit="1" customWidth="1"/>
    <col min="12782" max="12782" width="9.42578125" style="2" bestFit="1" customWidth="1"/>
    <col min="12783" max="12783" width="11.5703125" style="2" bestFit="1" customWidth="1"/>
    <col min="12784" max="12784" width="9.42578125" style="2" bestFit="1" customWidth="1"/>
    <col min="12785" max="12785" width="5.7109375" style="2" bestFit="1" customWidth="1"/>
    <col min="12786" max="12786" width="7.28515625" style="2" bestFit="1" customWidth="1"/>
    <col min="12787" max="12787" width="5.7109375" style="2" bestFit="1" customWidth="1"/>
    <col min="12788" max="12788" width="5.140625" style="2" bestFit="1" customWidth="1"/>
    <col min="12789" max="12789" width="11.5703125" style="2" bestFit="1" customWidth="1"/>
    <col min="12790" max="12790" width="5.7109375" style="2" bestFit="1" customWidth="1"/>
    <col min="12791" max="12791" width="9.42578125" style="2" bestFit="1" customWidth="1"/>
    <col min="12792" max="12792" width="11.5703125" style="2" bestFit="1" customWidth="1"/>
    <col min="12793" max="12793" width="9.42578125" style="2" bestFit="1" customWidth="1"/>
    <col min="12794" max="12794" width="5.7109375" style="2" bestFit="1" customWidth="1"/>
    <col min="12795" max="12795" width="7.28515625" style="2" bestFit="1" customWidth="1"/>
    <col min="12796" max="12796" width="5.7109375" style="2" bestFit="1" customWidth="1"/>
    <col min="12797" max="12797" width="5.140625" style="2" bestFit="1" customWidth="1"/>
    <col min="12798" max="12798" width="11.42578125" style="2"/>
    <col min="12799" max="12799" width="5.7109375" style="2" bestFit="1" customWidth="1"/>
    <col min="12800" max="12800" width="9.42578125" style="2" bestFit="1" customWidth="1"/>
    <col min="12801" max="12801" width="11.5703125" style="2" bestFit="1" customWidth="1"/>
    <col min="12802" max="12802" width="9.42578125" style="2" bestFit="1" customWidth="1"/>
    <col min="12803" max="12803" width="5.140625" style="2" bestFit="1" customWidth="1"/>
    <col min="12804" max="12804" width="7.28515625" style="2" bestFit="1" customWidth="1"/>
    <col min="12805" max="12805" width="5.140625" style="2" bestFit="1" customWidth="1"/>
    <col min="12806" max="12806" width="7.28515625" style="2" bestFit="1" customWidth="1"/>
    <col min="12807" max="12807" width="11.5703125" style="2" bestFit="1" customWidth="1"/>
    <col min="12808" max="12808" width="5.7109375" style="2" bestFit="1" customWidth="1"/>
    <col min="12809" max="12809" width="9.42578125" style="2" bestFit="1" customWidth="1"/>
    <col min="12810" max="12810" width="11.5703125" style="2" bestFit="1" customWidth="1"/>
    <col min="12811" max="12811" width="9.42578125" style="2" bestFit="1" customWidth="1"/>
    <col min="12812" max="12812" width="5.140625" style="2" bestFit="1" customWidth="1"/>
    <col min="12813" max="12813" width="7.28515625" style="2" bestFit="1" customWidth="1"/>
    <col min="12814" max="12814" width="5.140625" style="2" bestFit="1" customWidth="1"/>
    <col min="12815" max="12815" width="7.28515625" style="2" bestFit="1" customWidth="1"/>
    <col min="12816" max="13016" width="11.42578125" style="2"/>
    <col min="13017" max="13017" width="10" style="2" bestFit="1" customWidth="1"/>
    <col min="13018" max="13018" width="11.5703125" style="2" bestFit="1" customWidth="1"/>
    <col min="13019" max="13019" width="5.7109375" style="2" bestFit="1" customWidth="1"/>
    <col min="13020" max="13020" width="9.42578125" style="2" bestFit="1" customWidth="1"/>
    <col min="13021" max="13021" width="11.5703125" style="2" bestFit="1" customWidth="1"/>
    <col min="13022" max="13022" width="9.42578125" style="2" bestFit="1" customWidth="1"/>
    <col min="13023" max="13023" width="5.7109375" style="2" bestFit="1" customWidth="1"/>
    <col min="13024" max="13024" width="7.28515625" style="2" bestFit="1" customWidth="1"/>
    <col min="13025" max="13025" width="5.7109375" style="2" bestFit="1" customWidth="1"/>
    <col min="13026" max="13026" width="5.140625" style="2" bestFit="1" customWidth="1"/>
    <col min="13027" max="13027" width="11.42578125" style="2"/>
    <col min="13028" max="13028" width="5.7109375" style="2" bestFit="1" customWidth="1"/>
    <col min="13029" max="13029" width="9.42578125" style="2" bestFit="1" customWidth="1"/>
    <col min="13030" max="13030" width="11.5703125" style="2" bestFit="1" customWidth="1"/>
    <col min="13031" max="13031" width="9.42578125" style="2" bestFit="1" customWidth="1"/>
    <col min="13032" max="13032" width="6.28515625" style="2" bestFit="1" customWidth="1"/>
    <col min="13033" max="13033" width="7.28515625" style="2" bestFit="1" customWidth="1"/>
    <col min="13034" max="13034" width="5.7109375" style="2" bestFit="1" customWidth="1"/>
    <col min="13035" max="13035" width="5.140625" style="2" bestFit="1" customWidth="1"/>
    <col min="13036" max="13036" width="11.5703125" style="2" bestFit="1" customWidth="1"/>
    <col min="13037" max="13037" width="5.7109375" style="2" bestFit="1" customWidth="1"/>
    <col min="13038" max="13038" width="9.42578125" style="2" bestFit="1" customWidth="1"/>
    <col min="13039" max="13039" width="11.5703125" style="2" bestFit="1" customWidth="1"/>
    <col min="13040" max="13040" width="9.42578125" style="2" bestFit="1" customWidth="1"/>
    <col min="13041" max="13041" width="5.7109375" style="2" bestFit="1" customWidth="1"/>
    <col min="13042" max="13042" width="7.28515625" style="2" bestFit="1" customWidth="1"/>
    <col min="13043" max="13043" width="5.7109375" style="2" bestFit="1" customWidth="1"/>
    <col min="13044" max="13044" width="5.140625" style="2" bestFit="1" customWidth="1"/>
    <col min="13045" max="13045" width="11.5703125" style="2" bestFit="1" customWidth="1"/>
    <col min="13046" max="13046" width="5.7109375" style="2" bestFit="1" customWidth="1"/>
    <col min="13047" max="13047" width="9.42578125" style="2" bestFit="1" customWidth="1"/>
    <col min="13048" max="13048" width="11.5703125" style="2" bestFit="1" customWidth="1"/>
    <col min="13049" max="13049" width="9.42578125" style="2" bestFit="1" customWidth="1"/>
    <col min="13050" max="13050" width="5.7109375" style="2" bestFit="1" customWidth="1"/>
    <col min="13051" max="13051" width="7.28515625" style="2" bestFit="1" customWidth="1"/>
    <col min="13052" max="13052" width="5.7109375" style="2" bestFit="1" customWidth="1"/>
    <col min="13053" max="13053" width="5.140625" style="2" bestFit="1" customWidth="1"/>
    <col min="13054" max="13054" width="11.42578125" style="2"/>
    <col min="13055" max="13055" width="5.7109375" style="2" bestFit="1" customWidth="1"/>
    <col min="13056" max="13056" width="9.42578125" style="2" bestFit="1" customWidth="1"/>
    <col min="13057" max="13057" width="11.5703125" style="2" bestFit="1" customWidth="1"/>
    <col min="13058" max="13058" width="9.42578125" style="2" bestFit="1" customWidth="1"/>
    <col min="13059" max="13059" width="5.140625" style="2" bestFit="1" customWidth="1"/>
    <col min="13060" max="13060" width="7.28515625" style="2" bestFit="1" customWidth="1"/>
    <col min="13061" max="13061" width="5.140625" style="2" bestFit="1" customWidth="1"/>
    <col min="13062" max="13062" width="7.28515625" style="2" bestFit="1" customWidth="1"/>
    <col min="13063" max="13063" width="11.5703125" style="2" bestFit="1" customWidth="1"/>
    <col min="13064" max="13064" width="5.7109375" style="2" bestFit="1" customWidth="1"/>
    <col min="13065" max="13065" width="9.42578125" style="2" bestFit="1" customWidth="1"/>
    <col min="13066" max="13066" width="11.5703125" style="2" bestFit="1" customWidth="1"/>
    <col min="13067" max="13067" width="9.42578125" style="2" bestFit="1" customWidth="1"/>
    <col min="13068" max="13068" width="5.140625" style="2" bestFit="1" customWidth="1"/>
    <col min="13069" max="13069" width="7.28515625" style="2" bestFit="1" customWidth="1"/>
    <col min="13070" max="13070" width="5.140625" style="2" bestFit="1" customWidth="1"/>
    <col min="13071" max="13071" width="7.28515625" style="2" bestFit="1" customWidth="1"/>
    <col min="13072" max="13272" width="11.42578125" style="2"/>
    <col min="13273" max="13273" width="10" style="2" bestFit="1" customWidth="1"/>
    <col min="13274" max="13274" width="11.5703125" style="2" bestFit="1" customWidth="1"/>
    <col min="13275" max="13275" width="5.7109375" style="2" bestFit="1" customWidth="1"/>
    <col min="13276" max="13276" width="9.42578125" style="2" bestFit="1" customWidth="1"/>
    <col min="13277" max="13277" width="11.5703125" style="2" bestFit="1" customWidth="1"/>
    <col min="13278" max="13278" width="9.42578125" style="2" bestFit="1" customWidth="1"/>
    <col min="13279" max="13279" width="5.7109375" style="2" bestFit="1" customWidth="1"/>
    <col min="13280" max="13280" width="7.28515625" style="2" bestFit="1" customWidth="1"/>
    <col min="13281" max="13281" width="5.7109375" style="2" bestFit="1" customWidth="1"/>
    <col min="13282" max="13282" width="5.140625" style="2" bestFit="1" customWidth="1"/>
    <col min="13283" max="13283" width="11.42578125" style="2"/>
    <col min="13284" max="13284" width="5.7109375" style="2" bestFit="1" customWidth="1"/>
    <col min="13285" max="13285" width="9.42578125" style="2" bestFit="1" customWidth="1"/>
    <col min="13286" max="13286" width="11.5703125" style="2" bestFit="1" customWidth="1"/>
    <col min="13287" max="13287" width="9.42578125" style="2" bestFit="1" customWidth="1"/>
    <col min="13288" max="13288" width="6.28515625" style="2" bestFit="1" customWidth="1"/>
    <col min="13289" max="13289" width="7.28515625" style="2" bestFit="1" customWidth="1"/>
    <col min="13290" max="13290" width="5.7109375" style="2" bestFit="1" customWidth="1"/>
    <col min="13291" max="13291" width="5.140625" style="2" bestFit="1" customWidth="1"/>
    <col min="13292" max="13292" width="11.5703125" style="2" bestFit="1" customWidth="1"/>
    <col min="13293" max="13293" width="5.7109375" style="2" bestFit="1" customWidth="1"/>
    <col min="13294" max="13294" width="9.42578125" style="2" bestFit="1" customWidth="1"/>
    <col min="13295" max="13295" width="11.5703125" style="2" bestFit="1" customWidth="1"/>
    <col min="13296" max="13296" width="9.42578125" style="2" bestFit="1" customWidth="1"/>
    <col min="13297" max="13297" width="5.7109375" style="2" bestFit="1" customWidth="1"/>
    <col min="13298" max="13298" width="7.28515625" style="2" bestFit="1" customWidth="1"/>
    <col min="13299" max="13299" width="5.7109375" style="2" bestFit="1" customWidth="1"/>
    <col min="13300" max="13300" width="5.140625" style="2" bestFit="1" customWidth="1"/>
    <col min="13301" max="13301" width="11.5703125" style="2" bestFit="1" customWidth="1"/>
    <col min="13302" max="13302" width="5.7109375" style="2" bestFit="1" customWidth="1"/>
    <col min="13303" max="13303" width="9.42578125" style="2" bestFit="1" customWidth="1"/>
    <col min="13304" max="13304" width="11.5703125" style="2" bestFit="1" customWidth="1"/>
    <col min="13305" max="13305" width="9.42578125" style="2" bestFit="1" customWidth="1"/>
    <col min="13306" max="13306" width="5.7109375" style="2" bestFit="1" customWidth="1"/>
    <col min="13307" max="13307" width="7.28515625" style="2" bestFit="1" customWidth="1"/>
    <col min="13308" max="13308" width="5.7109375" style="2" bestFit="1" customWidth="1"/>
    <col min="13309" max="13309" width="5.140625" style="2" bestFit="1" customWidth="1"/>
    <col min="13310" max="13310" width="11.42578125" style="2"/>
    <col min="13311" max="13311" width="5.7109375" style="2" bestFit="1" customWidth="1"/>
    <col min="13312" max="13312" width="9.42578125" style="2" bestFit="1" customWidth="1"/>
    <col min="13313" max="13313" width="11.5703125" style="2" bestFit="1" customWidth="1"/>
    <col min="13314" max="13314" width="9.42578125" style="2" bestFit="1" customWidth="1"/>
    <col min="13315" max="13315" width="5.140625" style="2" bestFit="1" customWidth="1"/>
    <col min="13316" max="13316" width="7.28515625" style="2" bestFit="1" customWidth="1"/>
    <col min="13317" max="13317" width="5.140625" style="2" bestFit="1" customWidth="1"/>
    <col min="13318" max="13318" width="7.28515625" style="2" bestFit="1" customWidth="1"/>
    <col min="13319" max="13319" width="11.5703125" style="2" bestFit="1" customWidth="1"/>
    <col min="13320" max="13320" width="5.7109375" style="2" bestFit="1" customWidth="1"/>
    <col min="13321" max="13321" width="9.42578125" style="2" bestFit="1" customWidth="1"/>
    <col min="13322" max="13322" width="11.5703125" style="2" bestFit="1" customWidth="1"/>
    <col min="13323" max="13323" width="9.42578125" style="2" bestFit="1" customWidth="1"/>
    <col min="13324" max="13324" width="5.140625" style="2" bestFit="1" customWidth="1"/>
    <col min="13325" max="13325" width="7.28515625" style="2" bestFit="1" customWidth="1"/>
    <col min="13326" max="13326" width="5.140625" style="2" bestFit="1" customWidth="1"/>
    <col min="13327" max="13327" width="7.28515625" style="2" bestFit="1" customWidth="1"/>
    <col min="13328" max="13528" width="11.42578125" style="2"/>
    <col min="13529" max="13529" width="10" style="2" bestFit="1" customWidth="1"/>
    <col min="13530" max="13530" width="11.5703125" style="2" bestFit="1" customWidth="1"/>
    <col min="13531" max="13531" width="5.7109375" style="2" bestFit="1" customWidth="1"/>
    <col min="13532" max="13532" width="9.42578125" style="2" bestFit="1" customWidth="1"/>
    <col min="13533" max="13533" width="11.5703125" style="2" bestFit="1" customWidth="1"/>
    <col min="13534" max="13534" width="9.42578125" style="2" bestFit="1" customWidth="1"/>
    <col min="13535" max="13535" width="5.7109375" style="2" bestFit="1" customWidth="1"/>
    <col min="13536" max="13536" width="7.28515625" style="2" bestFit="1" customWidth="1"/>
    <col min="13537" max="13537" width="5.7109375" style="2" bestFit="1" customWidth="1"/>
    <col min="13538" max="13538" width="5.140625" style="2" bestFit="1" customWidth="1"/>
    <col min="13539" max="13539" width="11.42578125" style="2"/>
    <col min="13540" max="13540" width="5.7109375" style="2" bestFit="1" customWidth="1"/>
    <col min="13541" max="13541" width="9.42578125" style="2" bestFit="1" customWidth="1"/>
    <col min="13542" max="13542" width="11.5703125" style="2" bestFit="1" customWidth="1"/>
    <col min="13543" max="13543" width="9.42578125" style="2" bestFit="1" customWidth="1"/>
    <col min="13544" max="13544" width="6.28515625" style="2" bestFit="1" customWidth="1"/>
    <col min="13545" max="13545" width="7.28515625" style="2" bestFit="1" customWidth="1"/>
    <col min="13546" max="13546" width="5.7109375" style="2" bestFit="1" customWidth="1"/>
    <col min="13547" max="13547" width="5.140625" style="2" bestFit="1" customWidth="1"/>
    <col min="13548" max="13548" width="11.5703125" style="2" bestFit="1" customWidth="1"/>
    <col min="13549" max="13549" width="5.7109375" style="2" bestFit="1" customWidth="1"/>
    <col min="13550" max="13550" width="9.42578125" style="2" bestFit="1" customWidth="1"/>
    <col min="13551" max="13551" width="11.5703125" style="2" bestFit="1" customWidth="1"/>
    <col min="13552" max="13552" width="9.42578125" style="2" bestFit="1" customWidth="1"/>
    <col min="13553" max="13553" width="5.7109375" style="2" bestFit="1" customWidth="1"/>
    <col min="13554" max="13554" width="7.28515625" style="2" bestFit="1" customWidth="1"/>
    <col min="13555" max="13555" width="5.7109375" style="2" bestFit="1" customWidth="1"/>
    <col min="13556" max="13556" width="5.140625" style="2" bestFit="1" customWidth="1"/>
    <col min="13557" max="13557" width="11.5703125" style="2" bestFit="1" customWidth="1"/>
    <col min="13558" max="13558" width="5.7109375" style="2" bestFit="1" customWidth="1"/>
    <col min="13559" max="13559" width="9.42578125" style="2" bestFit="1" customWidth="1"/>
    <col min="13560" max="13560" width="11.5703125" style="2" bestFit="1" customWidth="1"/>
    <col min="13561" max="13561" width="9.42578125" style="2" bestFit="1" customWidth="1"/>
    <col min="13562" max="13562" width="5.7109375" style="2" bestFit="1" customWidth="1"/>
    <col min="13563" max="13563" width="7.28515625" style="2" bestFit="1" customWidth="1"/>
    <col min="13564" max="13564" width="5.7109375" style="2" bestFit="1" customWidth="1"/>
    <col min="13565" max="13565" width="5.140625" style="2" bestFit="1" customWidth="1"/>
    <col min="13566" max="13566" width="11.42578125" style="2"/>
    <col min="13567" max="13567" width="5.7109375" style="2" bestFit="1" customWidth="1"/>
    <col min="13568" max="13568" width="9.42578125" style="2" bestFit="1" customWidth="1"/>
    <col min="13569" max="13569" width="11.5703125" style="2" bestFit="1" customWidth="1"/>
    <col min="13570" max="13570" width="9.42578125" style="2" bestFit="1" customWidth="1"/>
    <col min="13571" max="13571" width="5.140625" style="2" bestFit="1" customWidth="1"/>
    <col min="13572" max="13572" width="7.28515625" style="2" bestFit="1" customWidth="1"/>
    <col min="13573" max="13573" width="5.140625" style="2" bestFit="1" customWidth="1"/>
    <col min="13574" max="13574" width="7.28515625" style="2" bestFit="1" customWidth="1"/>
    <col min="13575" max="13575" width="11.5703125" style="2" bestFit="1" customWidth="1"/>
    <col min="13576" max="13576" width="5.7109375" style="2" bestFit="1" customWidth="1"/>
    <col min="13577" max="13577" width="9.42578125" style="2" bestFit="1" customWidth="1"/>
    <col min="13578" max="13578" width="11.5703125" style="2" bestFit="1" customWidth="1"/>
    <col min="13579" max="13579" width="9.42578125" style="2" bestFit="1" customWidth="1"/>
    <col min="13580" max="13580" width="5.140625" style="2" bestFit="1" customWidth="1"/>
    <col min="13581" max="13581" width="7.28515625" style="2" bestFit="1" customWidth="1"/>
    <col min="13582" max="13582" width="5.140625" style="2" bestFit="1" customWidth="1"/>
    <col min="13583" max="13583" width="7.28515625" style="2" bestFit="1" customWidth="1"/>
    <col min="13584" max="13784" width="11.42578125" style="2"/>
    <col min="13785" max="13785" width="10" style="2" bestFit="1" customWidth="1"/>
    <col min="13786" max="13786" width="11.5703125" style="2" bestFit="1" customWidth="1"/>
    <col min="13787" max="13787" width="5.7109375" style="2" bestFit="1" customWidth="1"/>
    <col min="13788" max="13788" width="9.42578125" style="2" bestFit="1" customWidth="1"/>
    <col min="13789" max="13789" width="11.5703125" style="2" bestFit="1" customWidth="1"/>
    <col min="13790" max="13790" width="9.42578125" style="2" bestFit="1" customWidth="1"/>
    <col min="13791" max="13791" width="5.7109375" style="2" bestFit="1" customWidth="1"/>
    <col min="13792" max="13792" width="7.28515625" style="2" bestFit="1" customWidth="1"/>
    <col min="13793" max="13793" width="5.7109375" style="2" bestFit="1" customWidth="1"/>
    <col min="13794" max="13794" width="5.140625" style="2" bestFit="1" customWidth="1"/>
    <col min="13795" max="13795" width="11.42578125" style="2"/>
    <col min="13796" max="13796" width="5.7109375" style="2" bestFit="1" customWidth="1"/>
    <col min="13797" max="13797" width="9.42578125" style="2" bestFit="1" customWidth="1"/>
    <col min="13798" max="13798" width="11.5703125" style="2" bestFit="1" customWidth="1"/>
    <col min="13799" max="13799" width="9.42578125" style="2" bestFit="1" customWidth="1"/>
    <col min="13800" max="13800" width="6.28515625" style="2" bestFit="1" customWidth="1"/>
    <col min="13801" max="13801" width="7.28515625" style="2" bestFit="1" customWidth="1"/>
    <col min="13802" max="13802" width="5.7109375" style="2" bestFit="1" customWidth="1"/>
    <col min="13803" max="13803" width="5.140625" style="2" bestFit="1" customWidth="1"/>
    <col min="13804" max="13804" width="11.5703125" style="2" bestFit="1" customWidth="1"/>
    <col min="13805" max="13805" width="5.7109375" style="2" bestFit="1" customWidth="1"/>
    <col min="13806" max="13806" width="9.42578125" style="2" bestFit="1" customWidth="1"/>
    <col min="13807" max="13807" width="11.5703125" style="2" bestFit="1" customWidth="1"/>
    <col min="13808" max="13808" width="9.42578125" style="2" bestFit="1" customWidth="1"/>
    <col min="13809" max="13809" width="5.7109375" style="2" bestFit="1" customWidth="1"/>
    <col min="13810" max="13810" width="7.28515625" style="2" bestFit="1" customWidth="1"/>
    <col min="13811" max="13811" width="5.7109375" style="2" bestFit="1" customWidth="1"/>
    <col min="13812" max="13812" width="5.140625" style="2" bestFit="1" customWidth="1"/>
    <col min="13813" max="13813" width="11.5703125" style="2" bestFit="1" customWidth="1"/>
    <col min="13814" max="13814" width="5.7109375" style="2" bestFit="1" customWidth="1"/>
    <col min="13815" max="13815" width="9.42578125" style="2" bestFit="1" customWidth="1"/>
    <col min="13816" max="13816" width="11.5703125" style="2" bestFit="1" customWidth="1"/>
    <col min="13817" max="13817" width="9.42578125" style="2" bestFit="1" customWidth="1"/>
    <col min="13818" max="13818" width="5.7109375" style="2" bestFit="1" customWidth="1"/>
    <col min="13819" max="13819" width="7.28515625" style="2" bestFit="1" customWidth="1"/>
    <col min="13820" max="13820" width="5.7109375" style="2" bestFit="1" customWidth="1"/>
    <col min="13821" max="13821" width="5.140625" style="2" bestFit="1" customWidth="1"/>
    <col min="13822" max="13822" width="11.42578125" style="2"/>
    <col min="13823" max="13823" width="5.7109375" style="2" bestFit="1" customWidth="1"/>
    <col min="13824" max="13824" width="9.42578125" style="2" bestFit="1" customWidth="1"/>
    <col min="13825" max="13825" width="11.5703125" style="2" bestFit="1" customWidth="1"/>
    <col min="13826" max="13826" width="9.42578125" style="2" bestFit="1" customWidth="1"/>
    <col min="13827" max="13827" width="5.140625" style="2" bestFit="1" customWidth="1"/>
    <col min="13828" max="13828" width="7.28515625" style="2" bestFit="1" customWidth="1"/>
    <col min="13829" max="13829" width="5.140625" style="2" bestFit="1" customWidth="1"/>
    <col min="13830" max="13830" width="7.28515625" style="2" bestFit="1" customWidth="1"/>
    <col min="13831" max="13831" width="11.5703125" style="2" bestFit="1" customWidth="1"/>
    <col min="13832" max="13832" width="5.7109375" style="2" bestFit="1" customWidth="1"/>
    <col min="13833" max="13833" width="9.42578125" style="2" bestFit="1" customWidth="1"/>
    <col min="13834" max="13834" width="11.5703125" style="2" bestFit="1" customWidth="1"/>
    <col min="13835" max="13835" width="9.42578125" style="2" bestFit="1" customWidth="1"/>
    <col min="13836" max="13836" width="5.140625" style="2" bestFit="1" customWidth="1"/>
    <col min="13837" max="13837" width="7.28515625" style="2" bestFit="1" customWidth="1"/>
    <col min="13838" max="13838" width="5.140625" style="2" bestFit="1" customWidth="1"/>
    <col min="13839" max="13839" width="7.28515625" style="2" bestFit="1" customWidth="1"/>
    <col min="13840" max="14040" width="11.42578125" style="2"/>
    <col min="14041" max="14041" width="10" style="2" bestFit="1" customWidth="1"/>
    <col min="14042" max="14042" width="11.5703125" style="2" bestFit="1" customWidth="1"/>
    <col min="14043" max="14043" width="5.7109375" style="2" bestFit="1" customWidth="1"/>
    <col min="14044" max="14044" width="9.42578125" style="2" bestFit="1" customWidth="1"/>
    <col min="14045" max="14045" width="11.5703125" style="2" bestFit="1" customWidth="1"/>
    <col min="14046" max="14046" width="9.42578125" style="2" bestFit="1" customWidth="1"/>
    <col min="14047" max="14047" width="5.7109375" style="2" bestFit="1" customWidth="1"/>
    <col min="14048" max="14048" width="7.28515625" style="2" bestFit="1" customWidth="1"/>
    <col min="14049" max="14049" width="5.7109375" style="2" bestFit="1" customWidth="1"/>
    <col min="14050" max="14050" width="5.140625" style="2" bestFit="1" customWidth="1"/>
    <col min="14051" max="14051" width="11.42578125" style="2"/>
    <col min="14052" max="14052" width="5.7109375" style="2" bestFit="1" customWidth="1"/>
    <col min="14053" max="14053" width="9.42578125" style="2" bestFit="1" customWidth="1"/>
    <col min="14054" max="14054" width="11.5703125" style="2" bestFit="1" customWidth="1"/>
    <col min="14055" max="14055" width="9.42578125" style="2" bestFit="1" customWidth="1"/>
    <col min="14056" max="14056" width="6.28515625" style="2" bestFit="1" customWidth="1"/>
    <col min="14057" max="14057" width="7.28515625" style="2" bestFit="1" customWidth="1"/>
    <col min="14058" max="14058" width="5.7109375" style="2" bestFit="1" customWidth="1"/>
    <col min="14059" max="14059" width="5.140625" style="2" bestFit="1" customWidth="1"/>
    <col min="14060" max="14060" width="11.5703125" style="2" bestFit="1" customWidth="1"/>
    <col min="14061" max="14061" width="5.7109375" style="2" bestFit="1" customWidth="1"/>
    <col min="14062" max="14062" width="9.42578125" style="2" bestFit="1" customWidth="1"/>
    <col min="14063" max="14063" width="11.5703125" style="2" bestFit="1" customWidth="1"/>
    <col min="14064" max="14064" width="9.42578125" style="2" bestFit="1" customWidth="1"/>
    <col min="14065" max="14065" width="5.7109375" style="2" bestFit="1" customWidth="1"/>
    <col min="14066" max="14066" width="7.28515625" style="2" bestFit="1" customWidth="1"/>
    <col min="14067" max="14067" width="5.7109375" style="2" bestFit="1" customWidth="1"/>
    <col min="14068" max="14068" width="5.140625" style="2" bestFit="1" customWidth="1"/>
    <col min="14069" max="14069" width="11.5703125" style="2" bestFit="1" customWidth="1"/>
    <col min="14070" max="14070" width="5.7109375" style="2" bestFit="1" customWidth="1"/>
    <col min="14071" max="14071" width="9.42578125" style="2" bestFit="1" customWidth="1"/>
    <col min="14072" max="14072" width="11.5703125" style="2" bestFit="1" customWidth="1"/>
    <col min="14073" max="14073" width="9.42578125" style="2" bestFit="1" customWidth="1"/>
    <col min="14074" max="14074" width="5.7109375" style="2" bestFit="1" customWidth="1"/>
    <col min="14075" max="14075" width="7.28515625" style="2" bestFit="1" customWidth="1"/>
    <col min="14076" max="14076" width="5.7109375" style="2" bestFit="1" customWidth="1"/>
    <col min="14077" max="14077" width="5.140625" style="2" bestFit="1" customWidth="1"/>
    <col min="14078" max="14078" width="11.42578125" style="2"/>
    <col min="14079" max="14079" width="5.7109375" style="2" bestFit="1" customWidth="1"/>
    <col min="14080" max="14080" width="9.42578125" style="2" bestFit="1" customWidth="1"/>
    <col min="14081" max="14081" width="11.5703125" style="2" bestFit="1" customWidth="1"/>
    <col min="14082" max="14082" width="9.42578125" style="2" bestFit="1" customWidth="1"/>
    <col min="14083" max="14083" width="5.140625" style="2" bestFit="1" customWidth="1"/>
    <col min="14084" max="14084" width="7.28515625" style="2" bestFit="1" customWidth="1"/>
    <col min="14085" max="14085" width="5.140625" style="2" bestFit="1" customWidth="1"/>
    <col min="14086" max="14086" width="7.28515625" style="2" bestFit="1" customWidth="1"/>
    <col min="14087" max="14087" width="11.5703125" style="2" bestFit="1" customWidth="1"/>
    <col min="14088" max="14088" width="5.7109375" style="2" bestFit="1" customWidth="1"/>
    <col min="14089" max="14089" width="9.42578125" style="2" bestFit="1" customWidth="1"/>
    <col min="14090" max="14090" width="11.5703125" style="2" bestFit="1" customWidth="1"/>
    <col min="14091" max="14091" width="9.42578125" style="2" bestFit="1" customWidth="1"/>
    <col min="14092" max="14092" width="5.140625" style="2" bestFit="1" customWidth="1"/>
    <col min="14093" max="14093" width="7.28515625" style="2" bestFit="1" customWidth="1"/>
    <col min="14094" max="14094" width="5.140625" style="2" bestFit="1" customWidth="1"/>
    <col min="14095" max="14095" width="7.28515625" style="2" bestFit="1" customWidth="1"/>
    <col min="14096" max="14296" width="11.42578125" style="2"/>
    <col min="14297" max="14297" width="10" style="2" bestFit="1" customWidth="1"/>
    <col min="14298" max="14298" width="11.5703125" style="2" bestFit="1" customWidth="1"/>
    <col min="14299" max="14299" width="5.7109375" style="2" bestFit="1" customWidth="1"/>
    <col min="14300" max="14300" width="9.42578125" style="2" bestFit="1" customWidth="1"/>
    <col min="14301" max="14301" width="11.5703125" style="2" bestFit="1" customWidth="1"/>
    <col min="14302" max="14302" width="9.42578125" style="2" bestFit="1" customWidth="1"/>
    <col min="14303" max="14303" width="5.7109375" style="2" bestFit="1" customWidth="1"/>
    <col min="14304" max="14304" width="7.28515625" style="2" bestFit="1" customWidth="1"/>
    <col min="14305" max="14305" width="5.7109375" style="2" bestFit="1" customWidth="1"/>
    <col min="14306" max="14306" width="5.140625" style="2" bestFit="1" customWidth="1"/>
    <col min="14307" max="14307" width="11.42578125" style="2"/>
    <col min="14308" max="14308" width="5.7109375" style="2" bestFit="1" customWidth="1"/>
    <col min="14309" max="14309" width="9.42578125" style="2" bestFit="1" customWidth="1"/>
    <col min="14310" max="14310" width="11.5703125" style="2" bestFit="1" customWidth="1"/>
    <col min="14311" max="14311" width="9.42578125" style="2" bestFit="1" customWidth="1"/>
    <col min="14312" max="14312" width="6.28515625" style="2" bestFit="1" customWidth="1"/>
    <col min="14313" max="14313" width="7.28515625" style="2" bestFit="1" customWidth="1"/>
    <col min="14314" max="14314" width="5.7109375" style="2" bestFit="1" customWidth="1"/>
    <col min="14315" max="14315" width="5.140625" style="2" bestFit="1" customWidth="1"/>
    <col min="14316" max="14316" width="11.5703125" style="2" bestFit="1" customWidth="1"/>
    <col min="14317" max="14317" width="5.7109375" style="2" bestFit="1" customWidth="1"/>
    <col min="14318" max="14318" width="9.42578125" style="2" bestFit="1" customWidth="1"/>
    <col min="14319" max="14319" width="11.5703125" style="2" bestFit="1" customWidth="1"/>
    <col min="14320" max="14320" width="9.42578125" style="2" bestFit="1" customWidth="1"/>
    <col min="14321" max="14321" width="5.7109375" style="2" bestFit="1" customWidth="1"/>
    <col min="14322" max="14322" width="7.28515625" style="2" bestFit="1" customWidth="1"/>
    <col min="14323" max="14323" width="5.7109375" style="2" bestFit="1" customWidth="1"/>
    <col min="14324" max="14324" width="5.140625" style="2" bestFit="1" customWidth="1"/>
    <col min="14325" max="14325" width="11.5703125" style="2" bestFit="1" customWidth="1"/>
    <col min="14326" max="14326" width="5.7109375" style="2" bestFit="1" customWidth="1"/>
    <col min="14327" max="14327" width="9.42578125" style="2" bestFit="1" customWidth="1"/>
    <col min="14328" max="14328" width="11.5703125" style="2" bestFit="1" customWidth="1"/>
    <col min="14329" max="14329" width="9.42578125" style="2" bestFit="1" customWidth="1"/>
    <col min="14330" max="14330" width="5.7109375" style="2" bestFit="1" customWidth="1"/>
    <col min="14331" max="14331" width="7.28515625" style="2" bestFit="1" customWidth="1"/>
    <col min="14332" max="14332" width="5.7109375" style="2" bestFit="1" customWidth="1"/>
    <col min="14333" max="14333" width="5.140625" style="2" bestFit="1" customWidth="1"/>
    <col min="14334" max="14334" width="11.42578125" style="2"/>
    <col min="14335" max="14335" width="5.7109375" style="2" bestFit="1" customWidth="1"/>
    <col min="14336" max="14336" width="9.42578125" style="2" bestFit="1" customWidth="1"/>
    <col min="14337" max="14337" width="11.5703125" style="2" bestFit="1" customWidth="1"/>
    <col min="14338" max="14338" width="9.42578125" style="2" bestFit="1" customWidth="1"/>
    <col min="14339" max="14339" width="5.140625" style="2" bestFit="1" customWidth="1"/>
    <col min="14340" max="14340" width="7.28515625" style="2" bestFit="1" customWidth="1"/>
    <col min="14341" max="14341" width="5.140625" style="2" bestFit="1" customWidth="1"/>
    <col min="14342" max="14342" width="7.28515625" style="2" bestFit="1" customWidth="1"/>
    <col min="14343" max="14343" width="11.5703125" style="2" bestFit="1" customWidth="1"/>
    <col min="14344" max="14344" width="5.7109375" style="2" bestFit="1" customWidth="1"/>
    <col min="14345" max="14345" width="9.42578125" style="2" bestFit="1" customWidth="1"/>
    <col min="14346" max="14346" width="11.5703125" style="2" bestFit="1" customWidth="1"/>
    <col min="14347" max="14347" width="9.42578125" style="2" bestFit="1" customWidth="1"/>
    <col min="14348" max="14348" width="5.140625" style="2" bestFit="1" customWidth="1"/>
    <col min="14349" max="14349" width="7.28515625" style="2" bestFit="1" customWidth="1"/>
    <col min="14350" max="14350" width="5.140625" style="2" bestFit="1" customWidth="1"/>
    <col min="14351" max="14351" width="7.28515625" style="2" bestFit="1" customWidth="1"/>
    <col min="14352" max="14552" width="11.42578125" style="2"/>
    <col min="14553" max="14553" width="10" style="2" bestFit="1" customWidth="1"/>
    <col min="14554" max="14554" width="11.5703125" style="2" bestFit="1" customWidth="1"/>
    <col min="14555" max="14555" width="5.7109375" style="2" bestFit="1" customWidth="1"/>
    <col min="14556" max="14556" width="9.42578125" style="2" bestFit="1" customWidth="1"/>
    <col min="14557" max="14557" width="11.5703125" style="2" bestFit="1" customWidth="1"/>
    <col min="14558" max="14558" width="9.42578125" style="2" bestFit="1" customWidth="1"/>
    <col min="14559" max="14559" width="5.7109375" style="2" bestFit="1" customWidth="1"/>
    <col min="14560" max="14560" width="7.28515625" style="2" bestFit="1" customWidth="1"/>
    <col min="14561" max="14561" width="5.7109375" style="2" bestFit="1" customWidth="1"/>
    <col min="14562" max="14562" width="5.140625" style="2" bestFit="1" customWidth="1"/>
    <col min="14563" max="14563" width="11.42578125" style="2"/>
    <col min="14564" max="14564" width="5.7109375" style="2" bestFit="1" customWidth="1"/>
    <col min="14565" max="14565" width="9.42578125" style="2" bestFit="1" customWidth="1"/>
    <col min="14566" max="14566" width="11.5703125" style="2" bestFit="1" customWidth="1"/>
    <col min="14567" max="14567" width="9.42578125" style="2" bestFit="1" customWidth="1"/>
    <col min="14568" max="14568" width="6.28515625" style="2" bestFit="1" customWidth="1"/>
    <col min="14569" max="14569" width="7.28515625" style="2" bestFit="1" customWidth="1"/>
    <col min="14570" max="14570" width="5.7109375" style="2" bestFit="1" customWidth="1"/>
    <col min="14571" max="14571" width="5.140625" style="2" bestFit="1" customWidth="1"/>
    <col min="14572" max="14572" width="11.5703125" style="2" bestFit="1" customWidth="1"/>
    <col min="14573" max="14573" width="5.7109375" style="2" bestFit="1" customWidth="1"/>
    <col min="14574" max="14574" width="9.42578125" style="2" bestFit="1" customWidth="1"/>
    <col min="14575" max="14575" width="11.5703125" style="2" bestFit="1" customWidth="1"/>
    <col min="14576" max="14576" width="9.42578125" style="2" bestFit="1" customWidth="1"/>
    <col min="14577" max="14577" width="5.7109375" style="2" bestFit="1" customWidth="1"/>
    <col min="14578" max="14578" width="7.28515625" style="2" bestFit="1" customWidth="1"/>
    <col min="14579" max="14579" width="5.7109375" style="2" bestFit="1" customWidth="1"/>
    <col min="14580" max="14580" width="5.140625" style="2" bestFit="1" customWidth="1"/>
    <col min="14581" max="14581" width="11.5703125" style="2" bestFit="1" customWidth="1"/>
    <col min="14582" max="14582" width="5.7109375" style="2" bestFit="1" customWidth="1"/>
    <col min="14583" max="14583" width="9.42578125" style="2" bestFit="1" customWidth="1"/>
    <col min="14584" max="14584" width="11.5703125" style="2" bestFit="1" customWidth="1"/>
    <col min="14585" max="14585" width="9.42578125" style="2" bestFit="1" customWidth="1"/>
    <col min="14586" max="14586" width="5.7109375" style="2" bestFit="1" customWidth="1"/>
    <col min="14587" max="14587" width="7.28515625" style="2" bestFit="1" customWidth="1"/>
    <col min="14588" max="14588" width="5.7109375" style="2" bestFit="1" customWidth="1"/>
    <col min="14589" max="14589" width="5.140625" style="2" bestFit="1" customWidth="1"/>
    <col min="14590" max="14590" width="11.42578125" style="2"/>
    <col min="14591" max="14591" width="5.7109375" style="2" bestFit="1" customWidth="1"/>
    <col min="14592" max="14592" width="9.42578125" style="2" bestFit="1" customWidth="1"/>
    <col min="14593" max="14593" width="11.5703125" style="2" bestFit="1" customWidth="1"/>
    <col min="14594" max="14594" width="9.42578125" style="2" bestFit="1" customWidth="1"/>
    <col min="14595" max="14595" width="5.140625" style="2" bestFit="1" customWidth="1"/>
    <col min="14596" max="14596" width="7.28515625" style="2" bestFit="1" customWidth="1"/>
    <col min="14597" max="14597" width="5.140625" style="2" bestFit="1" customWidth="1"/>
    <col min="14598" max="14598" width="7.28515625" style="2" bestFit="1" customWidth="1"/>
    <col min="14599" max="14599" width="11.5703125" style="2" bestFit="1" customWidth="1"/>
    <col min="14600" max="14600" width="5.7109375" style="2" bestFit="1" customWidth="1"/>
    <col min="14601" max="14601" width="9.42578125" style="2" bestFit="1" customWidth="1"/>
    <col min="14602" max="14602" width="11.5703125" style="2" bestFit="1" customWidth="1"/>
    <col min="14603" max="14603" width="9.42578125" style="2" bestFit="1" customWidth="1"/>
    <col min="14604" max="14604" width="5.140625" style="2" bestFit="1" customWidth="1"/>
    <col min="14605" max="14605" width="7.28515625" style="2" bestFit="1" customWidth="1"/>
    <col min="14606" max="14606" width="5.140625" style="2" bestFit="1" customWidth="1"/>
    <col min="14607" max="14607" width="7.28515625" style="2" bestFit="1" customWidth="1"/>
    <col min="14608" max="14808" width="11.42578125" style="2"/>
    <col min="14809" max="14809" width="10" style="2" bestFit="1" customWidth="1"/>
    <col min="14810" max="14810" width="11.5703125" style="2" bestFit="1" customWidth="1"/>
    <col min="14811" max="14811" width="5.7109375" style="2" bestFit="1" customWidth="1"/>
    <col min="14812" max="14812" width="9.42578125" style="2" bestFit="1" customWidth="1"/>
    <col min="14813" max="14813" width="11.5703125" style="2" bestFit="1" customWidth="1"/>
    <col min="14814" max="14814" width="9.42578125" style="2" bestFit="1" customWidth="1"/>
    <col min="14815" max="14815" width="5.7109375" style="2" bestFit="1" customWidth="1"/>
    <col min="14816" max="14816" width="7.28515625" style="2" bestFit="1" customWidth="1"/>
    <col min="14817" max="14817" width="5.7109375" style="2" bestFit="1" customWidth="1"/>
    <col min="14818" max="14818" width="5.140625" style="2" bestFit="1" customWidth="1"/>
    <col min="14819" max="14819" width="11.42578125" style="2"/>
    <col min="14820" max="14820" width="5.7109375" style="2" bestFit="1" customWidth="1"/>
    <col min="14821" max="14821" width="9.42578125" style="2" bestFit="1" customWidth="1"/>
    <col min="14822" max="14822" width="11.5703125" style="2" bestFit="1" customWidth="1"/>
    <col min="14823" max="14823" width="9.42578125" style="2" bestFit="1" customWidth="1"/>
    <col min="14824" max="14824" width="6.28515625" style="2" bestFit="1" customWidth="1"/>
    <col min="14825" max="14825" width="7.28515625" style="2" bestFit="1" customWidth="1"/>
    <col min="14826" max="14826" width="5.7109375" style="2" bestFit="1" customWidth="1"/>
    <col min="14827" max="14827" width="5.140625" style="2" bestFit="1" customWidth="1"/>
    <col min="14828" max="14828" width="11.5703125" style="2" bestFit="1" customWidth="1"/>
    <col min="14829" max="14829" width="5.7109375" style="2" bestFit="1" customWidth="1"/>
    <col min="14830" max="14830" width="9.42578125" style="2" bestFit="1" customWidth="1"/>
    <col min="14831" max="14831" width="11.5703125" style="2" bestFit="1" customWidth="1"/>
    <col min="14832" max="14832" width="9.42578125" style="2" bestFit="1" customWidth="1"/>
    <col min="14833" max="14833" width="5.7109375" style="2" bestFit="1" customWidth="1"/>
    <col min="14834" max="14834" width="7.28515625" style="2" bestFit="1" customWidth="1"/>
    <col min="14835" max="14835" width="5.7109375" style="2" bestFit="1" customWidth="1"/>
    <col min="14836" max="14836" width="5.140625" style="2" bestFit="1" customWidth="1"/>
    <col min="14837" max="14837" width="11.5703125" style="2" bestFit="1" customWidth="1"/>
    <col min="14838" max="14838" width="5.7109375" style="2" bestFit="1" customWidth="1"/>
    <col min="14839" max="14839" width="9.42578125" style="2" bestFit="1" customWidth="1"/>
    <col min="14840" max="14840" width="11.5703125" style="2" bestFit="1" customWidth="1"/>
    <col min="14841" max="14841" width="9.42578125" style="2" bestFit="1" customWidth="1"/>
    <col min="14842" max="14842" width="5.7109375" style="2" bestFit="1" customWidth="1"/>
    <col min="14843" max="14843" width="7.28515625" style="2" bestFit="1" customWidth="1"/>
    <col min="14844" max="14844" width="5.7109375" style="2" bestFit="1" customWidth="1"/>
    <col min="14845" max="14845" width="5.140625" style="2" bestFit="1" customWidth="1"/>
    <col min="14846" max="14846" width="11.42578125" style="2"/>
    <col min="14847" max="14847" width="5.7109375" style="2" bestFit="1" customWidth="1"/>
    <col min="14848" max="14848" width="9.42578125" style="2" bestFit="1" customWidth="1"/>
    <col min="14849" max="14849" width="11.5703125" style="2" bestFit="1" customWidth="1"/>
    <col min="14850" max="14850" width="9.42578125" style="2" bestFit="1" customWidth="1"/>
    <col min="14851" max="14851" width="5.140625" style="2" bestFit="1" customWidth="1"/>
    <col min="14852" max="14852" width="7.28515625" style="2" bestFit="1" customWidth="1"/>
    <col min="14853" max="14853" width="5.140625" style="2" bestFit="1" customWidth="1"/>
    <col min="14854" max="14854" width="7.28515625" style="2" bestFit="1" customWidth="1"/>
    <col min="14855" max="14855" width="11.5703125" style="2" bestFit="1" customWidth="1"/>
    <col min="14856" max="14856" width="5.7109375" style="2" bestFit="1" customWidth="1"/>
    <col min="14857" max="14857" width="9.42578125" style="2" bestFit="1" customWidth="1"/>
    <col min="14858" max="14858" width="11.5703125" style="2" bestFit="1" customWidth="1"/>
    <col min="14859" max="14859" width="9.42578125" style="2" bestFit="1" customWidth="1"/>
    <col min="14860" max="14860" width="5.140625" style="2" bestFit="1" customWidth="1"/>
    <col min="14861" max="14861" width="7.28515625" style="2" bestFit="1" customWidth="1"/>
    <col min="14862" max="14862" width="5.140625" style="2" bestFit="1" customWidth="1"/>
    <col min="14863" max="14863" width="7.28515625" style="2" bestFit="1" customWidth="1"/>
    <col min="14864" max="15064" width="11.42578125" style="2"/>
    <col min="15065" max="15065" width="10" style="2" bestFit="1" customWidth="1"/>
    <col min="15066" max="15066" width="11.5703125" style="2" bestFit="1" customWidth="1"/>
    <col min="15067" max="15067" width="5.7109375" style="2" bestFit="1" customWidth="1"/>
    <col min="15068" max="15068" width="9.42578125" style="2" bestFit="1" customWidth="1"/>
    <col min="15069" max="15069" width="11.5703125" style="2" bestFit="1" customWidth="1"/>
    <col min="15070" max="15070" width="9.42578125" style="2" bestFit="1" customWidth="1"/>
    <col min="15071" max="15071" width="5.7109375" style="2" bestFit="1" customWidth="1"/>
    <col min="15072" max="15072" width="7.28515625" style="2" bestFit="1" customWidth="1"/>
    <col min="15073" max="15073" width="5.7109375" style="2" bestFit="1" customWidth="1"/>
    <col min="15074" max="15074" width="5.140625" style="2" bestFit="1" customWidth="1"/>
    <col min="15075" max="15075" width="11.42578125" style="2"/>
    <col min="15076" max="15076" width="5.7109375" style="2" bestFit="1" customWidth="1"/>
    <col min="15077" max="15077" width="9.42578125" style="2" bestFit="1" customWidth="1"/>
    <col min="15078" max="15078" width="11.5703125" style="2" bestFit="1" customWidth="1"/>
    <col min="15079" max="15079" width="9.42578125" style="2" bestFit="1" customWidth="1"/>
    <col min="15080" max="15080" width="6.28515625" style="2" bestFit="1" customWidth="1"/>
    <col min="15081" max="15081" width="7.28515625" style="2" bestFit="1" customWidth="1"/>
    <col min="15082" max="15082" width="5.7109375" style="2" bestFit="1" customWidth="1"/>
    <col min="15083" max="15083" width="5.140625" style="2" bestFit="1" customWidth="1"/>
    <col min="15084" max="15084" width="11.5703125" style="2" bestFit="1" customWidth="1"/>
    <col min="15085" max="15085" width="5.7109375" style="2" bestFit="1" customWidth="1"/>
    <col min="15086" max="15086" width="9.42578125" style="2" bestFit="1" customWidth="1"/>
    <col min="15087" max="15087" width="11.5703125" style="2" bestFit="1" customWidth="1"/>
    <col min="15088" max="15088" width="9.42578125" style="2" bestFit="1" customWidth="1"/>
    <col min="15089" max="15089" width="5.7109375" style="2" bestFit="1" customWidth="1"/>
    <col min="15090" max="15090" width="7.28515625" style="2" bestFit="1" customWidth="1"/>
    <col min="15091" max="15091" width="5.7109375" style="2" bestFit="1" customWidth="1"/>
    <col min="15092" max="15092" width="5.140625" style="2" bestFit="1" customWidth="1"/>
    <col min="15093" max="15093" width="11.5703125" style="2" bestFit="1" customWidth="1"/>
    <col min="15094" max="15094" width="5.7109375" style="2" bestFit="1" customWidth="1"/>
    <col min="15095" max="15095" width="9.42578125" style="2" bestFit="1" customWidth="1"/>
    <col min="15096" max="15096" width="11.5703125" style="2" bestFit="1" customWidth="1"/>
    <col min="15097" max="15097" width="9.42578125" style="2" bestFit="1" customWidth="1"/>
    <col min="15098" max="15098" width="5.7109375" style="2" bestFit="1" customWidth="1"/>
    <col min="15099" max="15099" width="7.28515625" style="2" bestFit="1" customWidth="1"/>
    <col min="15100" max="15100" width="5.7109375" style="2" bestFit="1" customWidth="1"/>
    <col min="15101" max="15101" width="5.140625" style="2" bestFit="1" customWidth="1"/>
    <col min="15102" max="15102" width="11.42578125" style="2"/>
    <col min="15103" max="15103" width="5.7109375" style="2" bestFit="1" customWidth="1"/>
    <col min="15104" max="15104" width="9.42578125" style="2" bestFit="1" customWidth="1"/>
    <col min="15105" max="15105" width="11.5703125" style="2" bestFit="1" customWidth="1"/>
    <col min="15106" max="15106" width="9.42578125" style="2" bestFit="1" customWidth="1"/>
    <col min="15107" max="15107" width="5.140625" style="2" bestFit="1" customWidth="1"/>
    <col min="15108" max="15108" width="7.28515625" style="2" bestFit="1" customWidth="1"/>
    <col min="15109" max="15109" width="5.140625" style="2" bestFit="1" customWidth="1"/>
    <col min="15110" max="15110" width="7.28515625" style="2" bestFit="1" customWidth="1"/>
    <col min="15111" max="15111" width="11.5703125" style="2" bestFit="1" customWidth="1"/>
    <col min="15112" max="15112" width="5.7109375" style="2" bestFit="1" customWidth="1"/>
    <col min="15113" max="15113" width="9.42578125" style="2" bestFit="1" customWidth="1"/>
    <col min="15114" max="15114" width="11.5703125" style="2" bestFit="1" customWidth="1"/>
    <col min="15115" max="15115" width="9.42578125" style="2" bestFit="1" customWidth="1"/>
    <col min="15116" max="15116" width="5.140625" style="2" bestFit="1" customWidth="1"/>
    <col min="15117" max="15117" width="7.28515625" style="2" bestFit="1" customWidth="1"/>
    <col min="15118" max="15118" width="5.140625" style="2" bestFit="1" customWidth="1"/>
    <col min="15119" max="15119" width="7.28515625" style="2" bestFit="1" customWidth="1"/>
    <col min="15120" max="15320" width="11.42578125" style="2"/>
    <col min="15321" max="15321" width="10" style="2" bestFit="1" customWidth="1"/>
    <col min="15322" max="15322" width="11.5703125" style="2" bestFit="1" customWidth="1"/>
    <col min="15323" max="15323" width="5.7109375" style="2" bestFit="1" customWidth="1"/>
    <col min="15324" max="15324" width="9.42578125" style="2" bestFit="1" customWidth="1"/>
    <col min="15325" max="15325" width="11.5703125" style="2" bestFit="1" customWidth="1"/>
    <col min="15326" max="15326" width="9.42578125" style="2" bestFit="1" customWidth="1"/>
    <col min="15327" max="15327" width="5.7109375" style="2" bestFit="1" customWidth="1"/>
    <col min="15328" max="15328" width="7.28515625" style="2" bestFit="1" customWidth="1"/>
    <col min="15329" max="15329" width="5.7109375" style="2" bestFit="1" customWidth="1"/>
    <col min="15330" max="15330" width="5.140625" style="2" bestFit="1" customWidth="1"/>
    <col min="15331" max="15331" width="11.42578125" style="2"/>
    <col min="15332" max="15332" width="5.7109375" style="2" bestFit="1" customWidth="1"/>
    <col min="15333" max="15333" width="9.42578125" style="2" bestFit="1" customWidth="1"/>
    <col min="15334" max="15334" width="11.5703125" style="2" bestFit="1" customWidth="1"/>
    <col min="15335" max="15335" width="9.42578125" style="2" bestFit="1" customWidth="1"/>
    <col min="15336" max="15336" width="6.28515625" style="2" bestFit="1" customWidth="1"/>
    <col min="15337" max="15337" width="7.28515625" style="2" bestFit="1" customWidth="1"/>
    <col min="15338" max="15338" width="5.7109375" style="2" bestFit="1" customWidth="1"/>
    <col min="15339" max="15339" width="5.140625" style="2" bestFit="1" customWidth="1"/>
    <col min="15340" max="15340" width="11.5703125" style="2" bestFit="1" customWidth="1"/>
    <col min="15341" max="15341" width="5.7109375" style="2" bestFit="1" customWidth="1"/>
    <col min="15342" max="15342" width="9.42578125" style="2" bestFit="1" customWidth="1"/>
    <col min="15343" max="15343" width="11.5703125" style="2" bestFit="1" customWidth="1"/>
    <col min="15344" max="15344" width="9.42578125" style="2" bestFit="1" customWidth="1"/>
    <col min="15345" max="15345" width="5.7109375" style="2" bestFit="1" customWidth="1"/>
    <col min="15346" max="15346" width="7.28515625" style="2" bestFit="1" customWidth="1"/>
    <col min="15347" max="15347" width="5.7109375" style="2" bestFit="1" customWidth="1"/>
    <col min="15348" max="15348" width="5.140625" style="2" bestFit="1" customWidth="1"/>
    <col min="15349" max="15349" width="11.5703125" style="2" bestFit="1" customWidth="1"/>
    <col min="15350" max="15350" width="5.7109375" style="2" bestFit="1" customWidth="1"/>
    <col min="15351" max="15351" width="9.42578125" style="2" bestFit="1" customWidth="1"/>
    <col min="15352" max="15352" width="11.5703125" style="2" bestFit="1" customWidth="1"/>
    <col min="15353" max="15353" width="9.42578125" style="2" bestFit="1" customWidth="1"/>
    <col min="15354" max="15354" width="5.7109375" style="2" bestFit="1" customWidth="1"/>
    <col min="15355" max="15355" width="7.28515625" style="2" bestFit="1" customWidth="1"/>
    <col min="15356" max="15356" width="5.7109375" style="2" bestFit="1" customWidth="1"/>
    <col min="15357" max="15357" width="5.140625" style="2" bestFit="1" customWidth="1"/>
    <col min="15358" max="15358" width="11.42578125" style="2"/>
    <col min="15359" max="15359" width="5.7109375" style="2" bestFit="1" customWidth="1"/>
    <col min="15360" max="15360" width="9.42578125" style="2" bestFit="1" customWidth="1"/>
    <col min="15361" max="15361" width="11.5703125" style="2" bestFit="1" customWidth="1"/>
    <col min="15362" max="15362" width="9.42578125" style="2" bestFit="1" customWidth="1"/>
    <col min="15363" max="15363" width="5.140625" style="2" bestFit="1" customWidth="1"/>
    <col min="15364" max="15364" width="7.28515625" style="2" bestFit="1" customWidth="1"/>
    <col min="15365" max="15365" width="5.140625" style="2" bestFit="1" customWidth="1"/>
    <col min="15366" max="15366" width="7.28515625" style="2" bestFit="1" customWidth="1"/>
    <col min="15367" max="15367" width="11.5703125" style="2" bestFit="1" customWidth="1"/>
    <col min="15368" max="15368" width="5.7109375" style="2" bestFit="1" customWidth="1"/>
    <col min="15369" max="15369" width="9.42578125" style="2" bestFit="1" customWidth="1"/>
    <col min="15370" max="15370" width="11.5703125" style="2" bestFit="1" customWidth="1"/>
    <col min="15371" max="15371" width="9.42578125" style="2" bestFit="1" customWidth="1"/>
    <col min="15372" max="15372" width="5.140625" style="2" bestFit="1" customWidth="1"/>
    <col min="15373" max="15373" width="7.28515625" style="2" bestFit="1" customWidth="1"/>
    <col min="15374" max="15374" width="5.140625" style="2" bestFit="1" customWidth="1"/>
    <col min="15375" max="15375" width="7.28515625" style="2" bestFit="1" customWidth="1"/>
    <col min="15376" max="15576" width="11.42578125" style="2"/>
    <col min="15577" max="15577" width="10" style="2" bestFit="1" customWidth="1"/>
    <col min="15578" max="15578" width="11.5703125" style="2" bestFit="1" customWidth="1"/>
    <col min="15579" max="15579" width="5.7109375" style="2" bestFit="1" customWidth="1"/>
    <col min="15580" max="15580" width="9.42578125" style="2" bestFit="1" customWidth="1"/>
    <col min="15581" max="15581" width="11.5703125" style="2" bestFit="1" customWidth="1"/>
    <col min="15582" max="15582" width="9.42578125" style="2" bestFit="1" customWidth="1"/>
    <col min="15583" max="15583" width="5.7109375" style="2" bestFit="1" customWidth="1"/>
    <col min="15584" max="15584" width="7.28515625" style="2" bestFit="1" customWidth="1"/>
    <col min="15585" max="15585" width="5.7109375" style="2" bestFit="1" customWidth="1"/>
    <col min="15586" max="15586" width="5.140625" style="2" bestFit="1" customWidth="1"/>
    <col min="15587" max="15587" width="11.42578125" style="2"/>
    <col min="15588" max="15588" width="5.7109375" style="2" bestFit="1" customWidth="1"/>
    <col min="15589" max="15589" width="9.42578125" style="2" bestFit="1" customWidth="1"/>
    <col min="15590" max="15590" width="11.5703125" style="2" bestFit="1" customWidth="1"/>
    <col min="15591" max="15591" width="9.42578125" style="2" bestFit="1" customWidth="1"/>
    <col min="15592" max="15592" width="6.28515625" style="2" bestFit="1" customWidth="1"/>
    <col min="15593" max="15593" width="7.28515625" style="2" bestFit="1" customWidth="1"/>
    <col min="15594" max="15594" width="5.7109375" style="2" bestFit="1" customWidth="1"/>
    <col min="15595" max="15595" width="5.140625" style="2" bestFit="1" customWidth="1"/>
    <col min="15596" max="15596" width="11.5703125" style="2" bestFit="1" customWidth="1"/>
    <col min="15597" max="15597" width="5.7109375" style="2" bestFit="1" customWidth="1"/>
    <col min="15598" max="15598" width="9.42578125" style="2" bestFit="1" customWidth="1"/>
    <col min="15599" max="15599" width="11.5703125" style="2" bestFit="1" customWidth="1"/>
    <col min="15600" max="15600" width="9.42578125" style="2" bestFit="1" customWidth="1"/>
    <col min="15601" max="15601" width="5.7109375" style="2" bestFit="1" customWidth="1"/>
    <col min="15602" max="15602" width="7.28515625" style="2" bestFit="1" customWidth="1"/>
    <col min="15603" max="15603" width="5.7109375" style="2" bestFit="1" customWidth="1"/>
    <col min="15604" max="15604" width="5.140625" style="2" bestFit="1" customWidth="1"/>
    <col min="15605" max="15605" width="11.5703125" style="2" bestFit="1" customWidth="1"/>
    <col min="15606" max="15606" width="5.7109375" style="2" bestFit="1" customWidth="1"/>
    <col min="15607" max="15607" width="9.42578125" style="2" bestFit="1" customWidth="1"/>
    <col min="15608" max="15608" width="11.5703125" style="2" bestFit="1" customWidth="1"/>
    <col min="15609" max="15609" width="9.42578125" style="2" bestFit="1" customWidth="1"/>
    <col min="15610" max="15610" width="5.7109375" style="2" bestFit="1" customWidth="1"/>
    <col min="15611" max="15611" width="7.28515625" style="2" bestFit="1" customWidth="1"/>
    <col min="15612" max="15612" width="5.7109375" style="2" bestFit="1" customWidth="1"/>
    <col min="15613" max="15613" width="5.140625" style="2" bestFit="1" customWidth="1"/>
    <col min="15614" max="15614" width="11.42578125" style="2"/>
    <col min="15615" max="15615" width="5.7109375" style="2" bestFit="1" customWidth="1"/>
    <col min="15616" max="15616" width="9.42578125" style="2" bestFit="1" customWidth="1"/>
    <col min="15617" max="15617" width="11.5703125" style="2" bestFit="1" customWidth="1"/>
    <col min="15618" max="15618" width="9.42578125" style="2" bestFit="1" customWidth="1"/>
    <col min="15619" max="15619" width="5.140625" style="2" bestFit="1" customWidth="1"/>
    <col min="15620" max="15620" width="7.28515625" style="2" bestFit="1" customWidth="1"/>
    <col min="15621" max="15621" width="5.140625" style="2" bestFit="1" customWidth="1"/>
    <col min="15622" max="15622" width="7.28515625" style="2" bestFit="1" customWidth="1"/>
    <col min="15623" max="15623" width="11.5703125" style="2" bestFit="1" customWidth="1"/>
    <col min="15624" max="15624" width="5.7109375" style="2" bestFit="1" customWidth="1"/>
    <col min="15625" max="15625" width="9.42578125" style="2" bestFit="1" customWidth="1"/>
    <col min="15626" max="15626" width="11.5703125" style="2" bestFit="1" customWidth="1"/>
    <col min="15627" max="15627" width="9.42578125" style="2" bestFit="1" customWidth="1"/>
    <col min="15628" max="15628" width="5.140625" style="2" bestFit="1" customWidth="1"/>
    <col min="15629" max="15629" width="7.28515625" style="2" bestFit="1" customWidth="1"/>
    <col min="15630" max="15630" width="5.140625" style="2" bestFit="1" customWidth="1"/>
    <col min="15631" max="15631" width="7.28515625" style="2" bestFit="1" customWidth="1"/>
    <col min="15632" max="15832" width="11.42578125" style="2"/>
    <col min="15833" max="15833" width="10" style="2" bestFit="1" customWidth="1"/>
    <col min="15834" max="15834" width="11.5703125" style="2" bestFit="1" customWidth="1"/>
    <col min="15835" max="15835" width="5.7109375" style="2" bestFit="1" customWidth="1"/>
    <col min="15836" max="15836" width="9.42578125" style="2" bestFit="1" customWidth="1"/>
    <col min="15837" max="15837" width="11.5703125" style="2" bestFit="1" customWidth="1"/>
    <col min="15838" max="15838" width="9.42578125" style="2" bestFit="1" customWidth="1"/>
    <col min="15839" max="15839" width="5.7109375" style="2" bestFit="1" customWidth="1"/>
    <col min="15840" max="15840" width="7.28515625" style="2" bestFit="1" customWidth="1"/>
    <col min="15841" max="15841" width="5.7109375" style="2" bestFit="1" customWidth="1"/>
    <col min="15842" max="15842" width="5.140625" style="2" bestFit="1" customWidth="1"/>
    <col min="15843" max="15843" width="11.42578125" style="2"/>
    <col min="15844" max="15844" width="5.7109375" style="2" bestFit="1" customWidth="1"/>
    <col min="15845" max="15845" width="9.42578125" style="2" bestFit="1" customWidth="1"/>
    <col min="15846" max="15846" width="11.5703125" style="2" bestFit="1" customWidth="1"/>
    <col min="15847" max="15847" width="9.42578125" style="2" bestFit="1" customWidth="1"/>
    <col min="15848" max="15848" width="6.28515625" style="2" bestFit="1" customWidth="1"/>
    <col min="15849" max="15849" width="7.28515625" style="2" bestFit="1" customWidth="1"/>
    <col min="15850" max="15850" width="5.7109375" style="2" bestFit="1" customWidth="1"/>
    <col min="15851" max="15851" width="5.140625" style="2" bestFit="1" customWidth="1"/>
    <col min="15852" max="15852" width="11.5703125" style="2" bestFit="1" customWidth="1"/>
    <col min="15853" max="15853" width="5.7109375" style="2" bestFit="1" customWidth="1"/>
    <col min="15854" max="15854" width="9.42578125" style="2" bestFit="1" customWidth="1"/>
    <col min="15855" max="15855" width="11.5703125" style="2" bestFit="1" customWidth="1"/>
    <col min="15856" max="15856" width="9.42578125" style="2" bestFit="1" customWidth="1"/>
    <col min="15857" max="15857" width="5.7109375" style="2" bestFit="1" customWidth="1"/>
    <col min="15858" max="15858" width="7.28515625" style="2" bestFit="1" customWidth="1"/>
    <col min="15859" max="15859" width="5.7109375" style="2" bestFit="1" customWidth="1"/>
    <col min="15860" max="15860" width="5.140625" style="2" bestFit="1" customWidth="1"/>
    <col min="15861" max="15861" width="11.5703125" style="2" bestFit="1" customWidth="1"/>
    <col min="15862" max="15862" width="5.7109375" style="2" bestFit="1" customWidth="1"/>
    <col min="15863" max="15863" width="9.42578125" style="2" bestFit="1" customWidth="1"/>
    <col min="15864" max="15864" width="11.5703125" style="2" bestFit="1" customWidth="1"/>
    <col min="15865" max="15865" width="9.42578125" style="2" bestFit="1" customWidth="1"/>
    <col min="15866" max="15866" width="5.7109375" style="2" bestFit="1" customWidth="1"/>
    <col min="15867" max="15867" width="7.28515625" style="2" bestFit="1" customWidth="1"/>
    <col min="15868" max="15868" width="5.7109375" style="2" bestFit="1" customWidth="1"/>
    <col min="15869" max="15869" width="5.140625" style="2" bestFit="1" customWidth="1"/>
    <col min="15870" max="15870" width="11.42578125" style="2"/>
    <col min="15871" max="15871" width="5.7109375" style="2" bestFit="1" customWidth="1"/>
    <col min="15872" max="15872" width="9.42578125" style="2" bestFit="1" customWidth="1"/>
    <col min="15873" max="15873" width="11.5703125" style="2" bestFit="1" customWidth="1"/>
    <col min="15874" max="15874" width="9.42578125" style="2" bestFit="1" customWidth="1"/>
    <col min="15875" max="15875" width="5.140625" style="2" bestFit="1" customWidth="1"/>
    <col min="15876" max="15876" width="7.28515625" style="2" bestFit="1" customWidth="1"/>
    <col min="15877" max="15877" width="5.140625" style="2" bestFit="1" customWidth="1"/>
    <col min="15878" max="15878" width="7.28515625" style="2" bestFit="1" customWidth="1"/>
    <col min="15879" max="15879" width="11.5703125" style="2" bestFit="1" customWidth="1"/>
    <col min="15880" max="15880" width="5.7109375" style="2" bestFit="1" customWidth="1"/>
    <col min="15881" max="15881" width="9.42578125" style="2" bestFit="1" customWidth="1"/>
    <col min="15882" max="15882" width="11.5703125" style="2" bestFit="1" customWidth="1"/>
    <col min="15883" max="15883" width="9.42578125" style="2" bestFit="1" customWidth="1"/>
    <col min="15884" max="15884" width="5.140625" style="2" bestFit="1" customWidth="1"/>
    <col min="15885" max="15885" width="7.28515625" style="2" bestFit="1" customWidth="1"/>
    <col min="15886" max="15886" width="5.140625" style="2" bestFit="1" customWidth="1"/>
    <col min="15887" max="15887" width="7.28515625" style="2" bestFit="1" customWidth="1"/>
    <col min="15888" max="16088" width="11.42578125" style="2"/>
    <col min="16089" max="16089" width="10" style="2" bestFit="1" customWidth="1"/>
    <col min="16090" max="16090" width="11.5703125" style="2" bestFit="1" customWidth="1"/>
    <col min="16091" max="16091" width="5.7109375" style="2" bestFit="1" customWidth="1"/>
    <col min="16092" max="16092" width="9.42578125" style="2" bestFit="1" customWidth="1"/>
    <col min="16093" max="16093" width="11.5703125" style="2" bestFit="1" customWidth="1"/>
    <col min="16094" max="16094" width="9.42578125" style="2" bestFit="1" customWidth="1"/>
    <col min="16095" max="16095" width="5.7109375" style="2" bestFit="1" customWidth="1"/>
    <col min="16096" max="16096" width="7.28515625" style="2" bestFit="1" customWidth="1"/>
    <col min="16097" max="16097" width="5.7109375" style="2" bestFit="1" customWidth="1"/>
    <col min="16098" max="16098" width="5.140625" style="2" bestFit="1" customWidth="1"/>
    <col min="16099" max="16099" width="11.42578125" style="2"/>
    <col min="16100" max="16100" width="5.7109375" style="2" bestFit="1" customWidth="1"/>
    <col min="16101" max="16101" width="9.42578125" style="2" bestFit="1" customWidth="1"/>
    <col min="16102" max="16102" width="11.5703125" style="2" bestFit="1" customWidth="1"/>
    <col min="16103" max="16103" width="9.42578125" style="2" bestFit="1" customWidth="1"/>
    <col min="16104" max="16104" width="6.28515625" style="2" bestFit="1" customWidth="1"/>
    <col min="16105" max="16105" width="7.28515625" style="2" bestFit="1" customWidth="1"/>
    <col min="16106" max="16106" width="5.7109375" style="2" bestFit="1" customWidth="1"/>
    <col min="16107" max="16107" width="5.140625" style="2" bestFit="1" customWidth="1"/>
    <col min="16108" max="16108" width="11.5703125" style="2" bestFit="1" customWidth="1"/>
    <col min="16109" max="16109" width="5.7109375" style="2" bestFit="1" customWidth="1"/>
    <col min="16110" max="16110" width="9.42578125" style="2" bestFit="1" customWidth="1"/>
    <col min="16111" max="16111" width="11.5703125" style="2" bestFit="1" customWidth="1"/>
    <col min="16112" max="16112" width="9.42578125" style="2" bestFit="1" customWidth="1"/>
    <col min="16113" max="16113" width="5.7109375" style="2" bestFit="1" customWidth="1"/>
    <col min="16114" max="16114" width="7.28515625" style="2" bestFit="1" customWidth="1"/>
    <col min="16115" max="16115" width="5.7109375" style="2" bestFit="1" customWidth="1"/>
    <col min="16116" max="16116" width="5.140625" style="2" bestFit="1" customWidth="1"/>
    <col min="16117" max="16117" width="11.5703125" style="2" bestFit="1" customWidth="1"/>
    <col min="16118" max="16118" width="5.7109375" style="2" bestFit="1" customWidth="1"/>
    <col min="16119" max="16119" width="9.42578125" style="2" bestFit="1" customWidth="1"/>
    <col min="16120" max="16120" width="11.5703125" style="2" bestFit="1" customWidth="1"/>
    <col min="16121" max="16121" width="9.42578125" style="2" bestFit="1" customWidth="1"/>
    <col min="16122" max="16122" width="5.7109375" style="2" bestFit="1" customWidth="1"/>
    <col min="16123" max="16123" width="7.28515625" style="2" bestFit="1" customWidth="1"/>
    <col min="16124" max="16124" width="5.7109375" style="2" bestFit="1" customWidth="1"/>
    <col min="16125" max="16125" width="5.140625" style="2" bestFit="1" customWidth="1"/>
    <col min="16126" max="16126" width="11.42578125" style="2"/>
    <col min="16127" max="16127" width="5.7109375" style="2" bestFit="1" customWidth="1"/>
    <col min="16128" max="16128" width="9.42578125" style="2" bestFit="1" customWidth="1"/>
    <col min="16129" max="16129" width="11.5703125" style="2" bestFit="1" customWidth="1"/>
    <col min="16130" max="16130" width="9.42578125" style="2" bestFit="1" customWidth="1"/>
    <col min="16131" max="16131" width="5.140625" style="2" bestFit="1" customWidth="1"/>
    <col min="16132" max="16132" width="7.28515625" style="2" bestFit="1" customWidth="1"/>
    <col min="16133" max="16133" width="5.140625" style="2" bestFit="1" customWidth="1"/>
    <col min="16134" max="16134" width="7.28515625" style="2" bestFit="1" customWidth="1"/>
    <col min="16135" max="16135" width="11.5703125" style="2" bestFit="1" customWidth="1"/>
    <col min="16136" max="16136" width="5.7109375" style="2" bestFit="1" customWidth="1"/>
    <col min="16137" max="16137" width="9.42578125" style="2" bestFit="1" customWidth="1"/>
    <col min="16138" max="16138" width="11.5703125" style="2" bestFit="1" customWidth="1"/>
    <col min="16139" max="16139" width="9.42578125" style="2" bestFit="1" customWidth="1"/>
    <col min="16140" max="16140" width="5.140625" style="2" bestFit="1" customWidth="1"/>
    <col min="16141" max="16141" width="7.28515625" style="2" bestFit="1" customWidth="1"/>
    <col min="16142" max="16142" width="5.140625" style="2" bestFit="1" customWidth="1"/>
    <col min="16143" max="16143" width="7.28515625" style="2" bestFit="1" customWidth="1"/>
    <col min="16144" max="16384" width="11.42578125" style="2"/>
  </cols>
  <sheetData>
    <row r="1" spans="2:15" s="4" customFormat="1" ht="35.25" customHeight="1" x14ac:dyDescent="0.25">
      <c r="B1" s="96"/>
      <c r="C1" s="109"/>
      <c r="D1" s="137"/>
      <c r="E1" s="137"/>
      <c r="F1" s="137"/>
      <c r="G1" s="137"/>
      <c r="H1" s="137"/>
      <c r="I1" s="137"/>
      <c r="J1" s="231"/>
      <c r="K1" s="231"/>
      <c r="L1" s="231"/>
      <c r="M1" s="5"/>
      <c r="N1" s="5"/>
      <c r="O1" s="5"/>
    </row>
    <row r="2" spans="2:15" ht="26.25" customHeight="1" x14ac:dyDescent="0.25">
      <c r="B2" s="101" t="s">
        <v>81</v>
      </c>
      <c r="C2" s="317" t="s">
        <v>98</v>
      </c>
      <c r="D2" s="317"/>
      <c r="E2" s="317"/>
      <c r="F2" s="317"/>
      <c r="G2" s="317"/>
      <c r="H2" s="317"/>
      <c r="I2" s="317"/>
      <c r="J2" s="317"/>
      <c r="K2" s="317"/>
      <c r="L2" s="317"/>
      <c r="M2" s="101"/>
      <c r="N2" s="5"/>
      <c r="O2" s="5"/>
    </row>
    <row r="3" spans="2:15" ht="25.5" customHeight="1" x14ac:dyDescent="0.25">
      <c r="B3" s="323" t="s">
        <v>81</v>
      </c>
      <c r="C3" s="323"/>
      <c r="D3" s="323"/>
      <c r="E3" s="323"/>
      <c r="F3" s="323"/>
      <c r="G3" s="323"/>
      <c r="H3" s="323"/>
      <c r="I3" s="323"/>
      <c r="J3" s="147"/>
      <c r="K3" s="147"/>
      <c r="L3" s="147"/>
      <c r="M3" s="5"/>
      <c r="N3" s="5"/>
      <c r="O3" s="5"/>
    </row>
    <row r="4" spans="2:15" ht="36" customHeight="1" x14ac:dyDescent="0.25">
      <c r="B4" s="186" t="s">
        <v>0</v>
      </c>
      <c r="C4" s="187">
        <v>2004</v>
      </c>
      <c r="D4" s="187">
        <v>2005</v>
      </c>
      <c r="E4" s="187">
        <v>2006</v>
      </c>
      <c r="F4" s="187">
        <v>2007</v>
      </c>
      <c r="G4" s="187">
        <v>2008</v>
      </c>
      <c r="H4" s="187">
        <v>2009</v>
      </c>
      <c r="I4" s="187">
        <v>2010</v>
      </c>
      <c r="J4" s="187">
        <v>2011</v>
      </c>
      <c r="K4" s="187">
        <v>2012</v>
      </c>
      <c r="L4" s="188">
        <v>2013</v>
      </c>
      <c r="M4" s="5"/>
      <c r="N4" s="5"/>
      <c r="O4" s="5"/>
    </row>
    <row r="5" spans="2:15" ht="9" customHeight="1" x14ac:dyDescent="0.25">
      <c r="B5" s="11"/>
      <c r="C5" s="12"/>
      <c r="D5" s="12"/>
      <c r="E5" s="12"/>
      <c r="F5" s="12"/>
      <c r="G5" s="12"/>
      <c r="H5" s="12"/>
      <c r="I5" s="12"/>
      <c r="J5" s="12"/>
      <c r="K5" s="12"/>
      <c r="L5" s="126"/>
      <c r="M5" s="5"/>
      <c r="N5" s="5"/>
      <c r="O5" s="5"/>
    </row>
    <row r="6" spans="2:15" x14ac:dyDescent="0.25">
      <c r="B6" s="319" t="s">
        <v>35</v>
      </c>
      <c r="C6" s="320"/>
      <c r="D6" s="320"/>
      <c r="E6" s="320"/>
      <c r="F6" s="320"/>
      <c r="G6" s="320"/>
      <c r="H6" s="320"/>
      <c r="I6" s="320"/>
      <c r="J6" s="320"/>
      <c r="K6" s="320"/>
      <c r="L6" s="321"/>
      <c r="M6" s="6"/>
      <c r="N6" s="8"/>
      <c r="O6" s="10"/>
    </row>
    <row r="7" spans="2:15" ht="45" x14ac:dyDescent="0.25">
      <c r="B7" s="138" t="s">
        <v>1</v>
      </c>
      <c r="C7" s="139">
        <v>59.010930201482601</v>
      </c>
      <c r="D7" s="139">
        <v>68.713688306265553</v>
      </c>
      <c r="E7" s="139">
        <v>56.68339024015291</v>
      </c>
      <c r="F7" s="139">
        <v>45.554160963132198</v>
      </c>
      <c r="G7" s="140">
        <v>46.767689186134383</v>
      </c>
      <c r="H7" s="140">
        <v>48.277594386259949</v>
      </c>
      <c r="I7" s="140">
        <v>47.343037024201465</v>
      </c>
      <c r="J7" s="140">
        <v>46.548227943127415</v>
      </c>
      <c r="K7" s="140">
        <v>38.707638295372611</v>
      </c>
      <c r="L7" s="141">
        <v>46.426339047120528</v>
      </c>
      <c r="M7" s="6"/>
      <c r="N7" s="8"/>
      <c r="O7" s="10"/>
    </row>
    <row r="8" spans="2:15" ht="28.5" customHeight="1" x14ac:dyDescent="0.25">
      <c r="B8" s="13" t="s">
        <v>2</v>
      </c>
      <c r="C8" s="14">
        <v>15.515338671058851</v>
      </c>
      <c r="D8" s="14">
        <v>10.238351885022176</v>
      </c>
      <c r="E8" s="14">
        <v>5.9953640569930116</v>
      </c>
      <c r="F8" s="14">
        <v>4.1762329353475849</v>
      </c>
      <c r="G8" s="14">
        <v>4.3293240444028127</v>
      </c>
      <c r="H8" s="14">
        <v>10.426404690104253</v>
      </c>
      <c r="I8" s="14">
        <v>8.0214675206996393</v>
      </c>
      <c r="J8" s="135">
        <v>4.7163493623731094</v>
      </c>
      <c r="K8" s="135">
        <v>4.406563271581124</v>
      </c>
      <c r="L8" s="145">
        <v>0.7460573849159905</v>
      </c>
      <c r="M8" s="6"/>
      <c r="N8" s="8"/>
      <c r="O8" s="10"/>
    </row>
    <row r="9" spans="2:15" ht="45" x14ac:dyDescent="0.25">
      <c r="B9" s="13" t="s">
        <v>3</v>
      </c>
      <c r="C9" s="14">
        <v>53.582162846380264</v>
      </c>
      <c r="D9" s="14">
        <v>54.556822543500516</v>
      </c>
      <c r="E9" s="14">
        <v>51.395510247448094</v>
      </c>
      <c r="F9" s="14">
        <v>33.79442245641475</v>
      </c>
      <c r="G9" s="15">
        <v>63.792360177174267</v>
      </c>
      <c r="H9" s="15">
        <v>59.349120205008724</v>
      </c>
      <c r="I9" s="15">
        <v>57.522278207570565</v>
      </c>
      <c r="J9" s="15">
        <v>55.386147860182753</v>
      </c>
      <c r="K9" s="15">
        <v>56.856125527495273</v>
      </c>
      <c r="L9" s="127">
        <v>60.89336517712924</v>
      </c>
      <c r="M9" s="6"/>
      <c r="N9" s="8"/>
      <c r="O9" s="8"/>
    </row>
    <row r="10" spans="2:15" ht="45" x14ac:dyDescent="0.25">
      <c r="B10" s="13" t="s">
        <v>4</v>
      </c>
      <c r="C10" s="14">
        <v>33.88985984657851</v>
      </c>
      <c r="D10" s="14">
        <v>28.352199547935854</v>
      </c>
      <c r="E10" s="14">
        <v>33.509352167349412</v>
      </c>
      <c r="F10" s="14">
        <v>29.797701189390491</v>
      </c>
      <c r="G10" s="15">
        <v>31.268486534624607</v>
      </c>
      <c r="H10" s="15">
        <v>28.865626515950822</v>
      </c>
      <c r="I10" s="15">
        <v>91.892024828488303</v>
      </c>
      <c r="J10" s="15">
        <v>72.134498029870286</v>
      </c>
      <c r="K10" s="15">
        <v>75.935064029924831</v>
      </c>
      <c r="L10" s="127">
        <v>71.192124742237695</v>
      </c>
      <c r="M10" s="7"/>
      <c r="N10" s="9"/>
      <c r="O10" s="9"/>
    </row>
    <row r="11" spans="2:15" ht="30" x14ac:dyDescent="0.25">
      <c r="B11" s="13" t="s">
        <v>5</v>
      </c>
      <c r="C11" s="14">
        <v>69.532621756760577</v>
      </c>
      <c r="D11" s="14">
        <v>68.852789897195294</v>
      </c>
      <c r="E11" s="14">
        <v>75.583263981838229</v>
      </c>
      <c r="F11" s="14">
        <v>89.193090095434897</v>
      </c>
      <c r="G11" s="15">
        <v>83.673468298211418</v>
      </c>
      <c r="H11" s="15">
        <v>83.769418747316379</v>
      </c>
      <c r="I11" s="15">
        <v>78.877010952370114</v>
      </c>
      <c r="J11" s="15">
        <v>83.63722394752979</v>
      </c>
      <c r="K11" s="15">
        <v>81.843274930980456</v>
      </c>
      <c r="L11" s="127">
        <v>84.680295754389931</v>
      </c>
      <c r="M11" s="7"/>
      <c r="N11" s="9"/>
      <c r="O11" s="9"/>
    </row>
    <row r="12" spans="2:15" ht="22.5" customHeight="1" x14ac:dyDescent="0.25">
      <c r="B12" s="13" t="s">
        <v>6</v>
      </c>
      <c r="C12" s="14">
        <v>44.296016219797103</v>
      </c>
      <c r="D12" s="14">
        <v>39.642544644193542</v>
      </c>
      <c r="E12" s="14">
        <v>50.969972764965974</v>
      </c>
      <c r="F12" s="14">
        <v>92.380577083904441</v>
      </c>
      <c r="G12" s="15">
        <v>51.722331663560205</v>
      </c>
      <c r="H12" s="15">
        <v>51.332351067648794</v>
      </c>
      <c r="I12" s="15">
        <v>48.066399020453836</v>
      </c>
      <c r="J12" s="15">
        <v>54.388132851161899</v>
      </c>
      <c r="K12" s="15">
        <v>54.738121658071783</v>
      </c>
      <c r="L12" s="127">
        <v>49.633777808745634</v>
      </c>
      <c r="M12" s="7"/>
      <c r="N12" s="9"/>
      <c r="O12" s="9"/>
    </row>
    <row r="13" spans="2:15" ht="22.5" customHeight="1" x14ac:dyDescent="0.25">
      <c r="B13" s="13" t="s">
        <v>7</v>
      </c>
      <c r="C13" s="14">
        <v>64.069858013230004</v>
      </c>
      <c r="D13" s="14">
        <v>63.131784425517623</v>
      </c>
      <c r="E13" s="14">
        <v>68.147733088907287</v>
      </c>
      <c r="F13" s="14">
        <v>74.280749874900422</v>
      </c>
      <c r="G13" s="15">
        <v>73.081390107213636</v>
      </c>
      <c r="H13" s="15">
        <v>66.751762213239317</v>
      </c>
      <c r="I13" s="15">
        <v>76.468442308259554</v>
      </c>
      <c r="J13" s="15">
        <v>75.959746410800079</v>
      </c>
      <c r="K13" s="15">
        <v>76.160054672144071</v>
      </c>
      <c r="L13" s="127">
        <v>75.092730456247651</v>
      </c>
      <c r="M13" s="7"/>
      <c r="N13" s="9"/>
      <c r="O13" s="9"/>
    </row>
    <row r="14" spans="2:15" ht="17.25" customHeight="1" x14ac:dyDescent="0.25">
      <c r="B14" s="13" t="s">
        <v>8</v>
      </c>
      <c r="C14" s="17">
        <v>161</v>
      </c>
      <c r="D14" s="17">
        <v>232</v>
      </c>
      <c r="E14" s="17">
        <v>100</v>
      </c>
      <c r="F14" s="17">
        <v>94</v>
      </c>
      <c r="G14" s="18">
        <v>103</v>
      </c>
      <c r="H14" s="18">
        <v>129</v>
      </c>
      <c r="I14" s="18">
        <v>155</v>
      </c>
      <c r="J14" s="18">
        <v>141</v>
      </c>
      <c r="K14" s="136">
        <v>114</v>
      </c>
      <c r="L14" s="148"/>
      <c r="M14" s="7"/>
      <c r="N14" s="9"/>
      <c r="O14" s="9"/>
    </row>
    <row r="15" spans="2:15" ht="17.25" customHeight="1" x14ac:dyDescent="0.25">
      <c r="B15" s="29" t="s">
        <v>9</v>
      </c>
      <c r="C15" s="32">
        <v>2</v>
      </c>
      <c r="D15" s="32">
        <v>4</v>
      </c>
      <c r="E15" s="32">
        <v>2</v>
      </c>
      <c r="F15" s="33">
        <v>2</v>
      </c>
      <c r="G15" s="34">
        <v>3</v>
      </c>
      <c r="H15" s="34">
        <v>2</v>
      </c>
      <c r="I15" s="34">
        <v>3</v>
      </c>
      <c r="J15" s="34">
        <v>4</v>
      </c>
      <c r="K15" s="146">
        <v>4</v>
      </c>
      <c r="L15" s="149"/>
      <c r="M15" s="6"/>
      <c r="N15" s="8"/>
      <c r="O15" s="10"/>
    </row>
    <row r="16" spans="2:15" x14ac:dyDescent="0.25">
      <c r="B16" s="13"/>
      <c r="C16" s="20"/>
      <c r="D16" s="22"/>
      <c r="E16" s="22"/>
      <c r="F16" s="22"/>
      <c r="G16" s="22"/>
      <c r="H16" s="22"/>
      <c r="I16" s="22"/>
      <c r="J16" s="22"/>
      <c r="K16" s="22"/>
      <c r="L16" s="130"/>
      <c r="M16" s="6"/>
      <c r="N16" s="8"/>
      <c r="O16" s="10"/>
    </row>
    <row r="17" spans="2:15" x14ac:dyDescent="0.25">
      <c r="B17" s="319" t="s">
        <v>36</v>
      </c>
      <c r="C17" s="320"/>
      <c r="D17" s="320"/>
      <c r="E17" s="320"/>
      <c r="F17" s="320"/>
      <c r="G17" s="320"/>
      <c r="H17" s="320"/>
      <c r="I17" s="320"/>
      <c r="J17" s="320"/>
      <c r="K17" s="320"/>
      <c r="L17" s="321"/>
      <c r="M17" s="6"/>
      <c r="N17" s="8"/>
      <c r="O17" s="10"/>
    </row>
    <row r="18" spans="2:15" ht="45" x14ac:dyDescent="0.25">
      <c r="B18" s="138" t="s">
        <v>1</v>
      </c>
      <c r="C18" s="139">
        <v>49.54820100681507</v>
      </c>
      <c r="D18" s="139">
        <v>62.337382885938005</v>
      </c>
      <c r="E18" s="139">
        <v>62.175130666064028</v>
      </c>
      <c r="F18" s="139">
        <v>62.072866449278308</v>
      </c>
      <c r="G18" s="140">
        <v>109.00736027844525</v>
      </c>
      <c r="H18" s="140">
        <v>53.301356516525523</v>
      </c>
      <c r="I18" s="140">
        <v>44.991168306838254</v>
      </c>
      <c r="J18" s="140">
        <v>48.676449094018281</v>
      </c>
      <c r="K18" s="140">
        <v>40.23030758661811</v>
      </c>
      <c r="L18" s="141">
        <v>42.897012044691394</v>
      </c>
      <c r="M18" s="6"/>
      <c r="N18" s="8"/>
      <c r="O18" s="10"/>
    </row>
    <row r="19" spans="2:15" ht="21.75" customHeight="1" x14ac:dyDescent="0.25">
      <c r="B19" s="13" t="s">
        <v>2</v>
      </c>
      <c r="C19" s="14">
        <v>0</v>
      </c>
      <c r="D19" s="14">
        <v>0</v>
      </c>
      <c r="E19" s="14">
        <v>0</v>
      </c>
      <c r="F19" s="14">
        <v>0</v>
      </c>
      <c r="G19" s="14">
        <v>0</v>
      </c>
      <c r="H19" s="14">
        <v>2.0526230983729881</v>
      </c>
      <c r="I19" s="14">
        <v>0</v>
      </c>
      <c r="J19" s="135">
        <v>0</v>
      </c>
      <c r="K19" s="135">
        <v>0</v>
      </c>
      <c r="L19" s="145">
        <v>1.7833760398257501</v>
      </c>
      <c r="M19" s="6"/>
      <c r="N19" s="8"/>
      <c r="O19" s="10"/>
    </row>
    <row r="20" spans="2:15" ht="45" x14ac:dyDescent="0.25">
      <c r="B20" s="13" t="s">
        <v>3</v>
      </c>
      <c r="C20" s="14">
        <v>76.942037086172974</v>
      </c>
      <c r="D20" s="14">
        <v>73.18566412639079</v>
      </c>
      <c r="E20" s="14">
        <v>83.143598289325908</v>
      </c>
      <c r="F20" s="14">
        <v>25.211469321807996</v>
      </c>
      <c r="G20" s="15">
        <v>75.183777770820555</v>
      </c>
      <c r="H20" s="15">
        <v>67.042433535208829</v>
      </c>
      <c r="I20" s="15">
        <v>70.487224341810233</v>
      </c>
      <c r="J20" s="15">
        <v>67.669595344775246</v>
      </c>
      <c r="K20" s="15">
        <v>77.143918142694147</v>
      </c>
      <c r="L20" s="127">
        <v>75.640876444644192</v>
      </c>
      <c r="M20" s="6"/>
      <c r="N20" s="8"/>
      <c r="O20" s="8"/>
    </row>
    <row r="21" spans="2:15" ht="45" x14ac:dyDescent="0.25">
      <c r="B21" s="13" t="s">
        <v>4</v>
      </c>
      <c r="C21" s="14">
        <v>13.737666467087855</v>
      </c>
      <c r="D21" s="14">
        <v>13.488665687662916</v>
      </c>
      <c r="E21" s="14">
        <v>11.031779184237067</v>
      </c>
      <c r="F21" s="14">
        <v>11.183937018124123</v>
      </c>
      <c r="G21" s="15">
        <v>11.816050804698913</v>
      </c>
      <c r="H21" s="15">
        <v>15.692115429944142</v>
      </c>
      <c r="I21" s="15">
        <v>62.958596433972545</v>
      </c>
      <c r="J21" s="15">
        <v>54.259685551026934</v>
      </c>
      <c r="K21" s="15">
        <v>40.355064958042632</v>
      </c>
      <c r="L21" s="127">
        <v>63.687694973185437</v>
      </c>
      <c r="M21" s="7"/>
      <c r="N21" s="9"/>
      <c r="O21" s="9"/>
    </row>
    <row r="22" spans="2:15" ht="30" x14ac:dyDescent="0.25">
      <c r="B22" s="13" t="s">
        <v>5</v>
      </c>
      <c r="C22" s="14">
        <v>81.270720070948727</v>
      </c>
      <c r="D22" s="14">
        <v>82.605557064573958</v>
      </c>
      <c r="E22" s="14">
        <v>82.542399525887674</v>
      </c>
      <c r="F22" s="14">
        <v>86.858550203627971</v>
      </c>
      <c r="G22" s="15">
        <v>84.925941517482812</v>
      </c>
      <c r="H22" s="15">
        <v>85.178486969724943</v>
      </c>
      <c r="I22" s="15">
        <v>84.189859380634076</v>
      </c>
      <c r="J22" s="15">
        <v>85.340111898403791</v>
      </c>
      <c r="K22" s="15">
        <v>82.790887952544509</v>
      </c>
      <c r="L22" s="127">
        <v>85.717340729323652</v>
      </c>
      <c r="M22" s="7"/>
      <c r="N22" s="9"/>
      <c r="O22" s="9"/>
    </row>
    <row r="23" spans="2:15" ht="21.75" customHeight="1" x14ac:dyDescent="0.25">
      <c r="B23" s="13" t="s">
        <v>6</v>
      </c>
      <c r="C23" s="14">
        <v>38.549514006800322</v>
      </c>
      <c r="D23" s="14">
        <v>23.562133329307887</v>
      </c>
      <c r="E23" s="14">
        <v>25.325808723273163</v>
      </c>
      <c r="F23" s="14">
        <v>44.589696673959978</v>
      </c>
      <c r="G23" s="15">
        <v>40.407640657686578</v>
      </c>
      <c r="H23" s="15">
        <v>51.145082278466077</v>
      </c>
      <c r="I23" s="15">
        <v>49.840056179938976</v>
      </c>
      <c r="J23" s="15">
        <v>49.761491073794865</v>
      </c>
      <c r="K23" s="15">
        <v>52.645691325286279</v>
      </c>
      <c r="L23" s="127">
        <v>52.988975436876473</v>
      </c>
      <c r="M23" s="7"/>
      <c r="N23" s="9"/>
      <c r="O23" s="9"/>
    </row>
    <row r="24" spans="2:15" ht="18.75" customHeight="1" x14ac:dyDescent="0.25">
      <c r="B24" s="13" t="s">
        <v>7</v>
      </c>
      <c r="C24" s="14">
        <v>60.983458139030617</v>
      </c>
      <c r="D24" s="14">
        <v>59.420056295984388</v>
      </c>
      <c r="E24" s="14">
        <v>57.709289612443058</v>
      </c>
      <c r="F24" s="14">
        <v>62.785963658047379</v>
      </c>
      <c r="G24" s="15">
        <v>48.83163966235287</v>
      </c>
      <c r="H24" s="15">
        <v>65.114935747807436</v>
      </c>
      <c r="I24" s="15">
        <v>72.314985891741813</v>
      </c>
      <c r="J24" s="15">
        <v>71.516505202506252</v>
      </c>
      <c r="K24" s="15">
        <v>67.765660536194474</v>
      </c>
      <c r="L24" s="127">
        <v>72.042491014403069</v>
      </c>
      <c r="M24" s="7"/>
      <c r="N24" s="9"/>
      <c r="O24" s="9"/>
    </row>
    <row r="25" spans="2:15" ht="21.75" customHeight="1" x14ac:dyDescent="0.25">
      <c r="B25" s="13" t="s">
        <v>8</v>
      </c>
      <c r="C25" s="17">
        <v>287</v>
      </c>
      <c r="D25" s="17">
        <v>443</v>
      </c>
      <c r="E25" s="17">
        <v>651</v>
      </c>
      <c r="F25" s="17">
        <v>516</v>
      </c>
      <c r="G25" s="18">
        <v>1008</v>
      </c>
      <c r="H25" s="18">
        <v>184</v>
      </c>
      <c r="I25" s="18">
        <v>279</v>
      </c>
      <c r="J25" s="18">
        <v>280</v>
      </c>
      <c r="K25" s="136">
        <v>421</v>
      </c>
      <c r="L25" s="128"/>
      <c r="M25" s="7"/>
      <c r="N25" s="9"/>
      <c r="O25" s="9"/>
    </row>
    <row r="26" spans="2:15" ht="21.75" customHeight="1" x14ac:dyDescent="0.25">
      <c r="B26" s="29" t="s">
        <v>9</v>
      </c>
      <c r="C26" s="32">
        <v>6</v>
      </c>
      <c r="D26" s="32">
        <v>11</v>
      </c>
      <c r="E26" s="32">
        <v>19</v>
      </c>
      <c r="F26" s="33">
        <v>13</v>
      </c>
      <c r="G26" s="34">
        <v>25</v>
      </c>
      <c r="H26" s="34">
        <v>4</v>
      </c>
      <c r="I26" s="34">
        <v>6</v>
      </c>
      <c r="J26" s="34">
        <v>7</v>
      </c>
      <c r="K26" s="146">
        <v>14</v>
      </c>
      <c r="L26" s="132"/>
      <c r="M26" s="7"/>
      <c r="N26" s="9"/>
      <c r="O26" s="9"/>
    </row>
    <row r="27" spans="2:15" x14ac:dyDescent="0.25">
      <c r="B27" s="19"/>
      <c r="C27" s="20"/>
      <c r="D27" s="22"/>
      <c r="E27" s="22"/>
      <c r="F27" s="22"/>
      <c r="G27" s="22"/>
      <c r="H27" s="22"/>
      <c r="I27" s="22"/>
      <c r="J27" s="22"/>
      <c r="K27" s="22"/>
      <c r="L27" s="130"/>
      <c r="M27" s="6"/>
      <c r="N27" s="8"/>
      <c r="O27" s="10"/>
    </row>
    <row r="28" spans="2:15" x14ac:dyDescent="0.25">
      <c r="B28" s="319" t="s">
        <v>37</v>
      </c>
      <c r="C28" s="320"/>
      <c r="D28" s="320"/>
      <c r="E28" s="320"/>
      <c r="F28" s="320"/>
      <c r="G28" s="320"/>
      <c r="H28" s="320"/>
      <c r="I28" s="320"/>
      <c r="J28" s="320"/>
      <c r="K28" s="320"/>
      <c r="L28" s="321"/>
      <c r="M28" s="6"/>
      <c r="N28" s="8"/>
      <c r="O28" s="10"/>
    </row>
    <row r="29" spans="2:15" ht="45" x14ac:dyDescent="0.25">
      <c r="B29" s="138" t="s">
        <v>1</v>
      </c>
      <c r="C29" s="139">
        <v>86.265203237328762</v>
      </c>
      <c r="D29" s="139">
        <v>76.699490932135845</v>
      </c>
      <c r="E29" s="139">
        <v>61.232225471634017</v>
      </c>
      <c r="F29" s="139">
        <v>72.776180454693645</v>
      </c>
      <c r="G29" s="140">
        <v>74.588694237160752</v>
      </c>
      <c r="H29" s="140">
        <v>69.776541170333019</v>
      </c>
      <c r="I29" s="140">
        <v>79.620812786941002</v>
      </c>
      <c r="J29" s="140">
        <v>61.78991882844641</v>
      </c>
      <c r="K29" s="140">
        <v>62.772448472020272</v>
      </c>
      <c r="L29" s="141">
        <v>56.845459176202972</v>
      </c>
      <c r="M29" s="6"/>
      <c r="N29" s="8"/>
      <c r="O29" s="10"/>
    </row>
    <row r="30" spans="2:15" ht="26.25" customHeight="1" x14ac:dyDescent="0.25">
      <c r="B30" s="13" t="s">
        <v>2</v>
      </c>
      <c r="C30" s="14">
        <v>0.34815588799394986</v>
      </c>
      <c r="D30" s="14">
        <v>0</v>
      </c>
      <c r="E30" s="14">
        <v>0</v>
      </c>
      <c r="F30" s="14">
        <v>14.006020629986892</v>
      </c>
      <c r="G30" s="14">
        <v>9.4446259740675451</v>
      </c>
      <c r="H30" s="14">
        <v>5.4903945892149704</v>
      </c>
      <c r="I30" s="14">
        <v>15.098387487686121</v>
      </c>
      <c r="J30" s="135">
        <v>8.8133641703804226</v>
      </c>
      <c r="K30" s="135">
        <v>3.1785370327543854</v>
      </c>
      <c r="L30" s="145">
        <v>0.36363798272102732</v>
      </c>
      <c r="M30" s="6"/>
      <c r="N30" s="8"/>
      <c r="O30" s="10"/>
    </row>
    <row r="31" spans="2:15" ht="45" x14ac:dyDescent="0.25">
      <c r="B31" s="13" t="s">
        <v>3</v>
      </c>
      <c r="C31" s="14">
        <v>80.439424341645179</v>
      </c>
      <c r="D31" s="14">
        <v>76.905420431200312</v>
      </c>
      <c r="E31" s="14">
        <v>72.293838686437823</v>
      </c>
      <c r="F31" s="14">
        <v>9.8485831636858165</v>
      </c>
      <c r="G31" s="15">
        <v>90.1594204175599</v>
      </c>
      <c r="H31" s="15">
        <v>88.340501204137155</v>
      </c>
      <c r="I31" s="15">
        <v>88.487438384136169</v>
      </c>
      <c r="J31" s="15">
        <v>51.482614346881903</v>
      </c>
      <c r="K31" s="15">
        <v>86.79862078870903</v>
      </c>
      <c r="L31" s="127">
        <v>81.802282256435106</v>
      </c>
      <c r="M31" s="6"/>
      <c r="N31" s="8"/>
      <c r="O31" s="8"/>
    </row>
    <row r="32" spans="2:15" ht="45" x14ac:dyDescent="0.25">
      <c r="B32" s="13" t="s">
        <v>4</v>
      </c>
      <c r="C32" s="14">
        <v>2.4845788555417077</v>
      </c>
      <c r="D32" s="14">
        <v>2.6574378616875181</v>
      </c>
      <c r="E32" s="14">
        <v>2.6141074378960165</v>
      </c>
      <c r="F32" s="14">
        <v>3.161648577189089</v>
      </c>
      <c r="G32" s="15">
        <v>2.6873231716626527</v>
      </c>
      <c r="H32" s="15">
        <v>2.2387208933563554</v>
      </c>
      <c r="I32" s="15">
        <v>44.093247508512064</v>
      </c>
      <c r="J32" s="15">
        <v>37.516434676150006</v>
      </c>
      <c r="K32" s="15">
        <v>44.375929707064678</v>
      </c>
      <c r="L32" s="127">
        <v>63.134535427164565</v>
      </c>
      <c r="M32" s="7"/>
      <c r="N32" s="9"/>
      <c r="O32" s="9"/>
    </row>
    <row r="33" spans="2:15" ht="30" x14ac:dyDescent="0.25">
      <c r="B33" s="13" t="s">
        <v>5</v>
      </c>
      <c r="C33" s="14">
        <v>88.561795708039398</v>
      </c>
      <c r="D33" s="14">
        <v>89.255236106330898</v>
      </c>
      <c r="E33" s="14">
        <v>90.00301782495626</v>
      </c>
      <c r="F33" s="14">
        <v>91.505749251018543</v>
      </c>
      <c r="G33" s="15">
        <v>89.594410562206022</v>
      </c>
      <c r="H33" s="15">
        <v>91.977958016779525</v>
      </c>
      <c r="I33" s="15">
        <v>90.468172789350106</v>
      </c>
      <c r="J33" s="15">
        <v>88.212618547192335</v>
      </c>
      <c r="K33" s="15">
        <v>91.760713135523716</v>
      </c>
      <c r="L33" s="127">
        <v>82.203602695752963</v>
      </c>
      <c r="M33" s="7"/>
      <c r="N33" s="9"/>
      <c r="O33" s="9"/>
    </row>
    <row r="34" spans="2:15" x14ac:dyDescent="0.25">
      <c r="B34" s="13" t="s">
        <v>6</v>
      </c>
      <c r="C34" s="14">
        <v>30.677738772841572</v>
      </c>
      <c r="D34" s="14">
        <v>21.130245648906573</v>
      </c>
      <c r="E34" s="14">
        <v>38.956482899072419</v>
      </c>
      <c r="F34" s="14">
        <v>5.6326054416232836</v>
      </c>
      <c r="G34" s="15">
        <v>6.2781314162013953</v>
      </c>
      <c r="H34" s="15">
        <v>10.089883593379074</v>
      </c>
      <c r="I34" s="15">
        <v>2.0048708899768988</v>
      </c>
      <c r="J34" s="15">
        <v>31.577186838944716</v>
      </c>
      <c r="K34" s="15">
        <v>37.930920889153853</v>
      </c>
      <c r="L34" s="127">
        <v>40.306788616968795</v>
      </c>
      <c r="M34" s="7"/>
      <c r="N34" s="9"/>
      <c r="O34" s="9"/>
    </row>
    <row r="35" spans="2:15" ht="16.5" customHeight="1" x14ac:dyDescent="0.25">
      <c r="B35" s="13" t="s">
        <v>7</v>
      </c>
      <c r="C35" s="14">
        <v>57.172901924117298</v>
      </c>
      <c r="D35" s="14">
        <v>57.794674948814361</v>
      </c>
      <c r="E35" s="14">
        <v>61.424859148264225</v>
      </c>
      <c r="F35" s="14">
        <v>51.185759587415184</v>
      </c>
      <c r="G35" s="15">
        <v>51.604702492515912</v>
      </c>
      <c r="H35" s="15">
        <v>53.650271729551527</v>
      </c>
      <c r="I35" s="15">
        <v>57.210773111929207</v>
      </c>
      <c r="J35" s="15">
        <v>67.366385321371169</v>
      </c>
      <c r="K35" s="15">
        <v>65.525686118410519</v>
      </c>
      <c r="L35" s="127">
        <v>68.668105030877015</v>
      </c>
      <c r="M35" s="7"/>
      <c r="N35" s="9"/>
      <c r="O35" s="9"/>
    </row>
    <row r="36" spans="2:15" ht="18" customHeight="1" x14ac:dyDescent="0.25">
      <c r="B36" s="13" t="s">
        <v>8</v>
      </c>
      <c r="C36" s="17">
        <v>521</v>
      </c>
      <c r="D36" s="17">
        <v>570</v>
      </c>
      <c r="E36" s="17">
        <v>377</v>
      </c>
      <c r="F36" s="17">
        <v>1002</v>
      </c>
      <c r="G36" s="18">
        <v>976</v>
      </c>
      <c r="H36" s="18">
        <v>974</v>
      </c>
      <c r="I36" s="18">
        <v>9947</v>
      </c>
      <c r="J36" s="18">
        <v>492</v>
      </c>
      <c r="K36" s="136">
        <v>564</v>
      </c>
      <c r="L36" s="128"/>
      <c r="M36" s="7"/>
      <c r="N36" s="9"/>
      <c r="O36" s="9"/>
    </row>
    <row r="37" spans="2:15" ht="18.75" customHeight="1" x14ac:dyDescent="0.25">
      <c r="B37" s="29" t="s">
        <v>9</v>
      </c>
      <c r="C37" s="32">
        <v>13</v>
      </c>
      <c r="D37" s="32">
        <v>18</v>
      </c>
      <c r="E37" s="32">
        <v>9</v>
      </c>
      <c r="F37" s="33">
        <v>24</v>
      </c>
      <c r="G37" s="34">
        <v>24</v>
      </c>
      <c r="H37" s="34">
        <v>26</v>
      </c>
      <c r="I37" s="34">
        <v>27</v>
      </c>
      <c r="J37" s="34">
        <v>10</v>
      </c>
      <c r="K37" s="146">
        <v>22</v>
      </c>
      <c r="L37" s="132"/>
      <c r="M37" s="7"/>
      <c r="N37" s="9"/>
      <c r="O37" s="9"/>
    </row>
    <row r="38" spans="2:15" x14ac:dyDescent="0.25">
      <c r="B38" s="19"/>
      <c r="C38" s="20"/>
      <c r="D38" s="22"/>
      <c r="E38" s="22"/>
      <c r="F38" s="22"/>
      <c r="G38" s="22"/>
      <c r="H38" s="22"/>
      <c r="I38" s="22"/>
      <c r="J38" s="22"/>
      <c r="K38" s="22"/>
      <c r="L38" s="130"/>
      <c r="M38" s="6"/>
      <c r="N38" s="8"/>
      <c r="O38" s="10"/>
    </row>
    <row r="39" spans="2:15" x14ac:dyDescent="0.25">
      <c r="B39" s="319" t="s">
        <v>38</v>
      </c>
      <c r="C39" s="320"/>
      <c r="D39" s="320"/>
      <c r="E39" s="320"/>
      <c r="F39" s="320"/>
      <c r="G39" s="320"/>
      <c r="H39" s="320"/>
      <c r="I39" s="320"/>
      <c r="J39" s="320"/>
      <c r="K39" s="320"/>
      <c r="L39" s="321"/>
      <c r="M39" s="6"/>
      <c r="N39" s="8"/>
      <c r="O39" s="10"/>
    </row>
    <row r="40" spans="2:15" ht="45" x14ac:dyDescent="0.25">
      <c r="B40" s="13" t="s">
        <v>1</v>
      </c>
      <c r="C40" s="14">
        <v>66.927857408554644</v>
      </c>
      <c r="D40" s="14">
        <v>73.415779058621212</v>
      </c>
      <c r="E40" s="14">
        <v>60.2833265721329</v>
      </c>
      <c r="F40" s="14">
        <v>75.791337213226257</v>
      </c>
      <c r="G40" s="15">
        <v>60.331610052011122</v>
      </c>
      <c r="H40" s="15">
        <v>70.158220318819886</v>
      </c>
      <c r="I40" s="15">
        <v>70.081037277147502</v>
      </c>
      <c r="J40" s="15">
        <v>70.913524355633157</v>
      </c>
      <c r="K40" s="15">
        <v>55.286303171534747</v>
      </c>
      <c r="L40" s="127">
        <v>59.013209491781538</v>
      </c>
      <c r="M40" s="6"/>
      <c r="N40" s="8"/>
      <c r="O40" s="10"/>
    </row>
    <row r="41" spans="2:15" ht="21" customHeight="1" x14ac:dyDescent="0.25">
      <c r="B41" s="13" t="s">
        <v>2</v>
      </c>
      <c r="C41" s="14">
        <v>0.35187204497106828</v>
      </c>
      <c r="D41" s="14">
        <v>0.10272525907190193</v>
      </c>
      <c r="E41" s="14">
        <v>0</v>
      </c>
      <c r="F41" s="14">
        <v>0</v>
      </c>
      <c r="G41" s="14">
        <v>0</v>
      </c>
      <c r="H41" s="14">
        <v>5.3230114579807832</v>
      </c>
      <c r="I41" s="14">
        <v>3.2640977072210116</v>
      </c>
      <c r="J41" s="135">
        <v>9.4064697112118374</v>
      </c>
      <c r="K41" s="135">
        <v>0.47230838975622375</v>
      </c>
      <c r="L41" s="145">
        <v>0.33900953301315162</v>
      </c>
      <c r="M41" s="6"/>
      <c r="N41" s="8"/>
      <c r="O41" s="10"/>
    </row>
    <row r="42" spans="2:15" ht="45" x14ac:dyDescent="0.25">
      <c r="B42" s="13" t="s">
        <v>3</v>
      </c>
      <c r="C42" s="14">
        <v>71.934192965129853</v>
      </c>
      <c r="D42" s="14">
        <v>64.861329310508069</v>
      </c>
      <c r="E42" s="14">
        <v>71.215943595973158</v>
      </c>
      <c r="F42" s="14">
        <v>42.490367158867315</v>
      </c>
      <c r="G42" s="15">
        <v>66.938694142059944</v>
      </c>
      <c r="H42" s="15">
        <v>56.753423808638537</v>
      </c>
      <c r="I42" s="15">
        <v>68.802094173082182</v>
      </c>
      <c r="J42" s="15">
        <v>67.988535029844584</v>
      </c>
      <c r="K42" s="15">
        <v>69.10782900148034</v>
      </c>
      <c r="L42" s="127">
        <v>89.020646979458732</v>
      </c>
      <c r="M42" s="6"/>
      <c r="N42" s="8"/>
      <c r="O42" s="8"/>
    </row>
    <row r="43" spans="2:15" ht="45" x14ac:dyDescent="0.25">
      <c r="B43" s="13" t="s">
        <v>4</v>
      </c>
      <c r="C43" s="14">
        <v>20.700466377742405</v>
      </c>
      <c r="D43" s="14">
        <v>13.004272890191382</v>
      </c>
      <c r="E43" s="14">
        <v>12.584984247351908</v>
      </c>
      <c r="F43" s="14">
        <v>14.003358734009483</v>
      </c>
      <c r="G43" s="15">
        <v>17.574486407600372</v>
      </c>
      <c r="H43" s="15">
        <v>17.023085980141197</v>
      </c>
      <c r="I43" s="15">
        <v>65.31021660659394</v>
      </c>
      <c r="J43" s="15">
        <v>51.037570276970854</v>
      </c>
      <c r="K43" s="15">
        <v>54.865145602546015</v>
      </c>
      <c r="L43" s="127">
        <v>50.107971202215971</v>
      </c>
      <c r="M43" s="7"/>
      <c r="N43" s="9"/>
      <c r="O43" s="9"/>
    </row>
    <row r="44" spans="2:15" ht="30" x14ac:dyDescent="0.25">
      <c r="B44" s="13" t="s">
        <v>5</v>
      </c>
      <c r="C44" s="14">
        <v>75.994476672705616</v>
      </c>
      <c r="D44" s="14">
        <v>78.505113761974258</v>
      </c>
      <c r="E44" s="14">
        <v>80.456825415566442</v>
      </c>
      <c r="F44" s="14">
        <v>85.071937872040948</v>
      </c>
      <c r="G44" s="15">
        <v>78.997416460523468</v>
      </c>
      <c r="H44" s="15">
        <v>81.072794975387367</v>
      </c>
      <c r="I44" s="15">
        <v>76.585535398445217</v>
      </c>
      <c r="J44" s="15">
        <v>79.227680559205353</v>
      </c>
      <c r="K44" s="15">
        <v>83.853384100059941</v>
      </c>
      <c r="L44" s="127">
        <v>93.065125292682012</v>
      </c>
      <c r="M44" s="7"/>
      <c r="N44" s="9"/>
      <c r="O44" s="9"/>
    </row>
    <row r="45" spans="2:15" ht="21.75" customHeight="1" x14ac:dyDescent="0.25">
      <c r="B45" s="13" t="s">
        <v>6</v>
      </c>
      <c r="C45" s="14">
        <v>39.210110774022297</v>
      </c>
      <c r="D45" s="14">
        <v>18.658514884410401</v>
      </c>
      <c r="E45" s="14">
        <v>35.132834562936452</v>
      </c>
      <c r="F45" s="14">
        <v>21.821254283991244</v>
      </c>
      <c r="G45" s="15">
        <v>36.314290624455509</v>
      </c>
      <c r="H45" s="15">
        <v>43.708273966064127</v>
      </c>
      <c r="I45" s="15">
        <v>18.938499640624553</v>
      </c>
      <c r="J45" s="15">
        <v>22.778409015991517</v>
      </c>
      <c r="K45" s="15">
        <v>37.027054834705311</v>
      </c>
      <c r="L45" s="127">
        <v>41.303024149763772</v>
      </c>
      <c r="M45" s="7"/>
      <c r="N45" s="9"/>
      <c r="O45" s="9"/>
    </row>
    <row r="46" spans="2:15" ht="20.25" customHeight="1" x14ac:dyDescent="0.25">
      <c r="B46" s="13" t="s">
        <v>7</v>
      </c>
      <c r="C46" s="14">
        <v>62.068549649696507</v>
      </c>
      <c r="D46" s="14">
        <v>59.183708483188305</v>
      </c>
      <c r="E46" s="14">
        <v>61.029408081202384</v>
      </c>
      <c r="F46" s="14">
        <v>62.122913272239359</v>
      </c>
      <c r="G46" s="15">
        <v>65.82636966479852</v>
      </c>
      <c r="H46" s="15">
        <v>64.511630891402532</v>
      </c>
      <c r="I46" s="15">
        <v>66.270121263408399</v>
      </c>
      <c r="J46" s="15">
        <v>63.983271305348858</v>
      </c>
      <c r="K46" s="15">
        <v>69.064548482322152</v>
      </c>
      <c r="L46" s="127">
        <v>67.37678153511105</v>
      </c>
      <c r="M46" s="7"/>
      <c r="N46" s="9"/>
      <c r="O46" s="9"/>
    </row>
    <row r="47" spans="2:15" x14ac:dyDescent="0.25">
      <c r="B47" s="13" t="s">
        <v>8</v>
      </c>
      <c r="C47" s="17">
        <v>233</v>
      </c>
      <c r="D47" s="17">
        <v>462</v>
      </c>
      <c r="E47" s="17">
        <v>409</v>
      </c>
      <c r="F47" s="17">
        <v>551</v>
      </c>
      <c r="G47" s="18">
        <v>313</v>
      </c>
      <c r="H47" s="18">
        <v>210</v>
      </c>
      <c r="I47" s="18">
        <v>531</v>
      </c>
      <c r="J47" s="18">
        <v>692</v>
      </c>
      <c r="K47" s="136">
        <v>357</v>
      </c>
      <c r="L47" s="128"/>
      <c r="M47" s="7"/>
      <c r="N47" s="9"/>
      <c r="O47" s="9"/>
    </row>
    <row r="48" spans="2:15" x14ac:dyDescent="0.25">
      <c r="B48" s="29" t="s">
        <v>9</v>
      </c>
      <c r="C48" s="32">
        <v>4</v>
      </c>
      <c r="D48" s="32">
        <v>12</v>
      </c>
      <c r="E48" s="32">
        <v>10</v>
      </c>
      <c r="F48" s="33">
        <v>15</v>
      </c>
      <c r="G48" s="34">
        <v>7</v>
      </c>
      <c r="H48" s="34">
        <v>6</v>
      </c>
      <c r="I48" s="34">
        <v>14</v>
      </c>
      <c r="J48" s="34">
        <v>22</v>
      </c>
      <c r="K48" s="146">
        <v>12</v>
      </c>
      <c r="L48" s="132"/>
      <c r="M48" s="7"/>
      <c r="N48" s="9"/>
      <c r="O48" s="9"/>
    </row>
    <row r="49" spans="2:15" s="4" customFormat="1" x14ac:dyDescent="0.25">
      <c r="B49" s="125" t="s">
        <v>15</v>
      </c>
      <c r="C49" s="108"/>
      <c r="D49" s="108"/>
      <c r="E49" s="108"/>
      <c r="F49" s="108"/>
      <c r="G49" s="108"/>
      <c r="H49" s="108"/>
      <c r="I49" s="108"/>
      <c r="J49" s="108"/>
      <c r="K49" s="108"/>
      <c r="L49" s="108"/>
      <c r="M49" s="6"/>
      <c r="N49" s="8"/>
      <c r="O49" s="10"/>
    </row>
    <row r="50" spans="2:15" s="4" customFormat="1" x14ac:dyDescent="0.25">
      <c r="B50" s="110" t="s">
        <v>14</v>
      </c>
      <c r="C50" s="110"/>
      <c r="D50" s="110"/>
      <c r="E50" s="108"/>
      <c r="F50" s="108"/>
      <c r="G50" s="108"/>
      <c r="H50" s="108"/>
      <c r="I50" s="108"/>
      <c r="J50" s="108"/>
      <c r="K50" s="108"/>
      <c r="L50" s="108"/>
    </row>
    <row r="51" spans="2:15" s="4" customFormat="1" x14ac:dyDescent="0.25">
      <c r="B51" s="318" t="s">
        <v>85</v>
      </c>
      <c r="C51" s="318"/>
      <c r="D51" s="318"/>
      <c r="E51" s="108"/>
      <c r="F51" s="108"/>
      <c r="G51" s="108"/>
      <c r="H51" s="108"/>
      <c r="I51" s="108"/>
      <c r="J51" s="108"/>
      <c r="K51" s="108"/>
      <c r="L51" s="108"/>
    </row>
    <row r="52" spans="2:15" s="4" customFormat="1" x14ac:dyDescent="0.25">
      <c r="B52" s="96"/>
      <c r="C52" s="109"/>
      <c r="D52" s="109"/>
      <c r="E52" s="109"/>
      <c r="F52" s="109"/>
      <c r="G52" s="109"/>
      <c r="H52" s="109"/>
      <c r="I52" s="109"/>
      <c r="J52" s="109"/>
      <c r="K52" s="109"/>
      <c r="L52" s="109"/>
    </row>
    <row r="53" spans="2:15" s="4" customFormat="1" x14ac:dyDescent="0.25">
      <c r="B53" s="96"/>
      <c r="C53" s="109"/>
      <c r="D53" s="109"/>
      <c r="E53" s="109"/>
      <c r="F53" s="109"/>
      <c r="G53" s="109"/>
      <c r="H53" s="109"/>
      <c r="I53" s="109"/>
      <c r="J53" s="109"/>
      <c r="K53" s="109"/>
      <c r="L53" s="109"/>
    </row>
    <row r="54" spans="2:15" s="4" customFormat="1" x14ac:dyDescent="0.25">
      <c r="B54" s="96"/>
      <c r="C54" s="109"/>
      <c r="D54" s="109"/>
      <c r="E54" s="109"/>
      <c r="F54" s="109"/>
      <c r="G54" s="109"/>
      <c r="H54" s="109"/>
      <c r="I54" s="109"/>
      <c r="J54" s="109"/>
      <c r="K54" s="109"/>
      <c r="L54" s="109"/>
    </row>
    <row r="55" spans="2:15" s="4" customFormat="1" x14ac:dyDescent="0.25">
      <c r="B55" s="96"/>
      <c r="C55" s="109"/>
      <c r="D55" s="109"/>
      <c r="E55" s="109"/>
      <c r="F55" s="109"/>
      <c r="G55" s="109"/>
      <c r="H55" s="109"/>
      <c r="I55" s="109"/>
      <c r="J55" s="109"/>
      <c r="K55" s="109"/>
      <c r="L55" s="109"/>
    </row>
    <row r="56" spans="2:15" s="4" customFormat="1" x14ac:dyDescent="0.25">
      <c r="B56" s="96"/>
      <c r="C56" s="109"/>
      <c r="D56" s="109"/>
      <c r="E56" s="109"/>
      <c r="F56" s="109"/>
      <c r="G56" s="109"/>
      <c r="H56" s="109"/>
      <c r="I56" s="109"/>
      <c r="J56" s="109"/>
      <c r="K56" s="109"/>
      <c r="L56" s="109"/>
    </row>
    <row r="57" spans="2:15" s="4" customFormat="1" x14ac:dyDescent="0.25">
      <c r="B57" s="96"/>
      <c r="C57" s="109"/>
      <c r="D57" s="109"/>
      <c r="E57" s="109"/>
      <c r="F57" s="109"/>
      <c r="G57" s="109"/>
      <c r="H57" s="109"/>
      <c r="I57" s="109"/>
      <c r="J57" s="109"/>
      <c r="K57" s="109"/>
      <c r="L57" s="109"/>
    </row>
    <row r="58" spans="2:15" s="4" customFormat="1" x14ac:dyDescent="0.25">
      <c r="B58" s="96"/>
      <c r="C58" s="109"/>
      <c r="D58" s="109"/>
      <c r="E58" s="109"/>
      <c r="F58" s="109"/>
      <c r="G58" s="109"/>
      <c r="H58" s="109"/>
      <c r="I58" s="109"/>
      <c r="J58" s="109"/>
      <c r="K58" s="109"/>
      <c r="L58" s="109"/>
    </row>
    <row r="59" spans="2:15" s="4" customFormat="1" x14ac:dyDescent="0.25">
      <c r="B59" s="96"/>
      <c r="C59" s="109"/>
      <c r="D59" s="109"/>
      <c r="E59" s="109"/>
      <c r="F59" s="109"/>
      <c r="G59" s="109"/>
      <c r="H59" s="109"/>
      <c r="I59" s="109"/>
      <c r="J59" s="109"/>
      <c r="K59" s="109"/>
      <c r="L59" s="109"/>
    </row>
    <row r="60" spans="2:15" s="4" customFormat="1" x14ac:dyDescent="0.25">
      <c r="B60" s="96"/>
      <c r="C60" s="109"/>
      <c r="D60" s="109"/>
      <c r="E60" s="109"/>
      <c r="F60" s="109"/>
      <c r="G60" s="109"/>
      <c r="H60" s="109"/>
      <c r="I60" s="109"/>
      <c r="J60" s="109"/>
      <c r="K60" s="109"/>
      <c r="L60" s="109"/>
    </row>
    <row r="61" spans="2:15" s="4" customFormat="1" x14ac:dyDescent="0.25">
      <c r="B61" s="96"/>
      <c r="C61" s="109"/>
      <c r="D61" s="109"/>
      <c r="E61" s="109"/>
      <c r="F61" s="109"/>
      <c r="G61" s="109"/>
      <c r="H61" s="109"/>
      <c r="I61" s="109"/>
      <c r="J61" s="109"/>
      <c r="K61" s="109"/>
      <c r="L61" s="109"/>
    </row>
    <row r="62" spans="2:15" s="4" customFormat="1" x14ac:dyDescent="0.25">
      <c r="B62" s="96"/>
      <c r="C62" s="109"/>
      <c r="D62" s="109"/>
      <c r="E62" s="109"/>
      <c r="F62" s="109"/>
      <c r="G62" s="109"/>
      <c r="H62" s="109"/>
      <c r="I62" s="109"/>
      <c r="J62" s="109"/>
      <c r="K62" s="109"/>
      <c r="L62" s="109"/>
    </row>
    <row r="63" spans="2:15" s="4" customFormat="1" x14ac:dyDescent="0.25">
      <c r="B63" s="96"/>
      <c r="C63" s="109"/>
      <c r="D63" s="109"/>
      <c r="E63" s="109"/>
      <c r="F63" s="109"/>
      <c r="G63" s="109"/>
      <c r="H63" s="109"/>
      <c r="I63" s="109"/>
      <c r="J63" s="109"/>
      <c r="K63" s="109"/>
      <c r="L63" s="109"/>
    </row>
    <row r="64" spans="2:15" s="4" customFormat="1" x14ac:dyDescent="0.25">
      <c r="B64" s="96"/>
      <c r="C64" s="109"/>
      <c r="D64" s="109"/>
      <c r="E64" s="109"/>
      <c r="F64" s="109"/>
      <c r="G64" s="109"/>
      <c r="H64" s="109"/>
      <c r="I64" s="109"/>
      <c r="J64" s="109"/>
      <c r="K64" s="109"/>
      <c r="L64" s="109"/>
    </row>
    <row r="65" spans="2:12" s="4" customFormat="1" x14ac:dyDescent="0.25">
      <c r="B65" s="96"/>
      <c r="C65" s="109"/>
      <c r="D65" s="109"/>
      <c r="E65" s="109"/>
      <c r="F65" s="109"/>
      <c r="G65" s="109"/>
      <c r="H65" s="109"/>
      <c r="I65" s="109"/>
      <c r="J65" s="109"/>
      <c r="K65" s="109"/>
      <c r="L65" s="109"/>
    </row>
    <row r="66" spans="2:12" s="4" customFormat="1" x14ac:dyDescent="0.25">
      <c r="B66" s="96"/>
      <c r="C66" s="109"/>
      <c r="D66" s="109"/>
      <c r="E66" s="109"/>
      <c r="F66" s="109"/>
      <c r="G66" s="109"/>
      <c r="H66" s="109"/>
      <c r="I66" s="109"/>
      <c r="J66" s="109"/>
      <c r="K66" s="109"/>
      <c r="L66" s="109"/>
    </row>
    <row r="67" spans="2:12" s="4" customFormat="1" x14ac:dyDescent="0.25">
      <c r="B67" s="96"/>
      <c r="C67" s="109"/>
      <c r="D67" s="109"/>
      <c r="E67" s="109"/>
      <c r="F67" s="109"/>
      <c r="G67" s="109"/>
      <c r="H67" s="109"/>
      <c r="I67" s="109"/>
      <c r="J67" s="109"/>
      <c r="K67" s="109"/>
      <c r="L67" s="109"/>
    </row>
    <row r="68" spans="2:12" s="4" customFormat="1" x14ac:dyDescent="0.25">
      <c r="B68" s="96"/>
      <c r="C68" s="109"/>
      <c r="D68" s="109"/>
      <c r="E68" s="109"/>
      <c r="F68" s="109"/>
      <c r="G68" s="109"/>
      <c r="H68" s="109"/>
      <c r="I68" s="109"/>
      <c r="J68" s="109"/>
      <c r="K68" s="109"/>
      <c r="L68" s="109"/>
    </row>
    <row r="69" spans="2:12" s="4" customFormat="1" x14ac:dyDescent="0.25">
      <c r="B69" s="96"/>
      <c r="C69" s="109"/>
      <c r="D69" s="109"/>
      <c r="E69" s="109"/>
      <c r="F69" s="109"/>
      <c r="G69" s="109"/>
      <c r="H69" s="109"/>
      <c r="I69" s="109"/>
      <c r="J69" s="109"/>
      <c r="K69" s="109"/>
      <c r="L69" s="109"/>
    </row>
    <row r="70" spans="2:12" s="4" customFormat="1" x14ac:dyDescent="0.25">
      <c r="B70" s="96"/>
      <c r="C70" s="109"/>
      <c r="D70" s="109"/>
      <c r="E70" s="109"/>
      <c r="F70" s="109"/>
      <c r="G70" s="109"/>
      <c r="H70" s="109"/>
      <c r="I70" s="109"/>
      <c r="J70" s="109"/>
      <c r="K70" s="109"/>
      <c r="L70" s="109"/>
    </row>
    <row r="71" spans="2:12" s="4" customFormat="1" x14ac:dyDescent="0.25">
      <c r="B71" s="96"/>
      <c r="C71" s="109"/>
      <c r="D71" s="109"/>
      <c r="E71" s="109"/>
      <c r="F71" s="109"/>
      <c r="G71" s="109"/>
      <c r="H71" s="109"/>
      <c r="I71" s="109"/>
      <c r="J71" s="109"/>
      <c r="K71" s="109"/>
      <c r="L71" s="109"/>
    </row>
    <row r="72" spans="2:12" s="4" customFormat="1" x14ac:dyDescent="0.25">
      <c r="B72" s="96"/>
      <c r="C72" s="109"/>
      <c r="D72" s="109"/>
      <c r="E72" s="109"/>
      <c r="F72" s="109"/>
      <c r="G72" s="109"/>
      <c r="H72" s="109"/>
      <c r="I72" s="109"/>
      <c r="J72" s="109"/>
      <c r="K72" s="109"/>
      <c r="L72" s="109"/>
    </row>
    <row r="73" spans="2:12" s="4" customFormat="1" x14ac:dyDescent="0.25">
      <c r="B73" s="96"/>
      <c r="C73" s="109"/>
      <c r="D73" s="109"/>
      <c r="E73" s="109"/>
      <c r="F73" s="109"/>
      <c r="G73" s="109"/>
      <c r="H73" s="109"/>
      <c r="I73" s="109"/>
      <c r="J73" s="109"/>
      <c r="K73" s="109"/>
      <c r="L73" s="109"/>
    </row>
    <row r="74" spans="2:12" s="4" customFormat="1" x14ac:dyDescent="0.25">
      <c r="B74" s="96"/>
      <c r="C74" s="109"/>
      <c r="D74" s="109"/>
      <c r="E74" s="109"/>
      <c r="F74" s="109"/>
      <c r="G74" s="109"/>
      <c r="H74" s="109"/>
      <c r="I74" s="109"/>
      <c r="J74" s="109"/>
      <c r="K74" s="109"/>
      <c r="L74" s="109"/>
    </row>
    <row r="75" spans="2:12" s="4" customFormat="1" x14ac:dyDescent="0.25">
      <c r="B75" s="96"/>
      <c r="C75" s="109"/>
      <c r="D75" s="109"/>
      <c r="E75" s="109"/>
      <c r="F75" s="109"/>
      <c r="G75" s="109"/>
      <c r="H75" s="109"/>
      <c r="I75" s="109"/>
      <c r="J75" s="109"/>
      <c r="K75" s="109"/>
      <c r="L75" s="109"/>
    </row>
    <row r="76" spans="2:12" s="4" customFormat="1" x14ac:dyDescent="0.25">
      <c r="B76" s="96"/>
      <c r="C76" s="109"/>
      <c r="D76" s="109"/>
      <c r="E76" s="109"/>
      <c r="F76" s="109"/>
      <c r="G76" s="109"/>
      <c r="H76" s="109"/>
      <c r="I76" s="109"/>
      <c r="J76" s="109"/>
      <c r="K76" s="109"/>
      <c r="L76" s="109"/>
    </row>
    <row r="77" spans="2:12" s="4" customFormat="1" x14ac:dyDescent="0.25">
      <c r="B77" s="96"/>
      <c r="C77" s="109"/>
      <c r="D77" s="109"/>
      <c r="E77" s="109"/>
      <c r="F77" s="109"/>
      <c r="G77" s="109"/>
      <c r="H77" s="109"/>
      <c r="I77" s="109"/>
      <c r="J77" s="109"/>
      <c r="K77" s="109"/>
      <c r="L77" s="109"/>
    </row>
    <row r="78" spans="2:12" s="4" customFormat="1" x14ac:dyDescent="0.25">
      <c r="B78" s="96"/>
      <c r="C78" s="109"/>
      <c r="D78" s="109"/>
      <c r="E78" s="109"/>
      <c r="F78" s="109"/>
      <c r="G78" s="109"/>
      <c r="H78" s="109"/>
      <c r="I78" s="109"/>
      <c r="J78" s="109"/>
      <c r="K78" s="109"/>
      <c r="L78" s="109"/>
    </row>
    <row r="79" spans="2:12" s="4" customFormat="1" x14ac:dyDescent="0.25">
      <c r="B79" s="96"/>
      <c r="C79" s="109"/>
      <c r="D79" s="109"/>
      <c r="E79" s="109"/>
      <c r="F79" s="109"/>
      <c r="G79" s="109"/>
      <c r="H79" s="109"/>
      <c r="I79" s="109"/>
      <c r="J79" s="109"/>
      <c r="K79" s="109"/>
      <c r="L79" s="109"/>
    </row>
    <row r="80" spans="2:12" s="4" customFormat="1" x14ac:dyDescent="0.25">
      <c r="B80" s="96"/>
      <c r="C80" s="109"/>
      <c r="D80" s="109"/>
      <c r="E80" s="109"/>
      <c r="F80" s="109"/>
      <c r="G80" s="109"/>
      <c r="H80" s="109"/>
      <c r="I80" s="109"/>
      <c r="J80" s="109"/>
      <c r="K80" s="109"/>
      <c r="L80" s="109"/>
    </row>
    <row r="81" spans="2:12" s="4" customFormat="1" x14ac:dyDescent="0.25">
      <c r="B81" s="96"/>
      <c r="C81" s="109"/>
      <c r="D81" s="109"/>
      <c r="E81" s="109"/>
      <c r="F81" s="109"/>
      <c r="G81" s="109"/>
      <c r="H81" s="109"/>
      <c r="I81" s="109"/>
      <c r="J81" s="109"/>
      <c r="K81" s="109"/>
      <c r="L81" s="109"/>
    </row>
    <row r="82" spans="2:12" s="4" customFormat="1" x14ac:dyDescent="0.25">
      <c r="B82" s="96"/>
      <c r="C82" s="109"/>
      <c r="D82" s="109"/>
      <c r="E82" s="109"/>
      <c r="F82" s="109"/>
      <c r="G82" s="109"/>
      <c r="H82" s="109"/>
      <c r="I82" s="109"/>
      <c r="J82" s="109"/>
      <c r="K82" s="109"/>
      <c r="L82" s="109"/>
    </row>
    <row r="83" spans="2:12" s="4" customFormat="1" x14ac:dyDescent="0.25">
      <c r="B83" s="96"/>
      <c r="C83" s="109"/>
      <c r="D83" s="109"/>
      <c r="E83" s="109"/>
      <c r="F83" s="109"/>
      <c r="G83" s="109"/>
      <c r="H83" s="109"/>
      <c r="I83" s="109"/>
      <c r="J83" s="109"/>
      <c r="K83" s="109"/>
      <c r="L83" s="109"/>
    </row>
    <row r="84" spans="2:12" s="4" customFormat="1" x14ac:dyDescent="0.25">
      <c r="B84" s="96"/>
      <c r="C84" s="109"/>
      <c r="D84" s="109"/>
      <c r="E84" s="109"/>
      <c r="F84" s="109"/>
      <c r="G84" s="109"/>
      <c r="H84" s="109"/>
      <c r="I84" s="109"/>
      <c r="J84" s="109"/>
      <c r="K84" s="109"/>
      <c r="L84" s="109"/>
    </row>
    <row r="85" spans="2:12" s="4" customFormat="1" x14ac:dyDescent="0.25">
      <c r="B85" s="96"/>
      <c r="C85" s="109"/>
      <c r="D85" s="109"/>
      <c r="E85" s="109"/>
      <c r="F85" s="109"/>
      <c r="G85" s="109"/>
      <c r="H85" s="109"/>
      <c r="I85" s="109"/>
      <c r="J85" s="109"/>
      <c r="K85" s="109"/>
      <c r="L85" s="109"/>
    </row>
    <row r="86" spans="2:12" s="4" customFormat="1" x14ac:dyDescent="0.25">
      <c r="B86" s="96"/>
      <c r="C86" s="109"/>
      <c r="D86" s="109"/>
      <c r="E86" s="109"/>
      <c r="F86" s="109"/>
      <c r="G86" s="109"/>
      <c r="H86" s="109"/>
      <c r="I86" s="109"/>
      <c r="J86" s="109"/>
      <c r="K86" s="109"/>
      <c r="L86" s="109"/>
    </row>
    <row r="87" spans="2:12" s="4" customFormat="1" x14ac:dyDescent="0.25">
      <c r="B87" s="96"/>
      <c r="C87" s="109"/>
      <c r="D87" s="109"/>
      <c r="E87" s="109"/>
      <c r="F87" s="109"/>
      <c r="G87" s="109"/>
      <c r="H87" s="109"/>
      <c r="I87" s="109"/>
      <c r="J87" s="109"/>
      <c r="K87" s="109"/>
      <c r="L87" s="109"/>
    </row>
    <row r="88" spans="2:12" s="4" customFormat="1" x14ac:dyDescent="0.25">
      <c r="B88" s="96"/>
      <c r="C88" s="109"/>
      <c r="D88" s="109"/>
      <c r="E88" s="109"/>
      <c r="F88" s="109"/>
      <c r="G88" s="109"/>
      <c r="H88" s="109"/>
      <c r="I88" s="109"/>
      <c r="J88" s="109"/>
      <c r="K88" s="109"/>
      <c r="L88" s="109"/>
    </row>
    <row r="89" spans="2:12" s="4" customFormat="1" x14ac:dyDescent="0.25">
      <c r="B89" s="96"/>
      <c r="C89" s="109"/>
      <c r="D89" s="109"/>
      <c r="E89" s="109"/>
      <c r="F89" s="109"/>
      <c r="G89" s="109"/>
      <c r="H89" s="109"/>
      <c r="I89" s="109"/>
      <c r="J89" s="109"/>
      <c r="K89" s="109"/>
      <c r="L89" s="109"/>
    </row>
    <row r="90" spans="2:12" s="4" customFormat="1" x14ac:dyDescent="0.25">
      <c r="B90" s="96"/>
      <c r="C90" s="109"/>
      <c r="D90" s="109"/>
      <c r="E90" s="109"/>
      <c r="F90" s="109"/>
      <c r="G90" s="109"/>
      <c r="H90" s="109"/>
      <c r="I90" s="109"/>
      <c r="J90" s="109"/>
      <c r="K90" s="109"/>
      <c r="L90" s="109"/>
    </row>
    <row r="91" spans="2:12" s="4" customFormat="1" x14ac:dyDescent="0.25">
      <c r="B91" s="96"/>
      <c r="C91" s="109"/>
      <c r="D91" s="109"/>
      <c r="E91" s="109"/>
      <c r="F91" s="109"/>
      <c r="G91" s="109"/>
      <c r="H91" s="109"/>
      <c r="I91" s="109"/>
      <c r="J91" s="109"/>
      <c r="K91" s="109"/>
      <c r="L91" s="109"/>
    </row>
    <row r="92" spans="2:12" s="4" customFormat="1" x14ac:dyDescent="0.25">
      <c r="B92" s="96"/>
      <c r="C92" s="109"/>
      <c r="D92" s="109"/>
      <c r="E92" s="109"/>
      <c r="F92" s="109"/>
      <c r="G92" s="109"/>
      <c r="H92" s="109"/>
      <c r="I92" s="109"/>
      <c r="J92" s="109"/>
      <c r="K92" s="109"/>
      <c r="L92" s="109"/>
    </row>
    <row r="93" spans="2:12" s="4" customFormat="1" x14ac:dyDescent="0.25">
      <c r="B93" s="96"/>
      <c r="C93" s="109"/>
      <c r="D93" s="109"/>
      <c r="E93" s="109"/>
      <c r="F93" s="109"/>
      <c r="G93" s="109"/>
      <c r="H93" s="109"/>
      <c r="I93" s="109"/>
      <c r="J93" s="109"/>
      <c r="K93" s="109"/>
      <c r="L93" s="109"/>
    </row>
    <row r="94" spans="2:12" s="4" customFormat="1" x14ac:dyDescent="0.25">
      <c r="B94" s="96"/>
      <c r="C94" s="109"/>
      <c r="D94" s="109"/>
      <c r="E94" s="109"/>
      <c r="F94" s="109"/>
      <c r="G94" s="109"/>
      <c r="H94" s="109"/>
      <c r="I94" s="109"/>
      <c r="J94" s="109"/>
      <c r="K94" s="109"/>
      <c r="L94" s="109"/>
    </row>
    <row r="95" spans="2:12" s="4" customFormat="1" x14ac:dyDescent="0.25">
      <c r="B95" s="96"/>
      <c r="C95" s="109"/>
      <c r="D95" s="109"/>
      <c r="E95" s="109"/>
      <c r="F95" s="109"/>
      <c r="G95" s="109"/>
      <c r="H95" s="109"/>
      <c r="I95" s="109"/>
      <c r="J95" s="109"/>
      <c r="K95" s="109"/>
      <c r="L95" s="109"/>
    </row>
    <row r="96" spans="2:12" s="4" customFormat="1" x14ac:dyDescent="0.25">
      <c r="B96" s="96"/>
      <c r="C96" s="109"/>
      <c r="D96" s="109"/>
      <c r="E96" s="109"/>
      <c r="F96" s="109"/>
      <c r="G96" s="109"/>
      <c r="H96" s="109"/>
      <c r="I96" s="109"/>
      <c r="J96" s="109"/>
      <c r="K96" s="109"/>
      <c r="L96" s="109"/>
    </row>
    <row r="97" spans="2:12" s="4" customFormat="1" x14ac:dyDescent="0.25">
      <c r="B97" s="96"/>
      <c r="C97" s="109"/>
      <c r="D97" s="109"/>
      <c r="E97" s="109"/>
      <c r="F97" s="109"/>
      <c r="G97" s="109"/>
      <c r="H97" s="109"/>
      <c r="I97" s="109"/>
      <c r="J97" s="109"/>
      <c r="K97" s="109"/>
      <c r="L97" s="109"/>
    </row>
    <row r="98" spans="2:12" s="4" customFormat="1" x14ac:dyDescent="0.25">
      <c r="B98" s="96"/>
      <c r="C98" s="109"/>
      <c r="D98" s="109"/>
      <c r="E98" s="109"/>
      <c r="F98" s="109"/>
      <c r="G98" s="109"/>
      <c r="H98" s="109"/>
      <c r="I98" s="109"/>
      <c r="J98" s="109"/>
      <c r="K98" s="109"/>
      <c r="L98" s="109"/>
    </row>
    <row r="99" spans="2:12" s="4" customFormat="1" x14ac:dyDescent="0.25">
      <c r="B99" s="96"/>
      <c r="C99" s="109"/>
      <c r="D99" s="109"/>
      <c r="E99" s="109"/>
      <c r="F99" s="109"/>
      <c r="G99" s="109"/>
      <c r="H99" s="109"/>
      <c r="I99" s="109"/>
      <c r="J99" s="109"/>
      <c r="K99" s="109"/>
      <c r="L99" s="109"/>
    </row>
    <row r="100" spans="2:12" s="4" customFormat="1" x14ac:dyDescent="0.25">
      <c r="B100" s="96"/>
      <c r="C100" s="109"/>
      <c r="D100" s="109"/>
      <c r="E100" s="109"/>
      <c r="F100" s="109"/>
      <c r="G100" s="109"/>
      <c r="H100" s="109"/>
      <c r="I100" s="109"/>
      <c r="J100" s="109"/>
      <c r="K100" s="109"/>
      <c r="L100" s="109"/>
    </row>
    <row r="101" spans="2:12" s="4" customFormat="1" x14ac:dyDescent="0.25">
      <c r="B101" s="96"/>
      <c r="C101" s="109"/>
      <c r="D101" s="109"/>
      <c r="E101" s="109"/>
      <c r="F101" s="109"/>
      <c r="G101" s="109"/>
      <c r="H101" s="109"/>
      <c r="I101" s="109"/>
      <c r="J101" s="109"/>
      <c r="K101" s="109"/>
      <c r="L101" s="109"/>
    </row>
    <row r="102" spans="2:12" s="4" customFormat="1" x14ac:dyDescent="0.25">
      <c r="B102" s="96"/>
      <c r="C102" s="109"/>
      <c r="D102" s="109"/>
      <c r="E102" s="109"/>
      <c r="F102" s="109"/>
      <c r="G102" s="109"/>
      <c r="H102" s="109"/>
      <c r="I102" s="109"/>
      <c r="J102" s="109"/>
      <c r="K102" s="109"/>
      <c r="L102" s="109"/>
    </row>
    <row r="103" spans="2:12" s="4" customFormat="1" x14ac:dyDescent="0.25">
      <c r="B103" s="96"/>
      <c r="C103" s="109"/>
      <c r="D103" s="109"/>
      <c r="E103" s="109"/>
      <c r="F103" s="109"/>
      <c r="G103" s="109"/>
      <c r="H103" s="109"/>
      <c r="I103" s="109"/>
      <c r="J103" s="109"/>
      <c r="K103" s="109"/>
      <c r="L103" s="109"/>
    </row>
    <row r="104" spans="2:12" s="4" customFormat="1" x14ac:dyDescent="0.25">
      <c r="B104" s="96"/>
      <c r="C104" s="109"/>
      <c r="D104" s="109"/>
      <c r="E104" s="109"/>
      <c r="F104" s="109"/>
      <c r="G104" s="109"/>
      <c r="H104" s="109"/>
      <c r="I104" s="109"/>
      <c r="J104" s="109"/>
      <c r="K104" s="109"/>
      <c r="L104" s="109"/>
    </row>
    <row r="105" spans="2:12" s="4" customFormat="1" x14ac:dyDescent="0.25">
      <c r="B105" s="96"/>
      <c r="C105" s="109"/>
      <c r="D105" s="109"/>
      <c r="E105" s="109"/>
      <c r="F105" s="109"/>
      <c r="G105" s="109"/>
      <c r="H105" s="109"/>
      <c r="I105" s="109"/>
      <c r="J105" s="109"/>
      <c r="K105" s="109"/>
      <c r="L105" s="109"/>
    </row>
    <row r="106" spans="2:12" s="4" customFormat="1" x14ac:dyDescent="0.25">
      <c r="B106" s="96"/>
      <c r="C106" s="109"/>
      <c r="D106" s="109"/>
      <c r="E106" s="109"/>
      <c r="F106" s="109"/>
      <c r="G106" s="109"/>
      <c r="H106" s="109"/>
      <c r="I106" s="109"/>
      <c r="J106" s="109"/>
      <c r="K106" s="109"/>
      <c r="L106" s="109"/>
    </row>
    <row r="107" spans="2:12" s="4" customFormat="1" x14ac:dyDescent="0.25">
      <c r="B107" s="96"/>
      <c r="C107" s="109"/>
      <c r="D107" s="109"/>
      <c r="E107" s="109"/>
      <c r="F107" s="109"/>
      <c r="G107" s="109"/>
      <c r="H107" s="109"/>
      <c r="I107" s="109"/>
      <c r="J107" s="109"/>
      <c r="K107" s="109"/>
      <c r="L107" s="109"/>
    </row>
    <row r="108" spans="2:12" s="4" customFormat="1" x14ac:dyDescent="0.25">
      <c r="B108" s="96"/>
      <c r="C108" s="109"/>
      <c r="D108" s="109"/>
      <c r="E108" s="109"/>
      <c r="F108" s="109"/>
      <c r="G108" s="109"/>
      <c r="H108" s="109"/>
      <c r="I108" s="109"/>
      <c r="J108" s="109"/>
      <c r="K108" s="109"/>
      <c r="L108" s="109"/>
    </row>
    <row r="109" spans="2:12" s="4" customFormat="1" x14ac:dyDescent="0.25">
      <c r="B109" s="96"/>
      <c r="C109" s="109"/>
      <c r="D109" s="109"/>
      <c r="E109" s="109"/>
      <c r="F109" s="109"/>
      <c r="G109" s="109"/>
      <c r="H109" s="109"/>
      <c r="I109" s="109"/>
      <c r="J109" s="109"/>
      <c r="K109" s="109"/>
      <c r="L109" s="109"/>
    </row>
    <row r="110" spans="2:12" s="4" customFormat="1" x14ac:dyDescent="0.25">
      <c r="B110" s="96"/>
      <c r="C110" s="109"/>
      <c r="D110" s="109"/>
      <c r="E110" s="109"/>
      <c r="F110" s="109"/>
      <c r="G110" s="109"/>
      <c r="H110" s="109"/>
      <c r="I110" s="109"/>
      <c r="J110" s="109"/>
      <c r="K110" s="109"/>
      <c r="L110" s="109"/>
    </row>
    <row r="111" spans="2:12" s="4" customFormat="1" x14ac:dyDescent="0.25">
      <c r="B111" s="96"/>
      <c r="C111" s="109"/>
      <c r="D111" s="109"/>
      <c r="E111" s="109"/>
      <c r="F111" s="109"/>
      <c r="G111" s="109"/>
      <c r="H111" s="109"/>
      <c r="I111" s="109"/>
      <c r="J111" s="109"/>
      <c r="K111" s="109"/>
      <c r="L111" s="109"/>
    </row>
    <row r="112" spans="2:12" s="4" customFormat="1" x14ac:dyDescent="0.25">
      <c r="B112" s="96"/>
      <c r="C112" s="109"/>
      <c r="D112" s="109"/>
      <c r="E112" s="109"/>
      <c r="F112" s="109"/>
      <c r="G112" s="109"/>
      <c r="H112" s="109"/>
      <c r="I112" s="109"/>
      <c r="J112" s="109"/>
      <c r="K112" s="109"/>
      <c r="L112" s="109"/>
    </row>
    <row r="113" spans="2:12" s="4" customFormat="1" x14ac:dyDescent="0.25">
      <c r="B113" s="96"/>
      <c r="C113" s="109"/>
      <c r="D113" s="109"/>
      <c r="E113" s="109"/>
      <c r="F113" s="109"/>
      <c r="G113" s="109"/>
      <c r="H113" s="109"/>
      <c r="I113" s="109"/>
      <c r="J113" s="109"/>
      <c r="K113" s="109"/>
      <c r="L113" s="109"/>
    </row>
    <row r="114" spans="2:12" s="4" customFormat="1" x14ac:dyDescent="0.25">
      <c r="B114" s="96"/>
      <c r="C114" s="109"/>
      <c r="D114" s="109"/>
      <c r="E114" s="109"/>
      <c r="F114" s="109"/>
      <c r="G114" s="109"/>
      <c r="H114" s="109"/>
      <c r="I114" s="109"/>
      <c r="J114" s="109"/>
      <c r="K114" s="109"/>
      <c r="L114" s="109"/>
    </row>
    <row r="115" spans="2:12" s="4" customFormat="1" x14ac:dyDescent="0.25">
      <c r="B115" s="96"/>
      <c r="C115" s="109"/>
      <c r="D115" s="109"/>
      <c r="E115" s="109"/>
      <c r="F115" s="109"/>
      <c r="G115" s="109"/>
      <c r="H115" s="109"/>
      <c r="I115" s="109"/>
      <c r="J115" s="109"/>
      <c r="K115" s="109"/>
      <c r="L115" s="109"/>
    </row>
    <row r="116" spans="2:12" s="4" customFormat="1" x14ac:dyDescent="0.25">
      <c r="B116" s="96"/>
      <c r="C116" s="109"/>
      <c r="D116" s="109"/>
      <c r="E116" s="109"/>
      <c r="F116" s="109"/>
      <c r="G116" s="109"/>
      <c r="H116" s="109"/>
      <c r="I116" s="109"/>
      <c r="J116" s="109"/>
      <c r="K116" s="109"/>
      <c r="L116" s="109"/>
    </row>
    <row r="117" spans="2:12" s="4" customFormat="1" x14ac:dyDescent="0.25">
      <c r="B117" s="96"/>
      <c r="C117" s="109"/>
      <c r="D117" s="109"/>
      <c r="E117" s="109"/>
      <c r="F117" s="109"/>
      <c r="G117" s="109"/>
      <c r="H117" s="109"/>
      <c r="I117" s="109"/>
      <c r="J117" s="109"/>
      <c r="K117" s="109"/>
      <c r="L117" s="109"/>
    </row>
    <row r="118" spans="2:12" s="4" customFormat="1" x14ac:dyDescent="0.25">
      <c r="B118" s="96"/>
      <c r="C118" s="109"/>
      <c r="D118" s="109"/>
      <c r="E118" s="109"/>
      <c r="F118" s="109"/>
      <c r="G118" s="109"/>
      <c r="H118" s="109"/>
      <c r="I118" s="109"/>
      <c r="J118" s="109"/>
      <c r="K118" s="109"/>
      <c r="L118" s="109"/>
    </row>
    <row r="119" spans="2:12" s="4" customFormat="1" x14ac:dyDescent="0.25">
      <c r="B119" s="96"/>
      <c r="C119" s="109"/>
      <c r="D119" s="109"/>
      <c r="E119" s="109"/>
      <c r="F119" s="109"/>
      <c r="G119" s="109"/>
      <c r="H119" s="109"/>
      <c r="I119" s="109"/>
      <c r="J119" s="109"/>
      <c r="K119" s="109"/>
      <c r="L119" s="109"/>
    </row>
    <row r="120" spans="2:12" s="4" customFormat="1" x14ac:dyDescent="0.25">
      <c r="B120" s="96"/>
      <c r="C120" s="109"/>
      <c r="D120" s="109"/>
      <c r="E120" s="109"/>
      <c r="F120" s="109"/>
      <c r="G120" s="109"/>
      <c r="H120" s="109"/>
      <c r="I120" s="109"/>
      <c r="J120" s="109"/>
      <c r="K120" s="109"/>
      <c r="L120" s="109"/>
    </row>
    <row r="121" spans="2:12" s="4" customFormat="1" x14ac:dyDescent="0.25">
      <c r="B121" s="96"/>
      <c r="C121" s="109"/>
      <c r="D121" s="109"/>
      <c r="E121" s="109"/>
      <c r="F121" s="109"/>
      <c r="G121" s="109"/>
      <c r="H121" s="109"/>
      <c r="I121" s="109"/>
      <c r="J121" s="109"/>
      <c r="K121" s="109"/>
      <c r="L121" s="109"/>
    </row>
    <row r="122" spans="2:12" s="4" customFormat="1" x14ac:dyDescent="0.25">
      <c r="B122" s="96"/>
      <c r="C122" s="109"/>
      <c r="D122" s="109"/>
      <c r="E122" s="109"/>
      <c r="F122" s="109"/>
      <c r="G122" s="109"/>
      <c r="H122" s="109"/>
      <c r="I122" s="109"/>
      <c r="J122" s="109"/>
      <c r="K122" s="109"/>
      <c r="L122" s="109"/>
    </row>
    <row r="123" spans="2:12" s="4" customFormat="1" x14ac:dyDescent="0.25">
      <c r="B123" s="96"/>
      <c r="C123" s="109"/>
      <c r="D123" s="109"/>
      <c r="E123" s="109"/>
      <c r="F123" s="109"/>
      <c r="G123" s="109"/>
      <c r="H123" s="109"/>
      <c r="I123" s="109"/>
      <c r="J123" s="109"/>
      <c r="K123" s="109"/>
      <c r="L123" s="109"/>
    </row>
    <row r="124" spans="2:12" s="4" customFormat="1" x14ac:dyDescent="0.25">
      <c r="B124" s="96"/>
      <c r="C124" s="109"/>
      <c r="D124" s="109"/>
      <c r="E124" s="109"/>
      <c r="F124" s="109"/>
      <c r="G124" s="109"/>
      <c r="H124" s="109"/>
      <c r="I124" s="109"/>
      <c r="J124" s="109"/>
      <c r="K124" s="109"/>
      <c r="L124" s="109"/>
    </row>
    <row r="125" spans="2:12" s="4" customFormat="1" x14ac:dyDescent="0.25">
      <c r="B125" s="96"/>
      <c r="C125" s="109"/>
      <c r="D125" s="109"/>
      <c r="E125" s="109"/>
      <c r="F125" s="109"/>
      <c r="G125" s="109"/>
      <c r="H125" s="109"/>
      <c r="I125" s="109"/>
      <c r="J125" s="109"/>
      <c r="K125" s="109"/>
      <c r="L125" s="109"/>
    </row>
    <row r="126" spans="2:12" s="4" customFormat="1" x14ac:dyDescent="0.25">
      <c r="B126" s="96"/>
      <c r="C126" s="109"/>
      <c r="D126" s="109"/>
      <c r="E126" s="109"/>
      <c r="F126" s="109"/>
      <c r="G126" s="109"/>
      <c r="H126" s="109"/>
      <c r="I126" s="109"/>
      <c r="J126" s="109"/>
      <c r="K126" s="109"/>
      <c r="L126" s="109"/>
    </row>
    <row r="127" spans="2:12" s="4" customFormat="1" x14ac:dyDescent="0.25">
      <c r="B127" s="96"/>
      <c r="C127" s="109"/>
      <c r="D127" s="109"/>
      <c r="E127" s="109"/>
      <c r="F127" s="109"/>
      <c r="G127" s="109"/>
      <c r="H127" s="109"/>
      <c r="I127" s="109"/>
      <c r="J127" s="109"/>
      <c r="K127" s="109"/>
      <c r="L127" s="109"/>
    </row>
    <row r="128" spans="2:12" s="4" customFormat="1" x14ac:dyDescent="0.25">
      <c r="B128" s="96"/>
      <c r="C128" s="109"/>
      <c r="D128" s="109"/>
      <c r="E128" s="109"/>
      <c r="F128" s="109"/>
      <c r="G128" s="109"/>
      <c r="H128" s="109"/>
      <c r="I128" s="109"/>
      <c r="J128" s="109"/>
      <c r="K128" s="109"/>
      <c r="L128" s="109"/>
    </row>
    <row r="129" spans="2:12" s="4" customFormat="1" x14ac:dyDescent="0.25">
      <c r="B129" s="96"/>
      <c r="C129" s="109"/>
      <c r="D129" s="109"/>
      <c r="E129" s="109"/>
      <c r="F129" s="109"/>
      <c r="G129" s="109"/>
      <c r="H129" s="109"/>
      <c r="I129" s="109"/>
      <c r="J129" s="109"/>
      <c r="K129" s="109"/>
      <c r="L129" s="109"/>
    </row>
    <row r="130" spans="2:12" s="4" customFormat="1" x14ac:dyDescent="0.25">
      <c r="B130" s="96"/>
      <c r="C130" s="109"/>
      <c r="D130" s="109"/>
      <c r="E130" s="109"/>
      <c r="F130" s="109"/>
      <c r="G130" s="109"/>
      <c r="H130" s="109"/>
      <c r="I130" s="109"/>
      <c r="J130" s="109"/>
      <c r="K130" s="109"/>
      <c r="L130" s="109"/>
    </row>
    <row r="131" spans="2:12" s="4" customFormat="1" x14ac:dyDescent="0.25">
      <c r="B131" s="96"/>
      <c r="C131" s="109"/>
      <c r="D131" s="109"/>
      <c r="E131" s="109"/>
      <c r="F131" s="109"/>
      <c r="G131" s="109"/>
      <c r="H131" s="109"/>
      <c r="I131" s="109"/>
      <c r="J131" s="109"/>
      <c r="K131" s="109"/>
      <c r="L131" s="109"/>
    </row>
    <row r="132" spans="2:12" s="4" customFormat="1" x14ac:dyDescent="0.25">
      <c r="B132" s="96"/>
      <c r="C132" s="109"/>
      <c r="D132" s="109"/>
      <c r="E132" s="109"/>
      <c r="F132" s="109"/>
      <c r="G132" s="109"/>
      <c r="H132" s="109"/>
      <c r="I132" s="109"/>
      <c r="J132" s="109"/>
      <c r="K132" s="109"/>
      <c r="L132" s="109"/>
    </row>
    <row r="133" spans="2:12" s="4" customFormat="1" x14ac:dyDescent="0.25">
      <c r="B133" s="96"/>
      <c r="C133" s="109"/>
      <c r="D133" s="109"/>
      <c r="E133" s="109"/>
      <c r="F133" s="109"/>
      <c r="G133" s="109"/>
      <c r="H133" s="109"/>
      <c r="I133" s="109"/>
      <c r="J133" s="109"/>
      <c r="K133" s="109"/>
      <c r="L133" s="109"/>
    </row>
    <row r="134" spans="2:12" s="4" customFormat="1" x14ac:dyDescent="0.25">
      <c r="B134" s="96"/>
      <c r="C134" s="109"/>
      <c r="D134" s="109"/>
      <c r="E134" s="109"/>
      <c r="F134" s="109"/>
      <c r="G134" s="109"/>
      <c r="H134" s="109"/>
      <c r="I134" s="109"/>
      <c r="J134" s="109"/>
      <c r="K134" s="109"/>
      <c r="L134" s="109"/>
    </row>
    <row r="135" spans="2:12" s="4" customFormat="1" x14ac:dyDescent="0.25">
      <c r="B135" s="96"/>
      <c r="C135" s="109"/>
      <c r="D135" s="109"/>
      <c r="E135" s="109"/>
      <c r="F135" s="109"/>
      <c r="G135" s="109"/>
      <c r="H135" s="109"/>
      <c r="I135" s="109"/>
      <c r="J135" s="109"/>
      <c r="K135" s="109"/>
      <c r="L135" s="109"/>
    </row>
    <row r="136" spans="2:12" s="4" customFormat="1" x14ac:dyDescent="0.25">
      <c r="B136" s="96"/>
      <c r="C136" s="109"/>
      <c r="D136" s="109"/>
      <c r="E136" s="109"/>
      <c r="F136" s="109"/>
      <c r="G136" s="109"/>
      <c r="H136" s="109"/>
      <c r="I136" s="109"/>
      <c r="J136" s="109"/>
      <c r="K136" s="109"/>
      <c r="L136" s="109"/>
    </row>
    <row r="137" spans="2:12" s="4" customFormat="1" x14ac:dyDescent="0.25">
      <c r="B137" s="96"/>
      <c r="C137" s="109"/>
      <c r="D137" s="109"/>
      <c r="E137" s="109"/>
      <c r="F137" s="109"/>
      <c r="G137" s="109"/>
      <c r="H137" s="109"/>
      <c r="I137" s="109"/>
      <c r="J137" s="109"/>
      <c r="K137" s="109"/>
      <c r="L137" s="109"/>
    </row>
    <row r="138" spans="2:12" s="4" customFormat="1" x14ac:dyDescent="0.25">
      <c r="B138" s="96"/>
      <c r="C138" s="109"/>
      <c r="D138" s="109"/>
      <c r="E138" s="109"/>
      <c r="F138" s="109"/>
      <c r="G138" s="109"/>
      <c r="H138" s="109"/>
      <c r="I138" s="109"/>
      <c r="J138" s="109"/>
      <c r="K138" s="109"/>
      <c r="L138" s="109"/>
    </row>
    <row r="139" spans="2:12" s="4" customFormat="1" x14ac:dyDescent="0.25">
      <c r="B139" s="96"/>
      <c r="C139" s="109"/>
      <c r="D139" s="109"/>
      <c r="E139" s="109"/>
      <c r="F139" s="109"/>
      <c r="G139" s="109"/>
      <c r="H139" s="109"/>
      <c r="I139" s="109"/>
      <c r="J139" s="109"/>
      <c r="K139" s="109"/>
      <c r="L139" s="109"/>
    </row>
    <row r="140" spans="2:12" s="4" customFormat="1" x14ac:dyDescent="0.25">
      <c r="B140" s="96"/>
      <c r="C140" s="109"/>
      <c r="D140" s="109"/>
      <c r="E140" s="109"/>
      <c r="F140" s="109"/>
      <c r="G140" s="109"/>
      <c r="H140" s="109"/>
      <c r="I140" s="109"/>
      <c r="J140" s="109"/>
      <c r="K140" s="109"/>
      <c r="L140" s="109"/>
    </row>
    <row r="141" spans="2:12" s="4" customFormat="1" x14ac:dyDescent="0.25">
      <c r="B141" s="96"/>
      <c r="C141" s="109"/>
      <c r="D141" s="109"/>
      <c r="E141" s="109"/>
      <c r="F141" s="109"/>
      <c r="G141" s="109"/>
      <c r="H141" s="109"/>
      <c r="I141" s="109"/>
      <c r="J141" s="109"/>
      <c r="K141" s="109"/>
      <c r="L141" s="109"/>
    </row>
    <row r="142" spans="2:12" s="4" customFormat="1" x14ac:dyDescent="0.25">
      <c r="B142" s="96"/>
      <c r="C142" s="109"/>
      <c r="D142" s="109"/>
      <c r="E142" s="109"/>
      <c r="F142" s="109"/>
      <c r="G142" s="109"/>
      <c r="H142" s="109"/>
      <c r="I142" s="109"/>
      <c r="J142" s="109"/>
      <c r="K142" s="109"/>
      <c r="L142" s="109"/>
    </row>
    <row r="143" spans="2:12" s="4" customFormat="1" x14ac:dyDescent="0.25">
      <c r="B143" s="96"/>
      <c r="C143" s="109"/>
      <c r="D143" s="109"/>
      <c r="E143" s="109"/>
      <c r="F143" s="109"/>
      <c r="G143" s="109"/>
      <c r="H143" s="109"/>
      <c r="I143" s="109"/>
      <c r="J143" s="109"/>
      <c r="K143" s="109"/>
      <c r="L143" s="109"/>
    </row>
    <row r="144" spans="2:12" s="4" customFormat="1" x14ac:dyDescent="0.25">
      <c r="B144" s="96"/>
      <c r="C144" s="109"/>
      <c r="D144" s="109"/>
      <c r="E144" s="109"/>
      <c r="F144" s="109"/>
      <c r="G144" s="109"/>
      <c r="H144" s="109"/>
      <c r="I144" s="109"/>
      <c r="J144" s="109"/>
      <c r="K144" s="109"/>
      <c r="L144" s="109"/>
    </row>
    <row r="145" spans="2:12" s="4" customFormat="1" x14ac:dyDescent="0.25">
      <c r="B145" s="96"/>
      <c r="C145" s="109"/>
      <c r="D145" s="109"/>
      <c r="E145" s="109"/>
      <c r="F145" s="109"/>
      <c r="G145" s="109"/>
      <c r="H145" s="109"/>
      <c r="I145" s="109"/>
      <c r="J145" s="109"/>
      <c r="K145" s="109"/>
      <c r="L145" s="109"/>
    </row>
    <row r="146" spans="2:12" s="4" customFormat="1" x14ac:dyDescent="0.25">
      <c r="B146" s="96"/>
      <c r="C146" s="109"/>
      <c r="D146" s="109"/>
      <c r="E146" s="109"/>
      <c r="F146" s="109"/>
      <c r="G146" s="109"/>
      <c r="H146" s="109"/>
      <c r="I146" s="109"/>
      <c r="J146" s="109"/>
      <c r="K146" s="109"/>
      <c r="L146" s="109"/>
    </row>
    <row r="147" spans="2:12" s="4" customFormat="1" x14ac:dyDescent="0.25">
      <c r="B147" s="96"/>
      <c r="C147" s="109"/>
      <c r="D147" s="109"/>
      <c r="E147" s="109"/>
      <c r="F147" s="109"/>
      <c r="G147" s="109"/>
      <c r="H147" s="109"/>
      <c r="I147" s="109"/>
      <c r="J147" s="109"/>
      <c r="K147" s="109"/>
      <c r="L147" s="109"/>
    </row>
    <row r="148" spans="2:12" s="4" customFormat="1" x14ac:dyDescent="0.25">
      <c r="B148" s="96"/>
      <c r="C148" s="109"/>
      <c r="D148" s="109"/>
      <c r="E148" s="109"/>
      <c r="F148" s="109"/>
      <c r="G148" s="109"/>
      <c r="H148" s="109"/>
      <c r="I148" s="109"/>
      <c r="J148" s="109"/>
      <c r="K148" s="109"/>
      <c r="L148" s="109"/>
    </row>
    <row r="149" spans="2:12" s="4" customFormat="1" x14ac:dyDescent="0.25">
      <c r="B149" s="96"/>
      <c r="C149" s="109"/>
      <c r="D149" s="109"/>
      <c r="E149" s="109"/>
      <c r="F149" s="109"/>
      <c r="G149" s="109"/>
      <c r="H149" s="109"/>
      <c r="I149" s="109"/>
      <c r="J149" s="109"/>
      <c r="K149" s="109"/>
      <c r="L149" s="109"/>
    </row>
    <row r="150" spans="2:12" s="4" customFormat="1" x14ac:dyDescent="0.25">
      <c r="B150" s="96"/>
      <c r="C150" s="109"/>
      <c r="D150" s="109"/>
      <c r="E150" s="109"/>
      <c r="F150" s="109"/>
      <c r="G150" s="109"/>
      <c r="H150" s="109"/>
      <c r="I150" s="109"/>
      <c r="J150" s="109"/>
      <c r="K150" s="109"/>
      <c r="L150" s="109"/>
    </row>
    <row r="151" spans="2:12" s="4" customFormat="1" x14ac:dyDescent="0.25">
      <c r="B151" s="96"/>
      <c r="C151" s="109"/>
      <c r="D151" s="109"/>
      <c r="E151" s="109"/>
      <c r="F151" s="109"/>
      <c r="G151" s="109"/>
      <c r="H151" s="109"/>
      <c r="I151" s="109"/>
      <c r="J151" s="109"/>
      <c r="K151" s="109"/>
      <c r="L151" s="109"/>
    </row>
    <row r="152" spans="2:12" s="4" customFormat="1" x14ac:dyDescent="0.25">
      <c r="B152" s="96"/>
      <c r="C152" s="109"/>
      <c r="D152" s="109"/>
      <c r="E152" s="109"/>
      <c r="F152" s="109"/>
      <c r="G152" s="109"/>
      <c r="H152" s="109"/>
      <c r="I152" s="109"/>
      <c r="J152" s="109"/>
      <c r="K152" s="109"/>
      <c r="L152" s="109"/>
    </row>
    <row r="153" spans="2:12" s="4" customFormat="1" x14ac:dyDescent="0.25">
      <c r="B153" s="96"/>
      <c r="C153" s="109"/>
      <c r="D153" s="109"/>
      <c r="E153" s="109"/>
      <c r="F153" s="109"/>
      <c r="G153" s="109"/>
      <c r="H153" s="109"/>
      <c r="I153" s="109"/>
      <c r="J153" s="109"/>
      <c r="K153" s="109"/>
      <c r="L153" s="109"/>
    </row>
    <row r="154" spans="2:12" s="4" customFormat="1" x14ac:dyDescent="0.25">
      <c r="B154" s="96"/>
      <c r="C154" s="109"/>
      <c r="D154" s="109"/>
      <c r="E154" s="109"/>
      <c r="F154" s="109"/>
      <c r="G154" s="109"/>
      <c r="H154" s="109"/>
      <c r="I154" s="109"/>
      <c r="J154" s="109"/>
      <c r="K154" s="109"/>
      <c r="L154" s="109"/>
    </row>
    <row r="155" spans="2:12" s="4" customFormat="1" x14ac:dyDescent="0.25">
      <c r="B155" s="96"/>
      <c r="C155" s="109"/>
      <c r="D155" s="109"/>
      <c r="E155" s="109"/>
      <c r="F155" s="109"/>
      <c r="G155" s="109"/>
      <c r="H155" s="109"/>
      <c r="I155" s="109"/>
      <c r="J155" s="109"/>
      <c r="K155" s="109"/>
      <c r="L155" s="109"/>
    </row>
    <row r="156" spans="2:12" s="4" customFormat="1" x14ac:dyDescent="0.25">
      <c r="B156" s="96"/>
      <c r="C156" s="109"/>
      <c r="D156" s="109"/>
      <c r="E156" s="109"/>
      <c r="F156" s="109"/>
      <c r="G156" s="109"/>
      <c r="H156" s="109"/>
      <c r="I156" s="109"/>
      <c r="J156" s="109"/>
      <c r="K156" s="109"/>
      <c r="L156" s="109"/>
    </row>
    <row r="157" spans="2:12" s="4" customFormat="1" x14ac:dyDescent="0.25">
      <c r="B157" s="96"/>
      <c r="C157" s="109"/>
      <c r="D157" s="109"/>
      <c r="E157" s="109"/>
      <c r="F157" s="109"/>
      <c r="G157" s="109"/>
      <c r="H157" s="109"/>
      <c r="I157" s="109"/>
      <c r="J157" s="109"/>
      <c r="K157" s="109"/>
      <c r="L157" s="109"/>
    </row>
    <row r="158" spans="2:12" s="4" customFormat="1" x14ac:dyDescent="0.25">
      <c r="B158" s="96"/>
      <c r="C158" s="109"/>
      <c r="D158" s="109"/>
      <c r="E158" s="109"/>
      <c r="F158" s="109"/>
      <c r="G158" s="109"/>
      <c r="H158" s="109"/>
      <c r="I158" s="109"/>
      <c r="J158" s="109"/>
      <c r="K158" s="109"/>
      <c r="L158" s="109"/>
    </row>
    <row r="159" spans="2:12" s="4" customFormat="1" x14ac:dyDescent="0.25">
      <c r="B159" s="96"/>
      <c r="C159" s="109"/>
      <c r="D159" s="109"/>
      <c r="E159" s="109"/>
      <c r="F159" s="109"/>
      <c r="G159" s="109"/>
      <c r="H159" s="109"/>
      <c r="I159" s="109"/>
      <c r="J159" s="109"/>
      <c r="K159" s="109"/>
      <c r="L159" s="109"/>
    </row>
    <row r="160" spans="2:12" s="4" customFormat="1" x14ac:dyDescent="0.25">
      <c r="B160" s="96"/>
      <c r="C160" s="109"/>
      <c r="D160" s="109"/>
      <c r="E160" s="109"/>
      <c r="F160" s="109"/>
      <c r="G160" s="109"/>
      <c r="H160" s="109"/>
      <c r="I160" s="109"/>
      <c r="J160" s="109"/>
      <c r="K160" s="109"/>
      <c r="L160" s="109"/>
    </row>
    <row r="161" spans="2:12" s="4" customFormat="1" x14ac:dyDescent="0.25">
      <c r="B161" s="96"/>
      <c r="C161" s="109"/>
      <c r="D161" s="109"/>
      <c r="E161" s="109"/>
      <c r="F161" s="109"/>
      <c r="G161" s="109"/>
      <c r="H161" s="109"/>
      <c r="I161" s="109"/>
      <c r="J161" s="109"/>
      <c r="K161" s="109"/>
      <c r="L161" s="109"/>
    </row>
    <row r="162" spans="2:12" s="4" customFormat="1" x14ac:dyDescent="0.25">
      <c r="B162" s="96"/>
      <c r="C162" s="109"/>
      <c r="D162" s="109"/>
      <c r="E162" s="109"/>
      <c r="F162" s="109"/>
      <c r="G162" s="109"/>
      <c r="H162" s="109"/>
      <c r="I162" s="109"/>
      <c r="J162" s="109"/>
      <c r="K162" s="109"/>
      <c r="L162" s="109"/>
    </row>
    <row r="163" spans="2:12" s="4" customFormat="1" x14ac:dyDescent="0.25">
      <c r="B163" s="96"/>
      <c r="C163" s="109"/>
      <c r="D163" s="109"/>
      <c r="E163" s="109"/>
      <c r="F163" s="109"/>
      <c r="G163" s="109"/>
      <c r="H163" s="109"/>
      <c r="I163" s="109"/>
      <c r="J163" s="109"/>
      <c r="K163" s="109"/>
      <c r="L163" s="109"/>
    </row>
    <row r="164" spans="2:12" s="4" customFormat="1" x14ac:dyDescent="0.25">
      <c r="B164" s="96"/>
      <c r="C164" s="109"/>
      <c r="D164" s="109"/>
      <c r="E164" s="109"/>
      <c r="F164" s="109"/>
      <c r="G164" s="109"/>
      <c r="H164" s="109"/>
      <c r="I164" s="109"/>
      <c r="J164" s="109"/>
      <c r="K164" s="109"/>
      <c r="L164" s="109"/>
    </row>
    <row r="165" spans="2:12" s="4" customFormat="1" x14ac:dyDescent="0.25">
      <c r="B165" s="96"/>
      <c r="C165" s="109"/>
      <c r="D165" s="109"/>
      <c r="E165" s="109"/>
      <c r="F165" s="109"/>
      <c r="G165" s="109"/>
      <c r="H165" s="109"/>
      <c r="I165" s="109"/>
      <c r="J165" s="109"/>
      <c r="K165" s="109"/>
      <c r="L165" s="109"/>
    </row>
    <row r="166" spans="2:12" s="4" customFormat="1" x14ac:dyDescent="0.25">
      <c r="B166" s="96"/>
      <c r="C166" s="109"/>
      <c r="D166" s="109"/>
      <c r="E166" s="109"/>
      <c r="F166" s="109"/>
      <c r="G166" s="109"/>
      <c r="H166" s="109"/>
      <c r="I166" s="109"/>
      <c r="J166" s="109"/>
      <c r="K166" s="109"/>
      <c r="L166" s="109"/>
    </row>
    <row r="167" spans="2:12" s="4" customFormat="1" x14ac:dyDescent="0.25">
      <c r="B167" s="96"/>
      <c r="C167" s="109"/>
      <c r="D167" s="109"/>
      <c r="E167" s="109"/>
      <c r="F167" s="109"/>
      <c r="G167" s="109"/>
      <c r="H167" s="109"/>
      <c r="I167" s="109"/>
      <c r="J167" s="109"/>
      <c r="K167" s="109"/>
      <c r="L167" s="109"/>
    </row>
    <row r="168" spans="2:12" s="4" customFormat="1" x14ac:dyDescent="0.25">
      <c r="B168" s="96"/>
      <c r="C168" s="109"/>
      <c r="D168" s="109"/>
      <c r="E168" s="109"/>
      <c r="F168" s="109"/>
      <c r="G168" s="109"/>
      <c r="H168" s="109"/>
      <c r="I168" s="109"/>
      <c r="J168" s="109"/>
      <c r="K168" s="109"/>
      <c r="L168" s="109"/>
    </row>
    <row r="169" spans="2:12" s="4" customFormat="1" x14ac:dyDescent="0.25">
      <c r="B169" s="96"/>
      <c r="C169" s="109"/>
      <c r="D169" s="109"/>
      <c r="E169" s="109"/>
      <c r="F169" s="109"/>
      <c r="G169" s="109"/>
      <c r="H169" s="109"/>
      <c r="I169" s="109"/>
      <c r="J169" s="109"/>
      <c r="K169" s="109"/>
      <c r="L169" s="109"/>
    </row>
    <row r="170" spans="2:12" s="4" customFormat="1" x14ac:dyDescent="0.25">
      <c r="B170" s="96"/>
      <c r="C170" s="109"/>
      <c r="D170" s="109"/>
      <c r="E170" s="109"/>
      <c r="F170" s="109"/>
      <c r="G170" s="109"/>
      <c r="H170" s="109"/>
      <c r="I170" s="109"/>
      <c r="J170" s="109"/>
      <c r="K170" s="109"/>
      <c r="L170" s="109"/>
    </row>
    <row r="171" spans="2:12" s="4" customFormat="1" x14ac:dyDescent="0.25">
      <c r="B171" s="96"/>
      <c r="C171" s="109"/>
      <c r="D171" s="109"/>
      <c r="E171" s="109"/>
      <c r="F171" s="109"/>
      <c r="G171" s="109"/>
      <c r="H171" s="109"/>
      <c r="I171" s="109"/>
      <c r="J171" s="109"/>
      <c r="K171" s="109"/>
      <c r="L171" s="109"/>
    </row>
    <row r="172" spans="2:12" s="4" customFormat="1" x14ac:dyDescent="0.25">
      <c r="B172" s="96"/>
      <c r="C172" s="109"/>
      <c r="D172" s="109"/>
      <c r="E172" s="109"/>
      <c r="F172" s="109"/>
      <c r="G172" s="109"/>
      <c r="H172" s="109"/>
      <c r="I172" s="109"/>
      <c r="J172" s="109"/>
      <c r="K172" s="109"/>
      <c r="L172" s="109"/>
    </row>
    <row r="173" spans="2:12" s="4" customFormat="1" x14ac:dyDescent="0.25">
      <c r="B173" s="96"/>
      <c r="C173" s="109"/>
      <c r="D173" s="109"/>
      <c r="E173" s="109"/>
      <c r="F173" s="109"/>
      <c r="G173" s="109"/>
      <c r="H173" s="109"/>
      <c r="I173" s="109"/>
      <c r="J173" s="109"/>
      <c r="K173" s="109"/>
      <c r="L173" s="109"/>
    </row>
    <row r="174" spans="2:12" s="4" customFormat="1" x14ac:dyDescent="0.25">
      <c r="B174" s="96"/>
      <c r="C174" s="109"/>
      <c r="D174" s="109"/>
      <c r="E174" s="109"/>
      <c r="F174" s="109"/>
      <c r="G174" s="109"/>
      <c r="H174" s="109"/>
      <c r="I174" s="109"/>
      <c r="J174" s="109"/>
      <c r="K174" s="109"/>
      <c r="L174" s="109"/>
    </row>
    <row r="175" spans="2:12" s="4" customFormat="1" x14ac:dyDescent="0.25">
      <c r="B175" s="96"/>
      <c r="C175" s="109"/>
      <c r="D175" s="109"/>
      <c r="E175" s="109"/>
      <c r="F175" s="109"/>
      <c r="G175" s="109"/>
      <c r="H175" s="109"/>
      <c r="I175" s="109"/>
      <c r="J175" s="109"/>
      <c r="K175" s="109"/>
      <c r="L175" s="109"/>
    </row>
    <row r="176" spans="2:12" s="4" customFormat="1" x14ac:dyDescent="0.25">
      <c r="B176" s="96"/>
      <c r="C176" s="109"/>
      <c r="D176" s="109"/>
      <c r="E176" s="109"/>
      <c r="F176" s="109"/>
      <c r="G176" s="109"/>
      <c r="H176" s="109"/>
      <c r="I176" s="109"/>
      <c r="J176" s="109"/>
      <c r="K176" s="109"/>
      <c r="L176" s="109"/>
    </row>
    <row r="177" spans="2:12" s="4" customFormat="1" x14ac:dyDescent="0.25">
      <c r="B177" s="96"/>
      <c r="C177" s="109"/>
      <c r="D177" s="109"/>
      <c r="E177" s="109"/>
      <c r="F177" s="109"/>
      <c r="G177" s="109"/>
      <c r="H177" s="109"/>
      <c r="I177" s="109"/>
      <c r="J177" s="109"/>
      <c r="K177" s="109"/>
      <c r="L177" s="109"/>
    </row>
    <row r="178" spans="2:12" s="4" customFormat="1" x14ac:dyDescent="0.25">
      <c r="B178" s="96"/>
      <c r="C178" s="109"/>
      <c r="D178" s="109"/>
      <c r="E178" s="109"/>
      <c r="F178" s="109"/>
      <c r="G178" s="109"/>
      <c r="H178" s="109"/>
      <c r="I178" s="109"/>
      <c r="J178" s="109"/>
      <c r="K178" s="109"/>
      <c r="L178" s="109"/>
    </row>
    <row r="179" spans="2:12" s="4" customFormat="1" x14ac:dyDescent="0.25">
      <c r="B179" s="96"/>
      <c r="C179" s="109"/>
      <c r="D179" s="109"/>
      <c r="E179" s="109"/>
      <c r="F179" s="109"/>
      <c r="G179" s="109"/>
      <c r="H179" s="109"/>
      <c r="I179" s="109"/>
      <c r="J179" s="109"/>
      <c r="K179" s="109"/>
      <c r="L179" s="109"/>
    </row>
    <row r="180" spans="2:12" s="4" customFormat="1" x14ac:dyDescent="0.25">
      <c r="B180" s="96"/>
      <c r="C180" s="109"/>
      <c r="D180" s="109"/>
      <c r="E180" s="109"/>
      <c r="F180" s="109"/>
      <c r="G180" s="109"/>
      <c r="H180" s="109"/>
      <c r="I180" s="109"/>
      <c r="J180" s="109"/>
      <c r="K180" s="109"/>
      <c r="L180" s="109"/>
    </row>
    <row r="181" spans="2:12" s="4" customFormat="1" x14ac:dyDescent="0.25">
      <c r="B181" s="96"/>
      <c r="C181" s="109"/>
      <c r="D181" s="109"/>
      <c r="E181" s="109"/>
      <c r="F181" s="109"/>
      <c r="G181" s="109"/>
      <c r="H181" s="109"/>
      <c r="I181" s="109"/>
      <c r="J181" s="109"/>
      <c r="K181" s="109"/>
      <c r="L181" s="109"/>
    </row>
    <row r="182" spans="2:12" s="4" customFormat="1" x14ac:dyDescent="0.25">
      <c r="B182" s="96"/>
      <c r="C182" s="109"/>
      <c r="D182" s="109"/>
      <c r="E182" s="109"/>
      <c r="F182" s="109"/>
      <c r="G182" s="109"/>
      <c r="H182" s="109"/>
      <c r="I182" s="109"/>
      <c r="J182" s="109"/>
      <c r="K182" s="109"/>
      <c r="L182" s="109"/>
    </row>
    <row r="183" spans="2:12" s="4" customFormat="1" x14ac:dyDescent="0.25">
      <c r="B183" s="96"/>
      <c r="C183" s="109"/>
      <c r="D183" s="109"/>
      <c r="E183" s="109"/>
      <c r="F183" s="109"/>
      <c r="G183" s="109"/>
      <c r="H183" s="109"/>
      <c r="I183" s="109"/>
      <c r="J183" s="109"/>
      <c r="K183" s="109"/>
      <c r="L183" s="109"/>
    </row>
    <row r="184" spans="2:12" s="4" customFormat="1" x14ac:dyDescent="0.25">
      <c r="B184" s="96"/>
      <c r="C184" s="109"/>
      <c r="D184" s="109"/>
      <c r="E184" s="109"/>
      <c r="F184" s="109"/>
      <c r="G184" s="109"/>
      <c r="H184" s="109"/>
      <c r="I184" s="109"/>
      <c r="J184" s="109"/>
      <c r="K184" s="109"/>
      <c r="L184" s="109"/>
    </row>
    <row r="185" spans="2:12" s="4" customFormat="1" x14ac:dyDescent="0.25">
      <c r="B185" s="96"/>
      <c r="C185" s="109"/>
      <c r="D185" s="109"/>
      <c r="E185" s="109"/>
      <c r="F185" s="109"/>
      <c r="G185" s="109"/>
      <c r="H185" s="109"/>
      <c r="I185" s="109"/>
      <c r="J185" s="109"/>
      <c r="K185" s="109"/>
      <c r="L185" s="109"/>
    </row>
    <row r="186" spans="2:12" s="4" customFormat="1" x14ac:dyDescent="0.25">
      <c r="B186" s="96"/>
      <c r="C186" s="109"/>
      <c r="D186" s="109"/>
      <c r="E186" s="109"/>
      <c r="F186" s="109"/>
      <c r="G186" s="109"/>
      <c r="H186" s="109"/>
      <c r="I186" s="109"/>
      <c r="J186" s="109"/>
      <c r="K186" s="109"/>
      <c r="L186" s="109"/>
    </row>
    <row r="187" spans="2:12" s="4" customFormat="1" x14ac:dyDescent="0.25">
      <c r="B187" s="96"/>
      <c r="C187" s="109"/>
      <c r="D187" s="109"/>
      <c r="E187" s="109"/>
      <c r="F187" s="109"/>
      <c r="G187" s="109"/>
      <c r="H187" s="109"/>
      <c r="I187" s="109"/>
      <c r="J187" s="109"/>
      <c r="K187" s="109"/>
      <c r="L187" s="109"/>
    </row>
    <row r="188" spans="2:12" s="4" customFormat="1" x14ac:dyDescent="0.25">
      <c r="B188" s="96"/>
      <c r="C188" s="109"/>
      <c r="D188" s="109"/>
      <c r="E188" s="109"/>
      <c r="F188" s="109"/>
      <c r="G188" s="109"/>
      <c r="H188" s="109"/>
      <c r="I188" s="109"/>
      <c r="J188" s="109"/>
      <c r="K188" s="109"/>
      <c r="L188" s="109"/>
    </row>
    <row r="189" spans="2:12" s="4" customFormat="1" x14ac:dyDescent="0.25">
      <c r="B189" s="96"/>
      <c r="C189" s="109"/>
      <c r="D189" s="109"/>
      <c r="E189" s="109"/>
      <c r="F189" s="109"/>
      <c r="G189" s="109"/>
      <c r="H189" s="109"/>
      <c r="I189" s="109"/>
      <c r="J189" s="109"/>
      <c r="K189" s="109"/>
      <c r="L189" s="109"/>
    </row>
    <row r="190" spans="2:12" s="4" customFormat="1" x14ac:dyDescent="0.25">
      <c r="B190" s="96"/>
      <c r="C190" s="109"/>
      <c r="D190" s="109"/>
      <c r="E190" s="109"/>
      <c r="F190" s="109"/>
      <c r="G190" s="109"/>
      <c r="H190" s="109"/>
      <c r="I190" s="109"/>
      <c r="J190" s="109"/>
      <c r="K190" s="109"/>
      <c r="L190" s="109"/>
    </row>
    <row r="191" spans="2:12" s="4" customFormat="1" x14ac:dyDescent="0.25">
      <c r="B191" s="96"/>
      <c r="C191" s="109"/>
      <c r="D191" s="109"/>
      <c r="E191" s="109"/>
      <c r="F191" s="109"/>
      <c r="G191" s="109"/>
      <c r="H191" s="109"/>
      <c r="I191" s="109"/>
      <c r="J191" s="109"/>
      <c r="K191" s="109"/>
      <c r="L191" s="109"/>
    </row>
    <row r="192" spans="2:12" s="4" customFormat="1" x14ac:dyDescent="0.25">
      <c r="B192" s="96"/>
      <c r="C192" s="109"/>
      <c r="D192" s="109"/>
      <c r="E192" s="109"/>
      <c r="F192" s="109"/>
      <c r="G192" s="109"/>
      <c r="H192" s="109"/>
      <c r="I192" s="109"/>
      <c r="J192" s="109"/>
      <c r="K192" s="109"/>
      <c r="L192" s="109"/>
    </row>
    <row r="193" spans="2:12" s="4" customFormat="1" x14ac:dyDescent="0.25">
      <c r="B193" s="96"/>
      <c r="C193" s="109"/>
      <c r="D193" s="109"/>
      <c r="E193" s="109"/>
      <c r="F193" s="109"/>
      <c r="G193" s="109"/>
      <c r="H193" s="109"/>
      <c r="I193" s="109"/>
      <c r="J193" s="109"/>
      <c r="K193" s="109"/>
      <c r="L193" s="109"/>
    </row>
    <row r="194" spans="2:12" s="4" customFormat="1" x14ac:dyDescent="0.25">
      <c r="B194" s="96"/>
      <c r="C194" s="109"/>
      <c r="D194" s="109"/>
      <c r="E194" s="109"/>
      <c r="F194" s="109"/>
      <c r="G194" s="109"/>
      <c r="H194" s="109"/>
      <c r="I194" s="109"/>
      <c r="J194" s="109"/>
      <c r="K194" s="109"/>
      <c r="L194" s="109"/>
    </row>
    <row r="195" spans="2:12" s="4" customFormat="1" x14ac:dyDescent="0.25">
      <c r="B195" s="96"/>
      <c r="C195" s="109"/>
      <c r="D195" s="109"/>
      <c r="E195" s="109"/>
      <c r="F195" s="109"/>
      <c r="G195" s="109"/>
      <c r="H195" s="109"/>
      <c r="I195" s="109"/>
      <c r="J195" s="109"/>
      <c r="K195" s="109"/>
      <c r="L195" s="109"/>
    </row>
    <row r="196" spans="2:12" s="4" customFormat="1" x14ac:dyDescent="0.25">
      <c r="B196" s="96"/>
      <c r="C196" s="109"/>
      <c r="D196" s="109"/>
      <c r="E196" s="109"/>
      <c r="F196" s="109"/>
      <c r="G196" s="109"/>
      <c r="H196" s="109"/>
      <c r="I196" s="109"/>
      <c r="J196" s="109"/>
      <c r="K196" s="109"/>
      <c r="L196" s="109"/>
    </row>
    <row r="197" spans="2:12" s="4" customFormat="1" x14ac:dyDescent="0.25">
      <c r="B197" s="96"/>
      <c r="C197" s="109"/>
      <c r="D197" s="109"/>
      <c r="E197" s="109"/>
      <c r="F197" s="109"/>
      <c r="G197" s="109"/>
      <c r="H197" s="109"/>
      <c r="I197" s="109"/>
      <c r="J197" s="109"/>
      <c r="K197" s="109"/>
      <c r="L197" s="109"/>
    </row>
    <row r="198" spans="2:12" s="4" customFormat="1" x14ac:dyDescent="0.25">
      <c r="B198" s="96"/>
      <c r="C198" s="109"/>
      <c r="D198" s="109"/>
      <c r="E198" s="109"/>
      <c r="F198" s="109"/>
      <c r="G198" s="109"/>
      <c r="H198" s="109"/>
      <c r="I198" s="109"/>
      <c r="J198" s="109"/>
      <c r="K198" s="109"/>
      <c r="L198" s="109"/>
    </row>
    <row r="199" spans="2:12" s="4" customFormat="1" x14ac:dyDescent="0.25">
      <c r="B199" s="96"/>
      <c r="C199" s="109"/>
      <c r="D199" s="109"/>
      <c r="E199" s="109"/>
      <c r="F199" s="109"/>
      <c r="G199" s="109"/>
      <c r="H199" s="109"/>
      <c r="I199" s="109"/>
      <c r="J199" s="109"/>
      <c r="K199" s="109"/>
      <c r="L199" s="109"/>
    </row>
    <row r="200" spans="2:12" s="4" customFormat="1" x14ac:dyDescent="0.25">
      <c r="B200" s="96"/>
      <c r="C200" s="109"/>
      <c r="D200" s="109"/>
      <c r="E200" s="109"/>
      <c r="F200" s="109"/>
      <c r="G200" s="109"/>
      <c r="H200" s="109"/>
      <c r="I200" s="109"/>
      <c r="J200" s="109"/>
      <c r="K200" s="109"/>
      <c r="L200" s="109"/>
    </row>
    <row r="201" spans="2:12" s="4" customFormat="1" x14ac:dyDescent="0.25">
      <c r="B201" s="96"/>
      <c r="C201" s="109"/>
      <c r="D201" s="109"/>
      <c r="E201" s="109"/>
      <c r="F201" s="109"/>
      <c r="G201" s="109"/>
      <c r="H201" s="109"/>
      <c r="I201" s="109"/>
      <c r="J201" s="109"/>
      <c r="K201" s="109"/>
      <c r="L201" s="109"/>
    </row>
    <row r="202" spans="2:12" s="4" customFormat="1" x14ac:dyDescent="0.25">
      <c r="B202" s="96"/>
      <c r="C202" s="109"/>
      <c r="D202" s="109"/>
      <c r="E202" s="109"/>
      <c r="F202" s="109"/>
      <c r="G202" s="109"/>
      <c r="H202" s="109"/>
      <c r="I202" s="109"/>
      <c r="J202" s="109"/>
      <c r="K202" s="109"/>
      <c r="L202" s="109"/>
    </row>
    <row r="203" spans="2:12" s="4" customFormat="1" x14ac:dyDescent="0.25">
      <c r="B203" s="96"/>
      <c r="C203" s="109"/>
      <c r="D203" s="109"/>
      <c r="E203" s="109"/>
      <c r="F203" s="109"/>
      <c r="G203" s="109"/>
      <c r="H203" s="109"/>
      <c r="I203" s="109"/>
      <c r="J203" s="109"/>
      <c r="K203" s="109"/>
      <c r="L203" s="109"/>
    </row>
    <row r="204" spans="2:12" s="4" customFormat="1" x14ac:dyDescent="0.25">
      <c r="B204" s="96"/>
      <c r="C204" s="109"/>
      <c r="D204" s="109"/>
      <c r="E204" s="109"/>
      <c r="F204" s="109"/>
      <c r="G204" s="109"/>
      <c r="H204" s="109"/>
      <c r="I204" s="109"/>
      <c r="J204" s="109"/>
      <c r="K204" s="109"/>
      <c r="L204" s="109"/>
    </row>
    <row r="205" spans="2:12" s="4" customFormat="1" x14ac:dyDescent="0.25">
      <c r="B205" s="96"/>
      <c r="C205" s="109"/>
      <c r="D205" s="109"/>
      <c r="E205" s="109"/>
      <c r="F205" s="109"/>
      <c r="G205" s="109"/>
      <c r="H205" s="109"/>
      <c r="I205" s="109"/>
      <c r="J205" s="109"/>
      <c r="K205" s="109"/>
      <c r="L205" s="109"/>
    </row>
    <row r="206" spans="2:12" s="4" customFormat="1" x14ac:dyDescent="0.25">
      <c r="B206" s="96"/>
      <c r="C206" s="109"/>
      <c r="D206" s="109"/>
      <c r="E206" s="109"/>
      <c r="F206" s="109"/>
      <c r="G206" s="109"/>
      <c r="H206" s="109"/>
      <c r="I206" s="109"/>
      <c r="J206" s="109"/>
      <c r="K206" s="109"/>
      <c r="L206" s="109"/>
    </row>
    <row r="207" spans="2:12" s="4" customFormat="1" x14ac:dyDescent="0.25">
      <c r="B207" s="96"/>
      <c r="C207" s="109"/>
      <c r="D207" s="109"/>
      <c r="E207" s="109"/>
      <c r="F207" s="109"/>
      <c r="G207" s="109"/>
      <c r="H207" s="109"/>
      <c r="I207" s="109"/>
      <c r="J207" s="109"/>
      <c r="K207" s="109"/>
      <c r="L207" s="109"/>
    </row>
    <row r="208" spans="2:12" s="4" customFormat="1" x14ac:dyDescent="0.25">
      <c r="B208" s="96"/>
      <c r="C208" s="109"/>
      <c r="D208" s="109"/>
      <c r="E208" s="109"/>
      <c r="F208" s="109"/>
      <c r="G208" s="109"/>
      <c r="H208" s="109"/>
      <c r="I208" s="109"/>
      <c r="J208" s="109"/>
      <c r="K208" s="109"/>
      <c r="L208" s="109"/>
    </row>
    <row r="209" spans="2:12" s="4" customFormat="1" x14ac:dyDescent="0.25">
      <c r="B209" s="96"/>
      <c r="C209" s="109"/>
      <c r="D209" s="109"/>
      <c r="E209" s="109"/>
      <c r="F209" s="109"/>
      <c r="G209" s="109"/>
      <c r="H209" s="109"/>
      <c r="I209" s="109"/>
      <c r="J209" s="109"/>
      <c r="K209" s="109"/>
      <c r="L209" s="109"/>
    </row>
    <row r="210" spans="2:12" s="4" customFormat="1" x14ac:dyDescent="0.25">
      <c r="B210" s="96"/>
      <c r="C210" s="109"/>
      <c r="D210" s="109"/>
      <c r="E210" s="109"/>
      <c r="F210" s="109"/>
      <c r="G210" s="109"/>
      <c r="H210" s="109"/>
      <c r="I210" s="109"/>
      <c r="J210" s="109"/>
      <c r="K210" s="109"/>
      <c r="L210" s="109"/>
    </row>
    <row r="211" spans="2:12" s="4" customFormat="1" x14ac:dyDescent="0.25">
      <c r="B211" s="96"/>
      <c r="C211" s="109"/>
      <c r="D211" s="109"/>
      <c r="E211" s="109"/>
      <c r="F211" s="109"/>
      <c r="G211" s="109"/>
      <c r="H211" s="109"/>
      <c r="I211" s="109"/>
      <c r="J211" s="109"/>
      <c r="K211" s="109"/>
      <c r="L211" s="109"/>
    </row>
    <row r="212" spans="2:12" s="4" customFormat="1" x14ac:dyDescent="0.25">
      <c r="B212" s="96"/>
      <c r="C212" s="109"/>
      <c r="D212" s="109"/>
      <c r="E212" s="109"/>
      <c r="F212" s="109"/>
      <c r="G212" s="109"/>
      <c r="H212" s="109"/>
      <c r="I212" s="109"/>
      <c r="J212" s="109"/>
      <c r="K212" s="109"/>
      <c r="L212" s="109"/>
    </row>
    <row r="213" spans="2:12" s="4" customFormat="1" x14ac:dyDescent="0.25">
      <c r="B213" s="96"/>
      <c r="C213" s="109"/>
      <c r="D213" s="109"/>
      <c r="E213" s="109"/>
      <c r="F213" s="109"/>
      <c r="G213" s="109"/>
      <c r="H213" s="109"/>
      <c r="I213" s="109"/>
      <c r="J213" s="109"/>
      <c r="K213" s="109"/>
      <c r="L213" s="109"/>
    </row>
    <row r="214" spans="2:12" s="4" customFormat="1" x14ac:dyDescent="0.25">
      <c r="B214" s="96"/>
      <c r="C214" s="109"/>
      <c r="D214" s="109"/>
      <c r="E214" s="109"/>
      <c r="F214" s="109"/>
      <c r="G214" s="109"/>
      <c r="H214" s="109"/>
      <c r="I214" s="109"/>
      <c r="J214" s="109"/>
      <c r="K214" s="109"/>
      <c r="L214" s="109"/>
    </row>
    <row r="215" spans="2:12" s="4" customFormat="1" x14ac:dyDescent="0.25">
      <c r="B215" s="96"/>
      <c r="C215" s="109"/>
      <c r="D215" s="109"/>
      <c r="E215" s="109"/>
      <c r="F215" s="109"/>
      <c r="G215" s="109"/>
      <c r="H215" s="109"/>
      <c r="I215" s="109"/>
      <c r="J215" s="109"/>
      <c r="K215" s="109"/>
      <c r="L215" s="109"/>
    </row>
    <row r="216" spans="2:12" s="4" customFormat="1" x14ac:dyDescent="0.25">
      <c r="B216" s="96"/>
      <c r="C216" s="109"/>
      <c r="D216" s="109"/>
      <c r="E216" s="109"/>
      <c r="F216" s="109"/>
      <c r="G216" s="109"/>
      <c r="H216" s="109"/>
      <c r="I216" s="109"/>
      <c r="J216" s="109"/>
      <c r="K216" s="109"/>
      <c r="L216" s="109"/>
    </row>
    <row r="217" spans="2:12" s="4" customFormat="1" x14ac:dyDescent="0.25">
      <c r="B217" s="96"/>
      <c r="C217" s="109"/>
      <c r="D217" s="109"/>
      <c r="E217" s="109"/>
      <c r="F217" s="109"/>
      <c r="G217" s="109"/>
      <c r="H217" s="109"/>
      <c r="I217" s="109"/>
      <c r="J217" s="109"/>
      <c r="K217" s="109"/>
      <c r="L217" s="109"/>
    </row>
    <row r="218" spans="2:12" s="4" customFormat="1" x14ac:dyDescent="0.25">
      <c r="B218" s="96"/>
      <c r="C218" s="109"/>
      <c r="D218" s="109"/>
      <c r="E218" s="109"/>
      <c r="F218" s="109"/>
      <c r="G218" s="109"/>
      <c r="H218" s="109"/>
      <c r="I218" s="109"/>
      <c r="J218" s="109"/>
      <c r="K218" s="109"/>
      <c r="L218" s="109"/>
    </row>
    <row r="219" spans="2:12" s="4" customFormat="1" x14ac:dyDescent="0.25">
      <c r="B219" s="96"/>
      <c r="C219" s="109"/>
      <c r="D219" s="109"/>
      <c r="E219" s="109"/>
      <c r="F219" s="109"/>
      <c r="G219" s="109"/>
      <c r="H219" s="109"/>
      <c r="I219" s="109"/>
      <c r="J219" s="109"/>
      <c r="K219" s="109"/>
      <c r="L219" s="109"/>
    </row>
    <row r="220" spans="2:12" s="4" customFormat="1" x14ac:dyDescent="0.25">
      <c r="B220" s="96"/>
      <c r="C220" s="109"/>
      <c r="D220" s="109"/>
      <c r="E220" s="109"/>
      <c r="F220" s="109"/>
      <c r="G220" s="109"/>
      <c r="H220" s="109"/>
      <c r="I220" s="109"/>
      <c r="J220" s="109"/>
      <c r="K220" s="109"/>
      <c r="L220" s="109"/>
    </row>
    <row r="221" spans="2:12" s="4" customFormat="1" x14ac:dyDescent="0.25">
      <c r="B221" s="96"/>
      <c r="C221" s="109"/>
      <c r="D221" s="109"/>
      <c r="E221" s="109"/>
      <c r="F221" s="109"/>
      <c r="G221" s="109"/>
      <c r="H221" s="109"/>
      <c r="I221" s="109"/>
      <c r="J221" s="109"/>
      <c r="K221" s="109"/>
      <c r="L221" s="109"/>
    </row>
    <row r="222" spans="2:12" s="4" customFormat="1" x14ac:dyDescent="0.25">
      <c r="B222" s="96"/>
      <c r="C222" s="109"/>
      <c r="D222" s="109"/>
      <c r="E222" s="109"/>
      <c r="F222" s="109"/>
      <c r="G222" s="109"/>
      <c r="H222" s="109"/>
      <c r="I222" s="109"/>
      <c r="J222" s="109"/>
      <c r="K222" s="109"/>
      <c r="L222" s="109"/>
    </row>
    <row r="223" spans="2:12" s="4" customFormat="1" x14ac:dyDescent="0.25">
      <c r="B223" s="96"/>
      <c r="C223" s="109"/>
      <c r="D223" s="109"/>
      <c r="E223" s="109"/>
      <c r="F223" s="109"/>
      <c r="G223" s="109"/>
      <c r="H223" s="109"/>
      <c r="I223" s="109"/>
      <c r="J223" s="109"/>
      <c r="K223" s="109"/>
      <c r="L223" s="109"/>
    </row>
    <row r="224" spans="2:12" s="4" customFormat="1" x14ac:dyDescent="0.25">
      <c r="B224" s="96"/>
      <c r="C224" s="109"/>
      <c r="D224" s="109"/>
      <c r="E224" s="109"/>
      <c r="F224" s="109"/>
      <c r="G224" s="109"/>
      <c r="H224" s="109"/>
      <c r="I224" s="109"/>
      <c r="J224" s="109"/>
      <c r="K224" s="109"/>
      <c r="L224" s="109"/>
    </row>
    <row r="225" spans="2:12" s="4" customFormat="1" x14ac:dyDescent="0.25">
      <c r="B225" s="96"/>
      <c r="C225" s="109"/>
      <c r="D225" s="109"/>
      <c r="E225" s="109"/>
      <c r="F225" s="109"/>
      <c r="G225" s="109"/>
      <c r="H225" s="109"/>
      <c r="I225" s="109"/>
      <c r="J225" s="109"/>
      <c r="K225" s="109"/>
      <c r="L225" s="109"/>
    </row>
    <row r="226" spans="2:12" s="4" customFormat="1" x14ac:dyDescent="0.25">
      <c r="B226" s="96"/>
      <c r="C226" s="109"/>
      <c r="D226" s="109"/>
      <c r="E226" s="109"/>
      <c r="F226" s="109"/>
      <c r="G226" s="109"/>
      <c r="H226" s="109"/>
      <c r="I226" s="109"/>
      <c r="J226" s="109"/>
      <c r="K226" s="109"/>
      <c r="L226" s="109"/>
    </row>
    <row r="227" spans="2:12" s="4" customFormat="1" x14ac:dyDescent="0.25">
      <c r="B227" s="96"/>
      <c r="C227" s="109"/>
      <c r="D227" s="109"/>
      <c r="E227" s="109"/>
      <c r="F227" s="109"/>
      <c r="G227" s="109"/>
      <c r="H227" s="109"/>
      <c r="I227" s="109"/>
      <c r="J227" s="109"/>
      <c r="K227" s="109"/>
      <c r="L227" s="109"/>
    </row>
    <row r="228" spans="2:12" s="4" customFormat="1" x14ac:dyDescent="0.25">
      <c r="B228" s="96"/>
      <c r="C228" s="109"/>
      <c r="D228" s="109"/>
      <c r="E228" s="109"/>
      <c r="F228" s="109"/>
      <c r="G228" s="109"/>
      <c r="H228" s="109"/>
      <c r="I228" s="109"/>
      <c r="J228" s="109"/>
      <c r="K228" s="109"/>
      <c r="L228" s="109"/>
    </row>
    <row r="229" spans="2:12" s="4" customFormat="1" x14ac:dyDescent="0.25">
      <c r="B229" s="96"/>
      <c r="C229" s="109"/>
      <c r="D229" s="109"/>
      <c r="E229" s="109"/>
      <c r="F229" s="109"/>
      <c r="G229" s="109"/>
      <c r="H229" s="109"/>
      <c r="I229" s="109"/>
      <c r="J229" s="109"/>
      <c r="K229" s="109"/>
      <c r="L229" s="109"/>
    </row>
    <row r="230" spans="2:12" s="4" customFormat="1" x14ac:dyDescent="0.25">
      <c r="B230" s="96"/>
      <c r="C230" s="109"/>
      <c r="D230" s="109"/>
      <c r="E230" s="109"/>
      <c r="F230" s="109"/>
      <c r="G230" s="109"/>
      <c r="H230" s="109"/>
      <c r="I230" s="109"/>
      <c r="J230" s="109"/>
      <c r="K230" s="109"/>
      <c r="L230" s="109"/>
    </row>
    <row r="231" spans="2:12" s="4" customFormat="1" x14ac:dyDescent="0.25">
      <c r="B231" s="96"/>
      <c r="C231" s="109"/>
      <c r="D231" s="109"/>
      <c r="E231" s="109"/>
      <c r="F231" s="109"/>
      <c r="G231" s="109"/>
      <c r="H231" s="109"/>
      <c r="I231" s="109"/>
      <c r="J231" s="109"/>
      <c r="K231" s="109"/>
      <c r="L231" s="109"/>
    </row>
    <row r="232" spans="2:12" s="4" customFormat="1" x14ac:dyDescent="0.25">
      <c r="B232" s="96"/>
      <c r="C232" s="109"/>
      <c r="D232" s="109"/>
      <c r="E232" s="109"/>
      <c r="F232" s="109"/>
      <c r="G232" s="109"/>
      <c r="H232" s="109"/>
      <c r="I232" s="109"/>
      <c r="J232" s="109"/>
      <c r="K232" s="109"/>
      <c r="L232" s="109"/>
    </row>
    <row r="233" spans="2:12" s="4" customFormat="1" x14ac:dyDescent="0.25">
      <c r="B233" s="96"/>
      <c r="C233" s="109"/>
      <c r="D233" s="109"/>
      <c r="E233" s="109"/>
      <c r="F233" s="109"/>
      <c r="G233" s="109"/>
      <c r="H233" s="109"/>
      <c r="I233" s="109"/>
      <c r="J233" s="109"/>
      <c r="K233" s="109"/>
      <c r="L233" s="109"/>
    </row>
    <row r="234" spans="2:12" s="4" customFormat="1" x14ac:dyDescent="0.25">
      <c r="B234" s="96"/>
      <c r="C234" s="109"/>
      <c r="D234" s="109"/>
      <c r="E234" s="109"/>
      <c r="F234" s="109"/>
      <c r="G234" s="109"/>
      <c r="H234" s="109"/>
      <c r="I234" s="109"/>
      <c r="J234" s="109"/>
      <c r="K234" s="109"/>
      <c r="L234" s="109"/>
    </row>
    <row r="235" spans="2:12" s="4" customFormat="1" x14ac:dyDescent="0.25">
      <c r="B235" s="96"/>
      <c r="C235" s="109"/>
      <c r="D235" s="109"/>
      <c r="E235" s="109"/>
      <c r="F235" s="109"/>
      <c r="G235" s="109"/>
      <c r="H235" s="109"/>
      <c r="I235" s="109"/>
      <c r="J235" s="109"/>
      <c r="K235" s="109"/>
      <c r="L235" s="109"/>
    </row>
    <row r="236" spans="2:12" s="4" customFormat="1" x14ac:dyDescent="0.25">
      <c r="B236" s="96"/>
      <c r="C236" s="109"/>
      <c r="D236" s="109"/>
      <c r="E236" s="109"/>
      <c r="F236" s="109"/>
      <c r="G236" s="109"/>
      <c r="H236" s="109"/>
      <c r="I236" s="109"/>
      <c r="J236" s="109"/>
      <c r="K236" s="109"/>
      <c r="L236" s="109"/>
    </row>
    <row r="237" spans="2:12" s="4" customFormat="1" x14ac:dyDescent="0.25">
      <c r="B237" s="96"/>
      <c r="C237" s="109"/>
      <c r="D237" s="109"/>
      <c r="E237" s="109"/>
      <c r="F237" s="109"/>
      <c r="G237" s="109"/>
      <c r="H237" s="109"/>
      <c r="I237" s="109"/>
      <c r="J237" s="109"/>
      <c r="K237" s="109"/>
      <c r="L237" s="109"/>
    </row>
    <row r="238" spans="2:12" s="4" customFormat="1" x14ac:dyDescent="0.25">
      <c r="B238" s="96"/>
      <c r="C238" s="109"/>
      <c r="D238" s="109"/>
      <c r="E238" s="109"/>
      <c r="F238" s="109"/>
      <c r="G238" s="109"/>
      <c r="H238" s="109"/>
      <c r="I238" s="109"/>
      <c r="J238" s="109"/>
      <c r="K238" s="109"/>
      <c r="L238" s="109"/>
    </row>
    <row r="239" spans="2:12" s="4" customFormat="1" x14ac:dyDescent="0.25">
      <c r="B239" s="96"/>
      <c r="C239" s="109"/>
      <c r="D239" s="109"/>
      <c r="E239" s="109"/>
      <c r="F239" s="109"/>
      <c r="G239" s="109"/>
      <c r="H239" s="109"/>
      <c r="I239" s="109"/>
      <c r="J239" s="109"/>
      <c r="K239" s="109"/>
      <c r="L239" s="109"/>
    </row>
    <row r="240" spans="2:12" s="4" customFormat="1" x14ac:dyDescent="0.25">
      <c r="B240" s="96"/>
      <c r="C240" s="109"/>
      <c r="D240" s="109"/>
      <c r="E240" s="109"/>
      <c r="F240" s="109"/>
      <c r="G240" s="109"/>
      <c r="H240" s="109"/>
      <c r="I240" s="109"/>
      <c r="J240" s="109"/>
      <c r="K240" s="109"/>
      <c r="L240" s="109"/>
    </row>
    <row r="241" spans="2:12" s="4" customFormat="1" x14ac:dyDescent="0.25">
      <c r="B241" s="96"/>
      <c r="C241" s="109"/>
      <c r="D241" s="109"/>
      <c r="E241" s="109"/>
      <c r="F241" s="109"/>
      <c r="G241" s="109"/>
      <c r="H241" s="109"/>
      <c r="I241" s="109"/>
      <c r="J241" s="109"/>
      <c r="K241" s="109"/>
      <c r="L241" s="109"/>
    </row>
    <row r="242" spans="2:12" s="4" customFormat="1" x14ac:dyDescent="0.25">
      <c r="B242" s="96"/>
      <c r="C242" s="109"/>
      <c r="D242" s="109"/>
      <c r="E242" s="109"/>
      <c r="F242" s="109"/>
      <c r="G242" s="109"/>
      <c r="H242" s="109"/>
      <c r="I242" s="109"/>
      <c r="J242" s="109"/>
      <c r="K242" s="109"/>
      <c r="L242" s="109"/>
    </row>
    <row r="243" spans="2:12" s="4" customFormat="1" x14ac:dyDescent="0.25">
      <c r="B243" s="96"/>
      <c r="C243" s="109"/>
      <c r="D243" s="109"/>
      <c r="E243" s="109"/>
      <c r="F243" s="109"/>
      <c r="G243" s="109"/>
      <c r="H243" s="109"/>
      <c r="I243" s="109"/>
      <c r="J243" s="109"/>
      <c r="K243" s="109"/>
      <c r="L243" s="109"/>
    </row>
    <row r="244" spans="2:12" s="4" customFormat="1" x14ac:dyDescent="0.25">
      <c r="B244" s="96"/>
      <c r="C244" s="109"/>
      <c r="D244" s="109"/>
      <c r="E244" s="109"/>
      <c r="F244" s="109"/>
      <c r="G244" s="109"/>
      <c r="H244" s="109"/>
      <c r="I244" s="109"/>
      <c r="J244" s="109"/>
      <c r="K244" s="109"/>
      <c r="L244" s="109"/>
    </row>
    <row r="245" spans="2:12" s="4" customFormat="1" x14ac:dyDescent="0.25">
      <c r="B245" s="96"/>
      <c r="C245" s="109"/>
      <c r="D245" s="109"/>
      <c r="E245" s="109"/>
      <c r="F245" s="109"/>
      <c r="G245" s="109"/>
      <c r="H245" s="109"/>
      <c r="I245" s="109"/>
      <c r="J245" s="109"/>
      <c r="K245" s="109"/>
      <c r="L245" s="109"/>
    </row>
    <row r="246" spans="2:12" s="4" customFormat="1" x14ac:dyDescent="0.25">
      <c r="B246" s="96"/>
      <c r="C246" s="109"/>
      <c r="D246" s="109"/>
      <c r="E246" s="109"/>
      <c r="F246" s="109"/>
      <c r="G246" s="109"/>
      <c r="H246" s="109"/>
      <c r="I246" s="109"/>
      <c r="J246" s="109"/>
      <c r="K246" s="109"/>
      <c r="L246" s="109"/>
    </row>
    <row r="247" spans="2:12" s="4" customFormat="1" x14ac:dyDescent="0.25">
      <c r="B247" s="96"/>
      <c r="C247" s="109"/>
      <c r="D247" s="109"/>
      <c r="E247" s="109"/>
      <c r="F247" s="109"/>
      <c r="G247" s="109"/>
      <c r="H247" s="109"/>
      <c r="I247" s="109"/>
      <c r="J247" s="109"/>
      <c r="K247" s="109"/>
      <c r="L247" s="109"/>
    </row>
    <row r="248" spans="2:12" s="4" customFormat="1" x14ac:dyDescent="0.25">
      <c r="B248" s="96"/>
      <c r="C248" s="109"/>
      <c r="D248" s="109"/>
      <c r="E248" s="109"/>
      <c r="F248" s="109"/>
      <c r="G248" s="109"/>
      <c r="H248" s="109"/>
      <c r="I248" s="109"/>
      <c r="J248" s="109"/>
      <c r="K248" s="109"/>
      <c r="L248" s="109"/>
    </row>
    <row r="249" spans="2:12" s="4" customFormat="1" x14ac:dyDescent="0.25">
      <c r="B249" s="96"/>
      <c r="C249" s="109"/>
      <c r="D249" s="109"/>
      <c r="E249" s="109"/>
      <c r="F249" s="109"/>
      <c r="G249" s="109"/>
      <c r="H249" s="109"/>
      <c r="I249" s="109"/>
      <c r="J249" s="109"/>
      <c r="K249" s="109"/>
      <c r="L249" s="109"/>
    </row>
    <row r="250" spans="2:12" s="4" customFormat="1" x14ac:dyDescent="0.25">
      <c r="B250" s="96"/>
      <c r="C250" s="109"/>
      <c r="D250" s="109"/>
      <c r="E250" s="109"/>
      <c r="F250" s="109"/>
      <c r="G250" s="109"/>
      <c r="H250" s="109"/>
      <c r="I250" s="109"/>
      <c r="J250" s="109"/>
      <c r="K250" s="109"/>
      <c r="L250" s="109"/>
    </row>
    <row r="251" spans="2:12" s="4" customFormat="1" x14ac:dyDescent="0.25">
      <c r="B251" s="96"/>
      <c r="C251" s="109"/>
      <c r="D251" s="109"/>
      <c r="E251" s="109"/>
      <c r="F251" s="109"/>
      <c r="G251" s="109"/>
      <c r="H251" s="109"/>
      <c r="I251" s="109"/>
      <c r="J251" s="109"/>
      <c r="K251" s="109"/>
      <c r="L251" s="109"/>
    </row>
  </sheetData>
  <mergeCells count="7">
    <mergeCell ref="C2:L2"/>
    <mergeCell ref="B51:D51"/>
    <mergeCell ref="B3:I3"/>
    <mergeCell ref="B6:L6"/>
    <mergeCell ref="B17:L17"/>
    <mergeCell ref="B28:L28"/>
    <mergeCell ref="B39:L39"/>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0"/>
  <sheetViews>
    <sheetView workbookViewId="0">
      <selection activeCell="B3" sqref="B3:I3"/>
    </sheetView>
  </sheetViews>
  <sheetFormatPr baseColWidth="10" defaultRowHeight="15" x14ac:dyDescent="0.25"/>
  <cols>
    <col min="1" max="1" width="17.7109375" style="36" customWidth="1"/>
    <col min="2" max="2" width="20.42578125" style="244" customWidth="1"/>
    <col min="3" max="3" width="19.28515625" style="244" customWidth="1"/>
    <col min="4" max="4" width="18.28515625" style="244" customWidth="1"/>
    <col min="5" max="5" width="17.85546875" style="244" customWidth="1"/>
    <col min="6" max="6" width="18.140625" style="244" customWidth="1"/>
    <col min="7" max="7" width="18.28515625" style="244" customWidth="1"/>
    <col min="8" max="8" width="15.85546875" style="244" customWidth="1"/>
    <col min="9" max="9" width="14.42578125" style="244" customWidth="1"/>
    <col min="10" max="10" width="17.140625" style="38" customWidth="1"/>
    <col min="11" max="20" width="11.42578125" style="36"/>
  </cols>
  <sheetData>
    <row r="1" spans="2:10" s="36" customFormat="1" x14ac:dyDescent="0.25">
      <c r="B1" s="38"/>
      <c r="C1" s="38"/>
      <c r="D1" s="38"/>
      <c r="E1" s="38"/>
      <c r="F1" s="38"/>
      <c r="G1" s="38"/>
      <c r="H1" s="38"/>
      <c r="I1" s="38"/>
      <c r="J1" s="38"/>
    </row>
    <row r="2" spans="2:10" s="36" customFormat="1" x14ac:dyDescent="0.25">
      <c r="B2" s="38"/>
      <c r="C2" s="38"/>
      <c r="D2" s="38"/>
      <c r="E2" s="38"/>
      <c r="F2" s="38"/>
      <c r="G2" s="38"/>
      <c r="H2" s="38"/>
      <c r="I2" s="38"/>
      <c r="J2" s="38"/>
    </row>
    <row r="3" spans="2:10" s="36" customFormat="1" ht="15.75" x14ac:dyDescent="0.25">
      <c r="B3" s="324" t="s">
        <v>99</v>
      </c>
      <c r="C3" s="324"/>
      <c r="D3" s="324"/>
      <c r="E3" s="324"/>
      <c r="F3" s="324"/>
      <c r="G3" s="324"/>
      <c r="H3" s="324"/>
      <c r="I3" s="324"/>
      <c r="J3" s="38"/>
    </row>
    <row r="4" spans="2:10" s="36" customFormat="1" ht="15.75" x14ac:dyDescent="0.25">
      <c r="B4" s="233"/>
      <c r="C4" s="233"/>
      <c r="D4" s="233"/>
      <c r="E4" s="233"/>
      <c r="F4" s="233"/>
      <c r="G4" s="233"/>
      <c r="H4" s="233"/>
      <c r="I4" s="233"/>
      <c r="J4" s="38"/>
    </row>
    <row r="5" spans="2:10" s="36" customFormat="1" ht="21.75" customHeight="1" x14ac:dyDescent="0.25">
      <c r="B5" s="38"/>
      <c r="C5" s="38"/>
      <c r="D5" s="38"/>
      <c r="E5" s="38"/>
      <c r="F5" s="38"/>
      <c r="G5" s="38"/>
      <c r="H5" s="38"/>
      <c r="I5" s="38"/>
      <c r="J5" s="38"/>
    </row>
    <row r="6" spans="2:10" ht="62.25" customHeight="1" x14ac:dyDescent="0.25">
      <c r="B6" s="234" t="s">
        <v>100</v>
      </c>
      <c r="C6" s="234" t="s">
        <v>101</v>
      </c>
      <c r="D6" s="234" t="s">
        <v>102</v>
      </c>
      <c r="E6" s="234" t="s">
        <v>103</v>
      </c>
      <c r="F6" s="234" t="s">
        <v>104</v>
      </c>
      <c r="G6" s="234" t="s">
        <v>105</v>
      </c>
      <c r="H6" s="234" t="s">
        <v>106</v>
      </c>
      <c r="I6" s="234" t="s">
        <v>107</v>
      </c>
    </row>
    <row r="7" spans="2:10" x14ac:dyDescent="0.25">
      <c r="B7" s="235" t="s">
        <v>16</v>
      </c>
      <c r="C7" s="236">
        <v>36.118961161197191</v>
      </c>
      <c r="D7" s="236">
        <v>6.2048816051400317</v>
      </c>
      <c r="E7" s="236">
        <v>55.671952651269031</v>
      </c>
      <c r="F7" s="236">
        <v>87.393664875061333</v>
      </c>
      <c r="G7" s="236">
        <v>85.2435177176623</v>
      </c>
      <c r="H7" s="236">
        <v>59.551510245069153</v>
      </c>
      <c r="I7" s="237">
        <v>79.216980195953894</v>
      </c>
    </row>
    <row r="8" spans="2:10" x14ac:dyDescent="0.25">
      <c r="B8" s="238" t="s">
        <v>47</v>
      </c>
      <c r="C8" s="239">
        <v>33.931896673709538</v>
      </c>
      <c r="D8" s="239">
        <v>6.6871226119334741</v>
      </c>
      <c r="E8" s="239">
        <v>64.278132281457474</v>
      </c>
      <c r="F8" s="239">
        <v>82.034365388660476</v>
      </c>
      <c r="G8" s="239">
        <v>83.704687378237281</v>
      </c>
      <c r="H8" s="239">
        <v>61.101599253788393</v>
      </c>
      <c r="I8" s="240">
        <v>76.875636694418816</v>
      </c>
    </row>
    <row r="9" spans="2:10" x14ac:dyDescent="0.25">
      <c r="B9" s="238" t="s">
        <v>35</v>
      </c>
      <c r="C9" s="239">
        <v>46.426339047120528</v>
      </c>
      <c r="D9" s="239">
        <v>0.7460573849159905</v>
      </c>
      <c r="E9" s="239">
        <v>60.89336517712924</v>
      </c>
      <c r="F9" s="239">
        <v>71.192124742237695</v>
      </c>
      <c r="G9" s="239">
        <v>84.680295754389931</v>
      </c>
      <c r="H9" s="239">
        <v>49.633777808745634</v>
      </c>
      <c r="I9" s="240">
        <v>75.092730456247651</v>
      </c>
    </row>
    <row r="10" spans="2:10" x14ac:dyDescent="0.25">
      <c r="B10" s="238" t="s">
        <v>45</v>
      </c>
      <c r="C10" s="239">
        <v>62.471912722685232</v>
      </c>
      <c r="D10" s="239">
        <v>0</v>
      </c>
      <c r="E10" s="239">
        <v>55.880454425626937</v>
      </c>
      <c r="F10" s="239">
        <v>83.673555265915994</v>
      </c>
      <c r="G10" s="239">
        <v>78.065101339255833</v>
      </c>
      <c r="H10" s="239">
        <v>37.47224682051116</v>
      </c>
      <c r="I10" s="240">
        <v>75.056073194577493</v>
      </c>
    </row>
    <row r="11" spans="2:10" x14ac:dyDescent="0.25">
      <c r="B11" s="238" t="s">
        <v>52</v>
      </c>
      <c r="C11" s="239">
        <v>50.096071197657174</v>
      </c>
      <c r="D11" s="239">
        <v>3.55787819459698</v>
      </c>
      <c r="E11" s="239">
        <v>78.448311250339515</v>
      </c>
      <c r="F11" s="239">
        <v>68.350688189218914</v>
      </c>
      <c r="G11" s="239">
        <v>92.150368342108223</v>
      </c>
      <c r="H11" s="239">
        <v>58.022914569984707</v>
      </c>
      <c r="I11" s="240">
        <v>73.903617889054203</v>
      </c>
    </row>
    <row r="12" spans="2:10" x14ac:dyDescent="0.25">
      <c r="B12" s="238" t="s">
        <v>36</v>
      </c>
      <c r="C12" s="239">
        <v>42.897012044691394</v>
      </c>
      <c r="D12" s="239">
        <v>1.7833760398257501</v>
      </c>
      <c r="E12" s="239">
        <v>75.640876444644192</v>
      </c>
      <c r="F12" s="239">
        <v>63.687694973185437</v>
      </c>
      <c r="G12" s="239">
        <v>85.717340729323652</v>
      </c>
      <c r="H12" s="239">
        <v>52.988975436876473</v>
      </c>
      <c r="I12" s="240">
        <v>72.042491014403069</v>
      </c>
    </row>
    <row r="13" spans="2:10" x14ac:dyDescent="0.25">
      <c r="B13" s="238" t="s">
        <v>18</v>
      </c>
      <c r="C13" s="239">
        <v>59.537922983594747</v>
      </c>
      <c r="D13" s="239">
        <v>0</v>
      </c>
      <c r="E13" s="239">
        <v>68.063258557384785</v>
      </c>
      <c r="F13" s="239">
        <v>68.315030393976585</v>
      </c>
      <c r="G13" s="239">
        <v>82.841127311426959</v>
      </c>
      <c r="H13" s="239">
        <v>37.709648873568554</v>
      </c>
      <c r="I13" s="240">
        <v>71.454793586399433</v>
      </c>
    </row>
    <row r="14" spans="2:10" x14ac:dyDescent="0.25">
      <c r="B14" s="238" t="s">
        <v>46</v>
      </c>
      <c r="C14" s="239">
        <v>53.676004027244971</v>
      </c>
      <c r="D14" s="239">
        <v>0</v>
      </c>
      <c r="E14" s="239">
        <v>80.34036672047111</v>
      </c>
      <c r="F14" s="239">
        <v>60.8322424298985</v>
      </c>
      <c r="G14" s="239">
        <v>87.251961003647523</v>
      </c>
      <c r="H14" s="239">
        <v>41.823874354909933</v>
      </c>
      <c r="I14" s="240">
        <v>69.672193839422263</v>
      </c>
    </row>
    <row r="15" spans="2:10" x14ac:dyDescent="0.25">
      <c r="B15" s="238" t="s">
        <v>28</v>
      </c>
      <c r="C15" s="239">
        <v>69.560878978685139</v>
      </c>
      <c r="D15" s="239">
        <v>0</v>
      </c>
      <c r="E15" s="239">
        <v>73.741507427441206</v>
      </c>
      <c r="F15" s="239">
        <v>71.520053041778567</v>
      </c>
      <c r="G15" s="239">
        <v>84.061312768671641</v>
      </c>
      <c r="H15" s="239">
        <v>27.230267382507954</v>
      </c>
      <c r="I15" s="240">
        <v>69.650971626694428</v>
      </c>
    </row>
    <row r="16" spans="2:10" x14ac:dyDescent="0.25">
      <c r="B16" s="238" t="s">
        <v>38</v>
      </c>
      <c r="C16" s="239">
        <v>56.845459176202972</v>
      </c>
      <c r="D16" s="239">
        <v>0.36363798272102732</v>
      </c>
      <c r="E16" s="239">
        <v>81.802282256435106</v>
      </c>
      <c r="F16" s="239">
        <v>63.134535427164565</v>
      </c>
      <c r="G16" s="239">
        <v>82.203602695752963</v>
      </c>
      <c r="H16" s="239">
        <v>40.306788616968795</v>
      </c>
      <c r="I16" s="240">
        <v>68.668105030877015</v>
      </c>
    </row>
    <row r="17" spans="2:9" x14ac:dyDescent="0.25">
      <c r="B17" s="238" t="s">
        <v>31</v>
      </c>
      <c r="C17" s="239">
        <v>66.590634321273114</v>
      </c>
      <c r="D17" s="239">
        <v>7.5857546321359157</v>
      </c>
      <c r="E17" s="239">
        <v>57.5028514218181</v>
      </c>
      <c r="F17" s="239">
        <v>52.402877163020868</v>
      </c>
      <c r="G17" s="239">
        <v>85.58054840752844</v>
      </c>
      <c r="H17" s="239">
        <v>31.043823539633586</v>
      </c>
      <c r="I17" s="240">
        <v>68.551972713107176</v>
      </c>
    </row>
    <row r="18" spans="2:9" x14ac:dyDescent="0.25">
      <c r="B18" s="238" t="s">
        <v>34</v>
      </c>
      <c r="C18" s="239">
        <v>59.682431652315529</v>
      </c>
      <c r="D18" s="239">
        <v>0.23035858172291895</v>
      </c>
      <c r="E18" s="239">
        <v>82.54373083856396</v>
      </c>
      <c r="F18" s="239">
        <v>60.415729339332003</v>
      </c>
      <c r="G18" s="239">
        <v>90.644632180153579</v>
      </c>
      <c r="H18" s="239">
        <v>31.092974160391268</v>
      </c>
      <c r="I18" s="240">
        <v>68.107504360044899</v>
      </c>
    </row>
    <row r="19" spans="2:9" x14ac:dyDescent="0.25">
      <c r="B19" s="238" t="s">
        <v>29</v>
      </c>
      <c r="C19" s="239">
        <v>62.780388820668556</v>
      </c>
      <c r="D19" s="239">
        <v>0</v>
      </c>
      <c r="E19" s="239">
        <v>76.718728056792841</v>
      </c>
      <c r="F19" s="239">
        <v>53.197521344794595</v>
      </c>
      <c r="G19" s="239">
        <v>85.146510285721575</v>
      </c>
      <c r="H19" s="239">
        <v>35.801935908297182</v>
      </c>
      <c r="I19" s="240">
        <v>67.700897713716145</v>
      </c>
    </row>
    <row r="20" spans="2:9" x14ac:dyDescent="0.25">
      <c r="B20" s="238" t="s">
        <v>37</v>
      </c>
      <c r="C20" s="239">
        <v>59.013209491781538</v>
      </c>
      <c r="D20" s="239">
        <v>0.33900953301315162</v>
      </c>
      <c r="E20" s="239">
        <v>89.020646979458732</v>
      </c>
      <c r="F20" s="239">
        <v>50.107971202215971</v>
      </c>
      <c r="G20" s="239">
        <v>93.065125292682012</v>
      </c>
      <c r="H20" s="239">
        <v>41.303024149763772</v>
      </c>
      <c r="I20" s="240">
        <v>67.37678153511105</v>
      </c>
    </row>
    <row r="21" spans="2:9" x14ac:dyDescent="0.25">
      <c r="B21" s="238" t="s">
        <v>22</v>
      </c>
      <c r="C21" s="239">
        <v>59.157299895022973</v>
      </c>
      <c r="D21" s="239">
        <v>0</v>
      </c>
      <c r="E21" s="239">
        <v>77.824676736699672</v>
      </c>
      <c r="F21" s="239">
        <v>49.593828263417123</v>
      </c>
      <c r="G21" s="239">
        <v>87.574510579656646</v>
      </c>
      <c r="H21" s="239">
        <v>34.840318527421246</v>
      </c>
      <c r="I21" s="240">
        <v>67.193263928580052</v>
      </c>
    </row>
    <row r="22" spans="2:9" x14ac:dyDescent="0.25">
      <c r="B22" s="238" t="s">
        <v>108</v>
      </c>
      <c r="C22" s="239">
        <v>57.844711735680995</v>
      </c>
      <c r="D22" s="239">
        <v>1.8296851178636362</v>
      </c>
      <c r="E22" s="239">
        <v>83.97041176351506</v>
      </c>
      <c r="F22" s="239">
        <v>26.88759270330096</v>
      </c>
      <c r="G22" s="239">
        <v>90.583731048368023</v>
      </c>
      <c r="H22" s="239">
        <v>60.673772682882479</v>
      </c>
      <c r="I22" s="240">
        <v>66.708721543940129</v>
      </c>
    </row>
    <row r="23" spans="2:9" x14ac:dyDescent="0.25">
      <c r="B23" s="238" t="s">
        <v>50</v>
      </c>
      <c r="C23" s="239">
        <v>59.727890048800411</v>
      </c>
      <c r="D23" s="239">
        <v>0</v>
      </c>
      <c r="E23" s="239">
        <v>71.765719214467083</v>
      </c>
      <c r="F23" s="239">
        <v>50.134513483240504</v>
      </c>
      <c r="G23" s="239">
        <v>81.382906941282357</v>
      </c>
      <c r="H23" s="239">
        <v>31.331954716675202</v>
      </c>
      <c r="I23" s="240">
        <v>66.652660131053949</v>
      </c>
    </row>
    <row r="24" spans="2:9" x14ac:dyDescent="0.25">
      <c r="B24" s="238" t="s">
        <v>109</v>
      </c>
      <c r="C24" s="239">
        <v>60.843692899014911</v>
      </c>
      <c r="D24" s="239">
        <v>4.1710126032159938</v>
      </c>
      <c r="E24" s="239">
        <v>83.597242495584524</v>
      </c>
      <c r="F24" s="239">
        <v>52.350105178591242</v>
      </c>
      <c r="G24" s="239">
        <v>89.105062741811707</v>
      </c>
      <c r="H24" s="239">
        <v>36.834161791083886</v>
      </c>
      <c r="I24" s="240">
        <v>66.539255926008678</v>
      </c>
    </row>
    <row r="25" spans="2:9" x14ac:dyDescent="0.25">
      <c r="B25" s="238" t="s">
        <v>30</v>
      </c>
      <c r="C25" s="239">
        <v>49.727726652254276</v>
      </c>
      <c r="D25" s="239">
        <v>2.4239039636578661</v>
      </c>
      <c r="E25" s="239">
        <v>71.484515172543325</v>
      </c>
      <c r="F25" s="239">
        <v>40.493522121277827</v>
      </c>
      <c r="G25" s="239">
        <v>84.043971112852461</v>
      </c>
      <c r="H25" s="239">
        <v>33.12143608606867</v>
      </c>
      <c r="I25" s="240">
        <v>65.401849872086586</v>
      </c>
    </row>
    <row r="26" spans="2:9" x14ac:dyDescent="0.25">
      <c r="B26" s="238" t="s">
        <v>54</v>
      </c>
      <c r="C26" s="239">
        <v>71.691858619640243</v>
      </c>
      <c r="D26" s="239">
        <v>1.7388458123552692</v>
      </c>
      <c r="E26" s="239">
        <v>79.870284543783512</v>
      </c>
      <c r="F26" s="239">
        <v>39.380148859788733</v>
      </c>
      <c r="G26" s="239">
        <v>89.290690175521021</v>
      </c>
      <c r="H26" s="239">
        <v>33.513621910973917</v>
      </c>
      <c r="I26" s="240">
        <v>64.961077788340035</v>
      </c>
    </row>
    <row r="27" spans="2:9" x14ac:dyDescent="0.25">
      <c r="B27" s="238" t="s">
        <v>32</v>
      </c>
      <c r="C27" s="239">
        <v>66.214222883144515</v>
      </c>
      <c r="D27" s="239">
        <v>0.43269920468581069</v>
      </c>
      <c r="E27" s="239">
        <v>82.512985778294762</v>
      </c>
      <c r="F27" s="239">
        <v>46.169763316422689</v>
      </c>
      <c r="G27" s="239">
        <v>87.752484152914207</v>
      </c>
      <c r="H27" s="239">
        <v>28.4784913804572</v>
      </c>
      <c r="I27" s="240">
        <v>64.849498044581281</v>
      </c>
    </row>
    <row r="28" spans="2:9" x14ac:dyDescent="0.25">
      <c r="B28" s="238" t="s">
        <v>33</v>
      </c>
      <c r="C28" s="239">
        <v>57.147275032285229</v>
      </c>
      <c r="D28" s="239">
        <v>0.84533838059615896</v>
      </c>
      <c r="E28" s="239">
        <v>77.585901365133779</v>
      </c>
      <c r="F28" s="239">
        <v>35.657646123506758</v>
      </c>
      <c r="G28" s="239">
        <v>89.624224612245726</v>
      </c>
      <c r="H28" s="239">
        <v>32.200025760688888</v>
      </c>
      <c r="I28" s="240">
        <v>64.726430282484415</v>
      </c>
    </row>
    <row r="29" spans="2:9" x14ac:dyDescent="0.25">
      <c r="B29" s="238" t="s">
        <v>24</v>
      </c>
      <c r="C29" s="239">
        <v>63.989769520052832</v>
      </c>
      <c r="D29" s="239">
        <v>2.6795250705956373</v>
      </c>
      <c r="E29" s="239">
        <v>80.731749728657647</v>
      </c>
      <c r="F29" s="239">
        <v>44.861734134337311</v>
      </c>
      <c r="G29" s="239">
        <v>87.169347506880328</v>
      </c>
      <c r="H29" s="239">
        <v>29.248964371875303</v>
      </c>
      <c r="I29" s="240">
        <v>64.529101586665789</v>
      </c>
    </row>
    <row r="30" spans="2:9" x14ac:dyDescent="0.25">
      <c r="B30" s="238" t="s">
        <v>25</v>
      </c>
      <c r="C30" s="239">
        <v>57.852159248247027</v>
      </c>
      <c r="D30" s="239">
        <v>0.18286911720503105</v>
      </c>
      <c r="E30" s="239">
        <v>82.521652030344868</v>
      </c>
      <c r="F30" s="239">
        <v>30.747580327534564</v>
      </c>
      <c r="G30" s="239">
        <v>84.503084976846509</v>
      </c>
      <c r="H30" s="239">
        <v>26.108452963672217</v>
      </c>
      <c r="I30" s="240">
        <v>61.453450314940937</v>
      </c>
    </row>
    <row r="31" spans="2:9" x14ac:dyDescent="0.25">
      <c r="B31" s="238" t="s">
        <v>56</v>
      </c>
      <c r="C31" s="239">
        <v>59.823985292078341</v>
      </c>
      <c r="D31" s="239">
        <v>0</v>
      </c>
      <c r="E31" s="239">
        <v>94.460455010423701</v>
      </c>
      <c r="F31" s="239">
        <v>30.687802323841819</v>
      </c>
      <c r="G31" s="239">
        <v>80.289009574809072</v>
      </c>
      <c r="H31" s="239">
        <v>18.426793995910831</v>
      </c>
      <c r="I31" s="240">
        <v>57.684570917403015</v>
      </c>
    </row>
    <row r="32" spans="2:9" x14ac:dyDescent="0.25">
      <c r="B32" s="238" t="s">
        <v>27</v>
      </c>
      <c r="C32" s="239">
        <v>65.215915141401041</v>
      </c>
      <c r="D32" s="239">
        <v>2.4963624195487064</v>
      </c>
      <c r="E32" s="239">
        <v>68.139568522944003</v>
      </c>
      <c r="F32" s="239">
        <v>63.962887254995493</v>
      </c>
      <c r="G32" s="239">
        <v>90.464881932822209</v>
      </c>
      <c r="H32" s="239">
        <v>51.779425878462746</v>
      </c>
      <c r="I32" s="240">
        <v>73.750076076273473</v>
      </c>
    </row>
    <row r="33" spans="2:10" x14ac:dyDescent="0.25">
      <c r="B33" s="241" t="s">
        <v>23</v>
      </c>
      <c r="C33" s="242">
        <v>51.335557648729193</v>
      </c>
      <c r="D33" s="242">
        <v>4.2007749473219045</v>
      </c>
      <c r="E33" s="242">
        <v>79.629815487545102</v>
      </c>
      <c r="F33" s="242">
        <v>60.154760261747263</v>
      </c>
      <c r="G33" s="242">
        <v>88.657945269541614</v>
      </c>
      <c r="H33" s="242">
        <v>38.382941422121135</v>
      </c>
      <c r="I33" s="243">
        <v>68.605353382880281</v>
      </c>
    </row>
    <row r="34" spans="2:10" s="36" customFormat="1" x14ac:dyDescent="0.25">
      <c r="B34" s="38" t="s">
        <v>110</v>
      </c>
      <c r="C34" s="38"/>
      <c r="D34" s="38"/>
      <c r="E34" s="38"/>
      <c r="F34" s="38"/>
      <c r="G34" s="38"/>
      <c r="H34" s="38"/>
      <c r="I34" s="38"/>
      <c r="J34" s="38"/>
    </row>
    <row r="35" spans="2:10" s="36" customFormat="1" x14ac:dyDescent="0.25">
      <c r="B35" s="38"/>
      <c r="C35" s="38"/>
      <c r="D35" s="38"/>
      <c r="E35" s="38"/>
      <c r="F35" s="38"/>
      <c r="G35" s="38"/>
      <c r="H35" s="38"/>
      <c r="I35" s="38"/>
      <c r="J35" s="38"/>
    </row>
    <row r="36" spans="2:10" s="36" customFormat="1" x14ac:dyDescent="0.25">
      <c r="B36" s="38"/>
      <c r="C36" s="38"/>
      <c r="D36" s="38"/>
      <c r="E36" s="38"/>
      <c r="F36" s="38"/>
      <c r="G36" s="38"/>
      <c r="H36" s="38"/>
      <c r="I36" s="38"/>
      <c r="J36" s="38"/>
    </row>
    <row r="37" spans="2:10" s="36" customFormat="1" x14ac:dyDescent="0.25">
      <c r="B37" s="38"/>
      <c r="C37" s="38"/>
      <c r="D37" s="38"/>
      <c r="E37" s="38"/>
      <c r="F37" s="38"/>
      <c r="G37" s="38"/>
      <c r="H37" s="38"/>
      <c r="I37" s="38"/>
      <c r="J37" s="38"/>
    </row>
    <row r="38" spans="2:10" s="36" customFormat="1" x14ac:dyDescent="0.25">
      <c r="B38" s="38"/>
      <c r="C38" s="38"/>
      <c r="D38" s="38"/>
      <c r="E38" s="38"/>
      <c r="F38" s="38"/>
      <c r="G38" s="38"/>
      <c r="H38" s="38"/>
      <c r="I38" s="38"/>
      <c r="J38" s="38"/>
    </row>
    <row r="39" spans="2:10" s="36" customFormat="1" x14ac:dyDescent="0.25">
      <c r="B39" s="38"/>
      <c r="C39" s="38"/>
      <c r="D39" s="38"/>
      <c r="E39" s="38"/>
      <c r="F39" s="38"/>
      <c r="G39" s="38"/>
      <c r="H39" s="38"/>
      <c r="I39" s="38"/>
      <c r="J39" s="38"/>
    </row>
    <row r="40" spans="2:10" s="36" customFormat="1" x14ac:dyDescent="0.25">
      <c r="B40" s="38"/>
      <c r="C40" s="38"/>
      <c r="D40" s="38"/>
      <c r="E40" s="38"/>
      <c r="F40" s="38"/>
      <c r="G40" s="38"/>
      <c r="H40" s="38"/>
      <c r="I40" s="38"/>
      <c r="J40" s="38"/>
    </row>
    <row r="41" spans="2:10" s="36" customFormat="1" x14ac:dyDescent="0.25">
      <c r="B41" s="38"/>
      <c r="C41" s="38"/>
      <c r="D41" s="38"/>
      <c r="E41" s="38"/>
      <c r="F41" s="38"/>
      <c r="G41" s="38"/>
      <c r="H41" s="38"/>
      <c r="I41" s="38"/>
      <c r="J41" s="38"/>
    </row>
    <row r="42" spans="2:10" s="36" customFormat="1" x14ac:dyDescent="0.25">
      <c r="B42" s="38"/>
      <c r="C42" s="38"/>
      <c r="D42" s="38"/>
      <c r="E42" s="38"/>
      <c r="F42" s="38"/>
      <c r="G42" s="38"/>
      <c r="H42" s="38"/>
      <c r="I42" s="38"/>
      <c r="J42" s="38"/>
    </row>
    <row r="43" spans="2:10" s="36" customFormat="1" x14ac:dyDescent="0.25">
      <c r="B43" s="38"/>
      <c r="C43" s="38"/>
      <c r="D43" s="38"/>
      <c r="E43" s="38"/>
      <c r="F43" s="38"/>
      <c r="G43" s="38"/>
      <c r="H43" s="38"/>
      <c r="I43" s="38"/>
      <c r="J43" s="38"/>
    </row>
    <row r="44" spans="2:10" s="36" customFormat="1" x14ac:dyDescent="0.25">
      <c r="B44" s="38"/>
      <c r="C44" s="38"/>
      <c r="D44" s="38"/>
      <c r="E44" s="38"/>
      <c r="F44" s="38"/>
      <c r="G44" s="38"/>
      <c r="H44" s="38"/>
      <c r="I44" s="38"/>
      <c r="J44" s="38"/>
    </row>
    <row r="45" spans="2:10" s="36" customFormat="1" x14ac:dyDescent="0.25">
      <c r="B45" s="38"/>
      <c r="C45" s="38"/>
      <c r="D45" s="38"/>
      <c r="E45" s="38"/>
      <c r="F45" s="38"/>
      <c r="G45" s="38"/>
      <c r="H45" s="38"/>
      <c r="I45" s="38"/>
      <c r="J45" s="38"/>
    </row>
    <row r="46" spans="2:10" s="36" customFormat="1" x14ac:dyDescent="0.25">
      <c r="B46" s="38"/>
      <c r="C46" s="38"/>
      <c r="D46" s="38"/>
      <c r="E46" s="38"/>
      <c r="F46" s="38"/>
      <c r="G46" s="38"/>
      <c r="H46" s="38"/>
      <c r="I46" s="38"/>
      <c r="J46" s="38"/>
    </row>
    <row r="47" spans="2:10" s="36" customFormat="1" x14ac:dyDescent="0.25">
      <c r="B47" s="38"/>
      <c r="C47" s="38"/>
      <c r="D47" s="38"/>
      <c r="E47" s="38"/>
      <c r="F47" s="38"/>
      <c r="G47" s="38"/>
      <c r="H47" s="38"/>
      <c r="I47" s="38"/>
      <c r="J47" s="38"/>
    </row>
    <row r="48" spans="2:10" s="36" customFormat="1" x14ac:dyDescent="0.25">
      <c r="B48" s="38"/>
      <c r="C48" s="38"/>
      <c r="D48" s="38"/>
      <c r="E48" s="38"/>
      <c r="F48" s="38"/>
      <c r="G48" s="38"/>
      <c r="H48" s="38"/>
      <c r="I48" s="38"/>
      <c r="J48" s="38"/>
    </row>
    <row r="49" spans="2:10" s="36" customFormat="1" x14ac:dyDescent="0.25">
      <c r="B49" s="38"/>
      <c r="C49" s="38"/>
      <c r="D49" s="38"/>
      <c r="E49" s="38"/>
      <c r="F49" s="38"/>
      <c r="G49" s="38"/>
      <c r="H49" s="38"/>
      <c r="I49" s="38"/>
      <c r="J49" s="38"/>
    </row>
    <row r="50" spans="2:10" s="36" customFormat="1" x14ac:dyDescent="0.25">
      <c r="B50" s="38"/>
      <c r="C50" s="38"/>
      <c r="D50" s="38"/>
      <c r="E50" s="38"/>
      <c r="F50" s="38"/>
      <c r="G50" s="38"/>
      <c r="H50" s="38"/>
      <c r="I50" s="38"/>
      <c r="J50" s="38"/>
    </row>
    <row r="51" spans="2:10" s="36" customFormat="1" x14ac:dyDescent="0.25">
      <c r="B51" s="38"/>
      <c r="C51" s="38"/>
      <c r="D51" s="38"/>
      <c r="E51" s="38"/>
      <c r="F51" s="38"/>
      <c r="G51" s="38"/>
      <c r="H51" s="38"/>
      <c r="I51" s="38"/>
      <c r="J51" s="38"/>
    </row>
    <row r="52" spans="2:10" s="36" customFormat="1" x14ac:dyDescent="0.25">
      <c r="B52" s="38"/>
      <c r="C52" s="38"/>
      <c r="D52" s="38"/>
      <c r="E52" s="38"/>
      <c r="F52" s="38"/>
      <c r="G52" s="38"/>
      <c r="H52" s="38"/>
      <c r="I52" s="38"/>
      <c r="J52" s="38"/>
    </row>
    <row r="53" spans="2:10" s="36" customFormat="1" x14ac:dyDescent="0.25">
      <c r="B53" s="38"/>
      <c r="C53" s="38"/>
      <c r="D53" s="38"/>
      <c r="E53" s="38"/>
      <c r="F53" s="38"/>
      <c r="G53" s="38"/>
      <c r="H53" s="38"/>
      <c r="I53" s="38"/>
      <c r="J53" s="38"/>
    </row>
    <row r="54" spans="2:10" s="36" customFormat="1" x14ac:dyDescent="0.25">
      <c r="B54" s="38"/>
      <c r="C54" s="38"/>
      <c r="D54" s="38"/>
      <c r="E54" s="38"/>
      <c r="F54" s="38"/>
      <c r="G54" s="38"/>
      <c r="H54" s="38"/>
      <c r="I54" s="38"/>
      <c r="J54" s="38"/>
    </row>
    <row r="55" spans="2:10" s="36" customFormat="1" x14ac:dyDescent="0.25">
      <c r="B55" s="38"/>
      <c r="C55" s="38"/>
      <c r="D55" s="38"/>
      <c r="E55" s="38"/>
      <c r="F55" s="38"/>
      <c r="G55" s="38"/>
      <c r="H55" s="38"/>
      <c r="I55" s="38"/>
      <c r="J55" s="38"/>
    </row>
    <row r="56" spans="2:10" s="36" customFormat="1" x14ac:dyDescent="0.25">
      <c r="B56" s="38"/>
      <c r="C56" s="38"/>
      <c r="D56" s="38"/>
      <c r="E56" s="38"/>
      <c r="F56" s="38"/>
      <c r="G56" s="38"/>
      <c r="H56" s="38"/>
      <c r="I56" s="38"/>
      <c r="J56" s="38"/>
    </row>
    <row r="57" spans="2:10" s="36" customFormat="1" x14ac:dyDescent="0.25">
      <c r="B57" s="38"/>
      <c r="C57" s="38"/>
      <c r="D57" s="38"/>
      <c r="E57" s="38"/>
      <c r="F57" s="38"/>
      <c r="G57" s="38"/>
      <c r="H57" s="38"/>
      <c r="I57" s="38"/>
      <c r="J57" s="38"/>
    </row>
    <row r="58" spans="2:10" s="36" customFormat="1" x14ac:dyDescent="0.25">
      <c r="B58" s="38"/>
      <c r="C58" s="38"/>
      <c r="D58" s="38"/>
      <c r="E58" s="38"/>
      <c r="F58" s="38"/>
      <c r="G58" s="38"/>
      <c r="H58" s="38"/>
      <c r="I58" s="38"/>
      <c r="J58" s="38"/>
    </row>
    <row r="59" spans="2:10" s="36" customFormat="1" x14ac:dyDescent="0.25">
      <c r="B59" s="38"/>
      <c r="C59" s="38"/>
      <c r="D59" s="38"/>
      <c r="E59" s="38"/>
      <c r="F59" s="38"/>
      <c r="G59" s="38"/>
      <c r="H59" s="38"/>
      <c r="I59" s="38"/>
      <c r="J59" s="38"/>
    </row>
    <row r="60" spans="2:10" s="36" customFormat="1" x14ac:dyDescent="0.25">
      <c r="B60" s="38"/>
      <c r="C60" s="38"/>
      <c r="D60" s="38"/>
      <c r="E60" s="38"/>
      <c r="F60" s="38"/>
      <c r="G60" s="38"/>
      <c r="H60" s="38"/>
      <c r="I60" s="38"/>
      <c r="J60" s="38"/>
    </row>
    <row r="61" spans="2:10" s="36" customFormat="1" x14ac:dyDescent="0.25">
      <c r="B61" s="38"/>
      <c r="C61" s="38"/>
      <c r="D61" s="38"/>
      <c r="E61" s="38"/>
      <c r="F61" s="38"/>
      <c r="G61" s="38"/>
      <c r="H61" s="38"/>
      <c r="I61" s="38"/>
      <c r="J61" s="38"/>
    </row>
    <row r="62" spans="2:10" s="36" customFormat="1" x14ac:dyDescent="0.25">
      <c r="B62" s="38"/>
      <c r="C62" s="38"/>
      <c r="D62" s="38"/>
      <c r="E62" s="38"/>
      <c r="F62" s="38"/>
      <c r="G62" s="38"/>
      <c r="H62" s="38"/>
      <c r="I62" s="38"/>
      <c r="J62" s="38"/>
    </row>
    <row r="63" spans="2:10" s="36" customFormat="1" x14ac:dyDescent="0.25">
      <c r="B63" s="38"/>
      <c r="C63" s="38"/>
      <c r="D63" s="38"/>
      <c r="E63" s="38"/>
      <c r="F63" s="38"/>
      <c r="G63" s="38"/>
      <c r="H63" s="38"/>
      <c r="I63" s="38"/>
      <c r="J63" s="38"/>
    </row>
    <row r="64" spans="2:10" s="36" customFormat="1" x14ac:dyDescent="0.25">
      <c r="B64" s="38"/>
      <c r="C64" s="38"/>
      <c r="D64" s="38"/>
      <c r="E64" s="38"/>
      <c r="F64" s="38"/>
      <c r="G64" s="38"/>
      <c r="H64" s="38"/>
      <c r="I64" s="38"/>
      <c r="J64" s="38"/>
    </row>
    <row r="65" spans="2:10" s="36" customFormat="1" x14ac:dyDescent="0.25">
      <c r="B65" s="38"/>
      <c r="C65" s="38"/>
      <c r="D65" s="38"/>
      <c r="E65" s="38"/>
      <c r="F65" s="38"/>
      <c r="G65" s="38"/>
      <c r="H65" s="38"/>
      <c r="I65" s="38"/>
      <c r="J65" s="38"/>
    </row>
    <row r="66" spans="2:10" s="36" customFormat="1" x14ac:dyDescent="0.25">
      <c r="B66" s="38"/>
      <c r="C66" s="38"/>
      <c r="D66" s="38"/>
      <c r="E66" s="38"/>
      <c r="F66" s="38"/>
      <c r="G66" s="38"/>
      <c r="H66" s="38"/>
      <c r="I66" s="38"/>
      <c r="J66" s="38"/>
    </row>
    <row r="67" spans="2:10" s="36" customFormat="1" x14ac:dyDescent="0.25">
      <c r="B67" s="38"/>
      <c r="C67" s="38"/>
      <c r="D67" s="38"/>
      <c r="E67" s="38"/>
      <c r="F67" s="38"/>
      <c r="G67" s="38"/>
      <c r="H67" s="38"/>
      <c r="I67" s="38"/>
      <c r="J67" s="38"/>
    </row>
    <row r="68" spans="2:10" s="36" customFormat="1" x14ac:dyDescent="0.25">
      <c r="B68" s="38"/>
      <c r="C68" s="38"/>
      <c r="D68" s="38"/>
      <c r="E68" s="38"/>
      <c r="F68" s="38"/>
      <c r="G68" s="38"/>
      <c r="H68" s="38"/>
      <c r="I68" s="38"/>
      <c r="J68" s="38"/>
    </row>
    <row r="69" spans="2:10" s="36" customFormat="1" x14ac:dyDescent="0.25">
      <c r="B69" s="38"/>
      <c r="C69" s="38"/>
      <c r="D69" s="38"/>
      <c r="E69" s="38"/>
      <c r="F69" s="38"/>
      <c r="G69" s="38"/>
      <c r="H69" s="38"/>
      <c r="I69" s="38"/>
      <c r="J69" s="38"/>
    </row>
    <row r="70" spans="2:10" s="36" customFormat="1" x14ac:dyDescent="0.25">
      <c r="B70" s="38"/>
      <c r="C70" s="38"/>
      <c r="D70" s="38"/>
      <c r="E70" s="38"/>
      <c r="F70" s="38"/>
      <c r="G70" s="38"/>
      <c r="H70" s="38"/>
      <c r="I70" s="38"/>
      <c r="J70" s="38"/>
    </row>
    <row r="71" spans="2:10" s="36" customFormat="1" x14ac:dyDescent="0.25">
      <c r="B71" s="38"/>
      <c r="C71" s="38"/>
      <c r="D71" s="38"/>
      <c r="E71" s="38"/>
      <c r="F71" s="38"/>
      <c r="G71" s="38"/>
      <c r="H71" s="38"/>
      <c r="I71" s="38"/>
      <c r="J71" s="38"/>
    </row>
    <row r="72" spans="2:10" s="36" customFormat="1" x14ac:dyDescent="0.25">
      <c r="B72" s="38"/>
      <c r="C72" s="38"/>
      <c r="D72" s="38"/>
      <c r="E72" s="38"/>
      <c r="F72" s="38"/>
      <c r="G72" s="38"/>
      <c r="H72" s="38"/>
      <c r="I72" s="38"/>
      <c r="J72" s="38"/>
    </row>
    <row r="73" spans="2:10" s="36" customFormat="1" x14ac:dyDescent="0.25">
      <c r="B73" s="38"/>
      <c r="C73" s="38"/>
      <c r="D73" s="38"/>
      <c r="E73" s="38"/>
      <c r="F73" s="38"/>
      <c r="G73" s="38"/>
      <c r="H73" s="38"/>
      <c r="I73" s="38"/>
      <c r="J73" s="38"/>
    </row>
    <row r="74" spans="2:10" s="36" customFormat="1" x14ac:dyDescent="0.25">
      <c r="B74" s="38"/>
      <c r="C74" s="38"/>
      <c r="D74" s="38"/>
      <c r="E74" s="38"/>
      <c r="F74" s="38"/>
      <c r="G74" s="38"/>
      <c r="H74" s="38"/>
      <c r="I74" s="38"/>
      <c r="J74" s="38"/>
    </row>
    <row r="75" spans="2:10" s="36" customFormat="1" x14ac:dyDescent="0.25">
      <c r="B75" s="38"/>
      <c r="C75" s="38"/>
      <c r="D75" s="38"/>
      <c r="E75" s="38"/>
      <c r="F75" s="38"/>
      <c r="G75" s="38"/>
      <c r="H75" s="38"/>
      <c r="I75" s="38"/>
      <c r="J75" s="38"/>
    </row>
    <row r="76" spans="2:10" s="36" customFormat="1" x14ac:dyDescent="0.25">
      <c r="B76" s="38"/>
      <c r="C76" s="38"/>
      <c r="D76" s="38"/>
      <c r="E76" s="38"/>
      <c r="F76" s="38"/>
      <c r="G76" s="38"/>
      <c r="H76" s="38"/>
      <c r="I76" s="38"/>
      <c r="J76" s="38"/>
    </row>
    <row r="77" spans="2:10" s="36" customFormat="1" x14ac:dyDescent="0.25">
      <c r="B77" s="38"/>
      <c r="C77" s="38"/>
      <c r="D77" s="38"/>
      <c r="E77" s="38"/>
      <c r="F77" s="38"/>
      <c r="G77" s="38"/>
      <c r="H77" s="38"/>
      <c r="I77" s="38"/>
      <c r="J77" s="38"/>
    </row>
    <row r="78" spans="2:10" s="36" customFormat="1" x14ac:dyDescent="0.25">
      <c r="B78" s="38"/>
      <c r="C78" s="38"/>
      <c r="D78" s="38"/>
      <c r="E78" s="38"/>
      <c r="F78" s="38"/>
      <c r="G78" s="38"/>
      <c r="H78" s="38"/>
      <c r="I78" s="38"/>
      <c r="J78" s="38"/>
    </row>
    <row r="79" spans="2:10" s="36" customFormat="1" x14ac:dyDescent="0.25">
      <c r="B79" s="38"/>
      <c r="C79" s="38"/>
      <c r="D79" s="38"/>
      <c r="E79" s="38"/>
      <c r="F79" s="38"/>
      <c r="G79" s="38"/>
      <c r="H79" s="38"/>
      <c r="I79" s="38"/>
      <c r="J79" s="38"/>
    </row>
    <row r="80" spans="2:10" s="36" customFormat="1" x14ac:dyDescent="0.25">
      <c r="B80" s="38"/>
      <c r="C80" s="38"/>
      <c r="D80" s="38"/>
      <c r="E80" s="38"/>
      <c r="F80" s="38"/>
      <c r="G80" s="38"/>
      <c r="H80" s="38"/>
      <c r="I80" s="38"/>
      <c r="J80" s="38"/>
    </row>
    <row r="81" spans="2:10" s="36" customFormat="1" x14ac:dyDescent="0.25">
      <c r="B81" s="38"/>
      <c r="C81" s="38"/>
      <c r="D81" s="38"/>
      <c r="E81" s="38"/>
      <c r="F81" s="38"/>
      <c r="G81" s="38"/>
      <c r="H81" s="38"/>
      <c r="I81" s="38"/>
      <c r="J81" s="38"/>
    </row>
    <row r="82" spans="2:10" s="36" customFormat="1" x14ac:dyDescent="0.25">
      <c r="B82" s="38"/>
      <c r="C82" s="38"/>
      <c r="D82" s="38"/>
      <c r="E82" s="38"/>
      <c r="F82" s="38"/>
      <c r="G82" s="38"/>
      <c r="H82" s="38"/>
      <c r="I82" s="38"/>
      <c r="J82" s="38"/>
    </row>
    <row r="83" spans="2:10" s="36" customFormat="1" x14ac:dyDescent="0.25">
      <c r="B83" s="38"/>
      <c r="C83" s="38"/>
      <c r="D83" s="38"/>
      <c r="E83" s="38"/>
      <c r="F83" s="38"/>
      <c r="G83" s="38"/>
      <c r="H83" s="38"/>
      <c r="I83" s="38"/>
      <c r="J83" s="38"/>
    </row>
    <row r="84" spans="2:10" s="36" customFormat="1" x14ac:dyDescent="0.25">
      <c r="B84" s="38"/>
      <c r="C84" s="38"/>
      <c r="D84" s="38"/>
      <c r="E84" s="38"/>
      <c r="F84" s="38"/>
      <c r="G84" s="38"/>
      <c r="H84" s="38"/>
      <c r="I84" s="38"/>
      <c r="J84" s="38"/>
    </row>
    <row r="85" spans="2:10" s="36" customFormat="1" x14ac:dyDescent="0.25">
      <c r="B85" s="38"/>
      <c r="C85" s="38"/>
      <c r="D85" s="38"/>
      <c r="E85" s="38"/>
      <c r="F85" s="38"/>
      <c r="G85" s="38"/>
      <c r="H85" s="38"/>
      <c r="I85" s="38"/>
      <c r="J85" s="38"/>
    </row>
    <row r="86" spans="2:10" s="36" customFormat="1" x14ac:dyDescent="0.25">
      <c r="B86" s="38"/>
      <c r="C86" s="38"/>
      <c r="D86" s="38"/>
      <c r="E86" s="38"/>
      <c r="F86" s="38"/>
      <c r="G86" s="38"/>
      <c r="H86" s="38"/>
      <c r="I86" s="38"/>
      <c r="J86" s="38"/>
    </row>
    <row r="87" spans="2:10" s="36" customFormat="1" x14ac:dyDescent="0.25">
      <c r="B87" s="38"/>
      <c r="C87" s="38"/>
      <c r="D87" s="38"/>
      <c r="E87" s="38"/>
      <c r="F87" s="38"/>
      <c r="G87" s="38"/>
      <c r="H87" s="38"/>
      <c r="I87" s="38"/>
      <c r="J87" s="38"/>
    </row>
    <row r="88" spans="2:10" s="36" customFormat="1" x14ac:dyDescent="0.25">
      <c r="B88" s="38"/>
      <c r="C88" s="38"/>
      <c r="D88" s="38"/>
      <c r="E88" s="38"/>
      <c r="F88" s="38"/>
      <c r="G88" s="38"/>
      <c r="H88" s="38"/>
      <c r="I88" s="38"/>
      <c r="J88" s="38"/>
    </row>
    <row r="89" spans="2:10" s="36" customFormat="1" x14ac:dyDescent="0.25">
      <c r="B89" s="38"/>
      <c r="C89" s="38"/>
      <c r="D89" s="38"/>
      <c r="E89" s="38"/>
      <c r="F89" s="38"/>
      <c r="G89" s="38"/>
      <c r="H89" s="38"/>
      <c r="I89" s="38"/>
      <c r="J89" s="38"/>
    </row>
    <row r="90" spans="2:10" s="36" customFormat="1" x14ac:dyDescent="0.25">
      <c r="B90" s="38"/>
      <c r="C90" s="38"/>
      <c r="D90" s="38"/>
      <c r="E90" s="38"/>
      <c r="F90" s="38"/>
      <c r="G90" s="38"/>
      <c r="H90" s="38"/>
      <c r="I90" s="38"/>
      <c r="J90" s="38"/>
    </row>
    <row r="91" spans="2:10" s="36" customFormat="1" x14ac:dyDescent="0.25">
      <c r="B91" s="38"/>
      <c r="C91" s="38"/>
      <c r="D91" s="38"/>
      <c r="E91" s="38"/>
      <c r="F91" s="38"/>
      <c r="G91" s="38"/>
      <c r="H91" s="38"/>
      <c r="I91" s="38"/>
      <c r="J91" s="38"/>
    </row>
    <row r="92" spans="2:10" s="36" customFormat="1" x14ac:dyDescent="0.25">
      <c r="B92" s="38"/>
      <c r="C92" s="38"/>
      <c r="D92" s="38"/>
      <c r="E92" s="38"/>
      <c r="F92" s="38"/>
      <c r="G92" s="38"/>
      <c r="H92" s="38"/>
      <c r="I92" s="38"/>
      <c r="J92" s="38"/>
    </row>
    <row r="93" spans="2:10" s="36" customFormat="1" x14ac:dyDescent="0.25">
      <c r="B93" s="38"/>
      <c r="C93" s="38"/>
      <c r="D93" s="38"/>
      <c r="E93" s="38"/>
      <c r="F93" s="38"/>
      <c r="G93" s="38"/>
      <c r="H93" s="38"/>
      <c r="I93" s="38"/>
      <c r="J93" s="38"/>
    </row>
    <row r="94" spans="2:10" s="36" customFormat="1" x14ac:dyDescent="0.25">
      <c r="B94" s="38"/>
      <c r="C94" s="38"/>
      <c r="D94" s="38"/>
      <c r="E94" s="38"/>
      <c r="F94" s="38"/>
      <c r="G94" s="38"/>
      <c r="H94" s="38"/>
      <c r="I94" s="38"/>
      <c r="J94" s="38"/>
    </row>
    <row r="95" spans="2:10" s="36" customFormat="1" x14ac:dyDescent="0.25">
      <c r="B95" s="38"/>
      <c r="C95" s="38"/>
      <c r="D95" s="38"/>
      <c r="E95" s="38"/>
      <c r="F95" s="38"/>
      <c r="G95" s="38"/>
      <c r="H95" s="38"/>
      <c r="I95" s="38"/>
      <c r="J95" s="38"/>
    </row>
    <row r="96" spans="2:10" s="36" customFormat="1" x14ac:dyDescent="0.25">
      <c r="B96" s="38"/>
      <c r="C96" s="38"/>
      <c r="D96" s="38"/>
      <c r="E96" s="38"/>
      <c r="F96" s="38"/>
      <c r="G96" s="38"/>
      <c r="H96" s="38"/>
      <c r="I96" s="38"/>
      <c r="J96" s="38"/>
    </row>
    <row r="97" spans="2:10" s="36" customFormat="1" x14ac:dyDescent="0.25">
      <c r="B97" s="38"/>
      <c r="C97" s="38"/>
      <c r="D97" s="38"/>
      <c r="E97" s="38"/>
      <c r="F97" s="38"/>
      <c r="G97" s="38"/>
      <c r="H97" s="38"/>
      <c r="I97" s="38"/>
      <c r="J97" s="38"/>
    </row>
    <row r="98" spans="2:10" s="36" customFormat="1" x14ac:dyDescent="0.25">
      <c r="B98" s="38"/>
      <c r="C98" s="38"/>
      <c r="D98" s="38"/>
      <c r="E98" s="38"/>
      <c r="F98" s="38"/>
      <c r="G98" s="38"/>
      <c r="H98" s="38"/>
      <c r="I98" s="38"/>
      <c r="J98" s="38"/>
    </row>
    <row r="99" spans="2:10" s="36" customFormat="1" x14ac:dyDescent="0.25">
      <c r="B99" s="38"/>
      <c r="C99" s="38"/>
      <c r="D99" s="38"/>
      <c r="E99" s="38"/>
      <c r="F99" s="38"/>
      <c r="G99" s="38"/>
      <c r="H99" s="38"/>
      <c r="I99" s="38"/>
      <c r="J99" s="38"/>
    </row>
    <row r="100" spans="2:10" s="36" customFormat="1" x14ac:dyDescent="0.25">
      <c r="B100" s="38"/>
      <c r="C100" s="38"/>
      <c r="D100" s="38"/>
      <c r="E100" s="38"/>
      <c r="F100" s="38"/>
      <c r="G100" s="38"/>
      <c r="H100" s="38"/>
      <c r="I100" s="38"/>
      <c r="J100" s="38"/>
    </row>
    <row r="101" spans="2:10" s="36" customFormat="1" x14ac:dyDescent="0.25">
      <c r="B101" s="38"/>
      <c r="C101" s="38"/>
      <c r="D101" s="38"/>
      <c r="E101" s="38"/>
      <c r="F101" s="38"/>
      <c r="G101" s="38"/>
      <c r="H101" s="38"/>
      <c r="I101" s="38"/>
      <c r="J101" s="38"/>
    </row>
    <row r="102" spans="2:10" s="36" customFormat="1" x14ac:dyDescent="0.25">
      <c r="B102" s="38"/>
      <c r="C102" s="38"/>
      <c r="D102" s="38"/>
      <c r="E102" s="38"/>
      <c r="F102" s="38"/>
      <c r="G102" s="38"/>
      <c r="H102" s="38"/>
      <c r="I102" s="38"/>
      <c r="J102" s="38"/>
    </row>
    <row r="103" spans="2:10" s="36" customFormat="1" x14ac:dyDescent="0.25">
      <c r="B103" s="38"/>
      <c r="C103" s="38"/>
      <c r="D103" s="38"/>
      <c r="E103" s="38"/>
      <c r="F103" s="38"/>
      <c r="G103" s="38"/>
      <c r="H103" s="38"/>
      <c r="I103" s="38"/>
      <c r="J103" s="38"/>
    </row>
    <row r="104" spans="2:10" s="36" customFormat="1" x14ac:dyDescent="0.25">
      <c r="B104" s="38"/>
      <c r="C104" s="38"/>
      <c r="D104" s="38"/>
      <c r="E104" s="38"/>
      <c r="F104" s="38"/>
      <c r="G104" s="38"/>
      <c r="H104" s="38"/>
      <c r="I104" s="38"/>
      <c r="J104" s="38"/>
    </row>
    <row r="105" spans="2:10" s="36" customFormat="1" x14ac:dyDescent="0.25">
      <c r="B105" s="38"/>
      <c r="C105" s="38"/>
      <c r="D105" s="38"/>
      <c r="E105" s="38"/>
      <c r="F105" s="38"/>
      <c r="G105" s="38"/>
      <c r="H105" s="38"/>
      <c r="I105" s="38"/>
      <c r="J105" s="38"/>
    </row>
    <row r="106" spans="2:10" s="36" customFormat="1" x14ac:dyDescent="0.25">
      <c r="B106" s="38"/>
      <c r="C106" s="38"/>
      <c r="D106" s="38"/>
      <c r="E106" s="38"/>
      <c r="F106" s="38"/>
      <c r="G106" s="38"/>
      <c r="H106" s="38"/>
      <c r="I106" s="38"/>
      <c r="J106" s="38"/>
    </row>
    <row r="107" spans="2:10" s="36" customFormat="1" x14ac:dyDescent="0.25">
      <c r="B107" s="38"/>
      <c r="C107" s="38"/>
      <c r="D107" s="38"/>
      <c r="E107" s="38"/>
      <c r="F107" s="38"/>
      <c r="G107" s="38"/>
      <c r="H107" s="38"/>
      <c r="I107" s="38"/>
      <c r="J107" s="38"/>
    </row>
    <row r="108" spans="2:10" s="36" customFormat="1" x14ac:dyDescent="0.25">
      <c r="B108" s="38"/>
      <c r="C108" s="38"/>
      <c r="D108" s="38"/>
      <c r="E108" s="38"/>
      <c r="F108" s="38"/>
      <c r="G108" s="38"/>
      <c r="H108" s="38"/>
      <c r="I108" s="38"/>
      <c r="J108" s="38"/>
    </row>
    <row r="109" spans="2:10" s="36" customFormat="1" x14ac:dyDescent="0.25">
      <c r="B109" s="38"/>
      <c r="C109" s="38"/>
      <c r="D109" s="38"/>
      <c r="E109" s="38"/>
      <c r="F109" s="38"/>
      <c r="G109" s="38"/>
      <c r="H109" s="38"/>
      <c r="I109" s="38"/>
      <c r="J109" s="38"/>
    </row>
    <row r="110" spans="2:10" s="36" customFormat="1" x14ac:dyDescent="0.25">
      <c r="B110" s="38"/>
      <c r="C110" s="38"/>
      <c r="D110" s="38"/>
      <c r="E110" s="38"/>
      <c r="F110" s="38"/>
      <c r="G110" s="38"/>
      <c r="H110" s="38"/>
      <c r="I110" s="38"/>
      <c r="J110" s="38"/>
    </row>
    <row r="111" spans="2:10" s="36" customFormat="1" x14ac:dyDescent="0.25">
      <c r="B111" s="38"/>
      <c r="C111" s="38"/>
      <c r="D111" s="38"/>
      <c r="E111" s="38"/>
      <c r="F111" s="38"/>
      <c r="G111" s="38"/>
      <c r="H111" s="38"/>
      <c r="I111" s="38"/>
      <c r="J111" s="38"/>
    </row>
    <row r="112" spans="2:10" s="36" customFormat="1" x14ac:dyDescent="0.25">
      <c r="B112" s="38"/>
      <c r="C112" s="38"/>
      <c r="D112" s="38"/>
      <c r="E112" s="38"/>
      <c r="F112" s="38"/>
      <c r="G112" s="38"/>
      <c r="H112" s="38"/>
      <c r="I112" s="38"/>
      <c r="J112" s="38"/>
    </row>
    <row r="113" spans="2:10" s="36" customFormat="1" x14ac:dyDescent="0.25">
      <c r="B113" s="38"/>
      <c r="C113" s="38"/>
      <c r="D113" s="38"/>
      <c r="E113" s="38"/>
      <c r="F113" s="38"/>
      <c r="G113" s="38"/>
      <c r="H113" s="38"/>
      <c r="I113" s="38"/>
      <c r="J113" s="38"/>
    </row>
    <row r="114" spans="2:10" s="36" customFormat="1" x14ac:dyDescent="0.25">
      <c r="B114" s="38"/>
      <c r="C114" s="38"/>
      <c r="D114" s="38"/>
      <c r="E114" s="38"/>
      <c r="F114" s="38"/>
      <c r="G114" s="38"/>
      <c r="H114" s="38"/>
      <c r="I114" s="38"/>
      <c r="J114" s="38"/>
    </row>
    <row r="115" spans="2:10" s="36" customFormat="1" x14ac:dyDescent="0.25">
      <c r="B115" s="38"/>
      <c r="C115" s="38"/>
      <c r="D115" s="38"/>
      <c r="E115" s="38"/>
      <c r="F115" s="38"/>
      <c r="G115" s="38"/>
      <c r="H115" s="38"/>
      <c r="I115" s="38"/>
      <c r="J115" s="38"/>
    </row>
    <row r="116" spans="2:10" s="36" customFormat="1" x14ac:dyDescent="0.25">
      <c r="B116" s="38"/>
      <c r="C116" s="38"/>
      <c r="D116" s="38"/>
      <c r="E116" s="38"/>
      <c r="F116" s="38"/>
      <c r="G116" s="38"/>
      <c r="H116" s="38"/>
      <c r="I116" s="38"/>
      <c r="J116" s="38"/>
    </row>
    <row r="117" spans="2:10" s="36" customFormat="1" x14ac:dyDescent="0.25">
      <c r="B117" s="38"/>
      <c r="C117" s="38"/>
      <c r="D117" s="38"/>
      <c r="E117" s="38"/>
      <c r="F117" s="38"/>
      <c r="G117" s="38"/>
      <c r="H117" s="38"/>
      <c r="I117" s="38"/>
      <c r="J117" s="38"/>
    </row>
    <row r="118" spans="2:10" s="36" customFormat="1" x14ac:dyDescent="0.25">
      <c r="B118" s="38"/>
      <c r="C118" s="38"/>
      <c r="D118" s="38"/>
      <c r="E118" s="38"/>
      <c r="F118" s="38"/>
      <c r="G118" s="38"/>
      <c r="H118" s="38"/>
      <c r="I118" s="38"/>
      <c r="J118" s="38"/>
    </row>
    <row r="119" spans="2:10" s="36" customFormat="1" x14ac:dyDescent="0.25">
      <c r="B119" s="38"/>
      <c r="C119" s="38"/>
      <c r="D119" s="38"/>
      <c r="E119" s="38"/>
      <c r="F119" s="38"/>
      <c r="G119" s="38"/>
      <c r="H119" s="38"/>
      <c r="I119" s="38"/>
      <c r="J119" s="38"/>
    </row>
    <row r="120" spans="2:10" s="36" customFormat="1" x14ac:dyDescent="0.25">
      <c r="B120" s="38"/>
      <c r="C120" s="38"/>
      <c r="D120" s="38"/>
      <c r="E120" s="38"/>
      <c r="F120" s="38"/>
      <c r="G120" s="38"/>
      <c r="H120" s="38"/>
      <c r="I120" s="38"/>
      <c r="J120" s="38"/>
    </row>
    <row r="121" spans="2:10" s="36" customFormat="1" x14ac:dyDescent="0.25">
      <c r="B121" s="38"/>
      <c r="C121" s="38"/>
      <c r="D121" s="38"/>
      <c r="E121" s="38"/>
      <c r="F121" s="38"/>
      <c r="G121" s="38"/>
      <c r="H121" s="38"/>
      <c r="I121" s="38"/>
      <c r="J121" s="38"/>
    </row>
    <row r="122" spans="2:10" s="36" customFormat="1" x14ac:dyDescent="0.25">
      <c r="B122" s="38"/>
      <c r="C122" s="38"/>
      <c r="D122" s="38"/>
      <c r="E122" s="38"/>
      <c r="F122" s="38"/>
      <c r="G122" s="38"/>
      <c r="H122" s="38"/>
      <c r="I122" s="38"/>
      <c r="J122" s="38"/>
    </row>
    <row r="123" spans="2:10" s="36" customFormat="1" x14ac:dyDescent="0.25">
      <c r="B123" s="38"/>
      <c r="C123" s="38"/>
      <c r="D123" s="38"/>
      <c r="E123" s="38"/>
      <c r="F123" s="38"/>
      <c r="G123" s="38"/>
      <c r="H123" s="38"/>
      <c r="I123" s="38"/>
      <c r="J123" s="38"/>
    </row>
    <row r="124" spans="2:10" s="36" customFormat="1" x14ac:dyDescent="0.25">
      <c r="B124" s="38"/>
      <c r="C124" s="38"/>
      <c r="D124" s="38"/>
      <c r="E124" s="38"/>
      <c r="F124" s="38"/>
      <c r="G124" s="38"/>
      <c r="H124" s="38"/>
      <c r="I124" s="38"/>
      <c r="J124" s="38"/>
    </row>
    <row r="125" spans="2:10" s="36" customFormat="1" x14ac:dyDescent="0.25">
      <c r="B125" s="38"/>
      <c r="C125" s="38"/>
      <c r="D125" s="38"/>
      <c r="E125" s="38"/>
      <c r="F125" s="38"/>
      <c r="G125" s="38"/>
      <c r="H125" s="38"/>
      <c r="I125" s="38"/>
      <c r="J125" s="38"/>
    </row>
    <row r="126" spans="2:10" s="36" customFormat="1" x14ac:dyDescent="0.25">
      <c r="B126" s="38"/>
      <c r="C126" s="38"/>
      <c r="D126" s="38"/>
      <c r="E126" s="38"/>
      <c r="F126" s="38"/>
      <c r="G126" s="38"/>
      <c r="H126" s="38"/>
      <c r="I126" s="38"/>
      <c r="J126" s="38"/>
    </row>
    <row r="127" spans="2:10" s="36" customFormat="1" x14ac:dyDescent="0.25">
      <c r="B127" s="38"/>
      <c r="C127" s="38"/>
      <c r="D127" s="38"/>
      <c r="E127" s="38"/>
      <c r="F127" s="38"/>
      <c r="G127" s="38"/>
      <c r="H127" s="38"/>
      <c r="I127" s="38"/>
      <c r="J127" s="38"/>
    </row>
    <row r="128" spans="2:10" s="36" customFormat="1" x14ac:dyDescent="0.25">
      <c r="B128" s="38"/>
      <c r="C128" s="38"/>
      <c r="D128" s="38"/>
      <c r="E128" s="38"/>
      <c r="F128" s="38"/>
      <c r="G128" s="38"/>
      <c r="H128" s="38"/>
      <c r="I128" s="38"/>
      <c r="J128" s="38"/>
    </row>
    <row r="129" spans="2:10" s="36" customFormat="1" x14ac:dyDescent="0.25">
      <c r="B129" s="38"/>
      <c r="C129" s="38"/>
      <c r="D129" s="38"/>
      <c r="E129" s="38"/>
      <c r="F129" s="38"/>
      <c r="G129" s="38"/>
      <c r="H129" s="38"/>
      <c r="I129" s="38"/>
      <c r="J129" s="38"/>
    </row>
    <row r="130" spans="2:10" s="36" customFormat="1" x14ac:dyDescent="0.25">
      <c r="B130" s="38"/>
      <c r="C130" s="38"/>
      <c r="D130" s="38"/>
      <c r="E130" s="38"/>
      <c r="F130" s="38"/>
      <c r="G130" s="38"/>
      <c r="H130" s="38"/>
      <c r="I130" s="38"/>
      <c r="J130" s="38"/>
    </row>
  </sheetData>
  <mergeCells count="1">
    <mergeCell ref="B3:I3"/>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22"/>
  <sheetViews>
    <sheetView tabSelected="1" topLeftCell="A23" workbookViewId="0">
      <selection activeCell="D32" sqref="D32"/>
    </sheetView>
  </sheetViews>
  <sheetFormatPr baseColWidth="10" defaultRowHeight="15" x14ac:dyDescent="0.25"/>
  <cols>
    <col min="1" max="1" width="11.42578125" style="38"/>
    <col min="2" max="2" width="16" style="244" customWidth="1"/>
    <col min="3" max="3" width="14.7109375" style="244" customWidth="1"/>
    <col min="4" max="4" width="12" style="244" bestFit="1" customWidth="1"/>
    <col min="5" max="5" width="13.85546875" style="244" bestFit="1" customWidth="1"/>
    <col min="6" max="6" width="23.140625" style="244" customWidth="1"/>
    <col min="7" max="7" width="14" style="244" customWidth="1"/>
    <col min="8" max="8" width="18.42578125" style="244" customWidth="1"/>
    <col min="9" max="9" width="17.85546875" style="244" customWidth="1"/>
    <col min="10" max="10" width="17" style="244" customWidth="1"/>
    <col min="11" max="11" width="20.28515625" style="244" customWidth="1"/>
    <col min="12" max="12" width="29.28515625" style="244" customWidth="1"/>
    <col min="13" max="13" width="17" style="244" customWidth="1"/>
    <col min="14" max="16" width="11.42578125" style="38"/>
    <col min="17" max="45" width="11.42578125" style="36"/>
  </cols>
  <sheetData>
    <row r="1" spans="1:16" s="36" customFormat="1" ht="20.25" customHeight="1" x14ac:dyDescent="0.25">
      <c r="A1" s="38"/>
      <c r="B1" s="38"/>
      <c r="C1" s="38"/>
      <c r="D1" s="38"/>
      <c r="E1" s="38"/>
      <c r="F1" s="38"/>
      <c r="G1" s="38"/>
      <c r="H1" s="38"/>
      <c r="I1" s="38"/>
      <c r="J1" s="38"/>
      <c r="K1" s="38"/>
      <c r="L1" s="38"/>
      <c r="M1" s="38"/>
      <c r="N1" s="38"/>
      <c r="O1" s="38"/>
      <c r="P1" s="38"/>
    </row>
    <row r="2" spans="1:16" s="36" customFormat="1" ht="18.75" customHeight="1" x14ac:dyDescent="0.25">
      <c r="A2" s="38"/>
      <c r="B2" s="38"/>
      <c r="C2" s="38"/>
      <c r="D2" s="38"/>
      <c r="E2" s="38"/>
      <c r="F2" s="38"/>
      <c r="G2" s="38"/>
      <c r="H2" s="38"/>
      <c r="I2" s="38"/>
      <c r="J2" s="38"/>
      <c r="K2" s="38"/>
      <c r="L2" s="38"/>
      <c r="M2" s="38"/>
      <c r="N2" s="38"/>
      <c r="O2" s="38"/>
      <c r="P2" s="38"/>
    </row>
    <row r="3" spans="1:16" s="36" customFormat="1" ht="20.25" customHeight="1" x14ac:dyDescent="0.25">
      <c r="A3" s="38"/>
      <c r="B3" s="325" t="s">
        <v>111</v>
      </c>
      <c r="C3" s="325"/>
      <c r="D3" s="325"/>
      <c r="E3" s="325"/>
      <c r="F3" s="325"/>
      <c r="G3" s="325"/>
      <c r="H3" s="325"/>
      <c r="I3" s="325"/>
      <c r="J3" s="325"/>
      <c r="K3" s="325"/>
      <c r="L3" s="325"/>
      <c r="M3" s="325"/>
      <c r="N3" s="38"/>
      <c r="O3" s="38"/>
      <c r="P3" s="38"/>
    </row>
    <row r="4" spans="1:16" s="36" customFormat="1" ht="24.75" customHeight="1" x14ac:dyDescent="0.25">
      <c r="A4" s="38"/>
      <c r="B4" s="38"/>
      <c r="C4" s="38"/>
      <c r="D4" s="38"/>
      <c r="E4" s="38"/>
      <c r="F4" s="38"/>
      <c r="G4" s="38"/>
      <c r="H4" s="38"/>
      <c r="I4" s="38"/>
      <c r="J4" s="38"/>
      <c r="K4" s="38"/>
      <c r="L4" s="38"/>
      <c r="M4" s="38"/>
      <c r="N4" s="38"/>
      <c r="O4" s="38"/>
      <c r="P4" s="38"/>
    </row>
    <row r="5" spans="1:16" s="36" customFormat="1" ht="26.25" customHeight="1" x14ac:dyDescent="0.25">
      <c r="A5" s="38"/>
      <c r="B5" s="38"/>
      <c r="C5" s="38"/>
      <c r="D5" s="38"/>
      <c r="E5" s="38"/>
      <c r="F5" s="38"/>
      <c r="G5" s="38"/>
      <c r="H5" s="38"/>
      <c r="I5" s="38"/>
      <c r="J5" s="38"/>
      <c r="K5" s="38"/>
      <c r="L5" s="38"/>
      <c r="M5" s="38"/>
      <c r="N5" s="38"/>
      <c r="O5" s="38"/>
      <c r="P5" s="38"/>
    </row>
    <row r="6" spans="1:16" ht="58.5" customHeight="1" x14ac:dyDescent="0.25">
      <c r="B6" s="234" t="s">
        <v>112</v>
      </c>
      <c r="C6" s="234" t="s">
        <v>100</v>
      </c>
      <c r="D6" s="234" t="s">
        <v>113</v>
      </c>
      <c r="E6" s="234" t="s">
        <v>114</v>
      </c>
      <c r="F6" s="245" t="s">
        <v>115</v>
      </c>
      <c r="G6" s="245" t="s">
        <v>116</v>
      </c>
      <c r="H6" s="245" t="s">
        <v>117</v>
      </c>
      <c r="I6" s="245" t="s">
        <v>118</v>
      </c>
      <c r="J6" s="245" t="s">
        <v>119</v>
      </c>
      <c r="K6" s="234" t="s">
        <v>120</v>
      </c>
      <c r="L6" s="234" t="s">
        <v>121</v>
      </c>
      <c r="M6" s="234" t="s">
        <v>122</v>
      </c>
      <c r="N6" s="246"/>
    </row>
    <row r="7" spans="1:16" x14ac:dyDescent="0.25">
      <c r="B7" s="326">
        <v>17013</v>
      </c>
      <c r="C7" s="247" t="s">
        <v>109</v>
      </c>
      <c r="D7" s="248">
        <v>66.724489795918373</v>
      </c>
      <c r="E7" s="248">
        <v>75.806666666666672</v>
      </c>
      <c r="F7" s="249">
        <v>97.78</v>
      </c>
      <c r="G7" s="250">
        <v>66.539255926008678</v>
      </c>
      <c r="H7" s="248">
        <v>72.099999999999994</v>
      </c>
      <c r="I7" s="248">
        <v>69.319627963004336</v>
      </c>
      <c r="J7" s="251">
        <v>77.463074181308755</v>
      </c>
      <c r="K7" s="252" t="s">
        <v>123</v>
      </c>
      <c r="L7" s="247" t="s">
        <v>124</v>
      </c>
      <c r="M7" s="253">
        <v>6</v>
      </c>
      <c r="N7" s="246"/>
    </row>
    <row r="8" spans="1:16" x14ac:dyDescent="0.25">
      <c r="B8" s="327">
        <v>17042</v>
      </c>
      <c r="C8" s="254" t="s">
        <v>28</v>
      </c>
      <c r="D8" s="255">
        <v>94.466751918158565</v>
      </c>
      <c r="E8" s="255">
        <v>69.15666666666668</v>
      </c>
      <c r="F8" s="239">
        <v>87.51</v>
      </c>
      <c r="G8" s="256">
        <v>69.650971626694428</v>
      </c>
      <c r="H8" s="255">
        <v>32.94</v>
      </c>
      <c r="I8" s="255">
        <v>51.295485813347213</v>
      </c>
      <c r="J8" s="257">
        <v>75.652664677640246</v>
      </c>
      <c r="K8" s="258" t="s">
        <v>123</v>
      </c>
      <c r="L8" s="254" t="s">
        <v>124</v>
      </c>
      <c r="M8" s="259">
        <v>6</v>
      </c>
    </row>
    <row r="9" spans="1:16" x14ac:dyDescent="0.25">
      <c r="B9" s="327">
        <v>17050</v>
      </c>
      <c r="C9" s="254" t="s">
        <v>50</v>
      </c>
      <c r="D9" s="255">
        <v>88.268830164667918</v>
      </c>
      <c r="E9" s="255">
        <v>56.713333333333303</v>
      </c>
      <c r="F9" s="239">
        <v>98.3</v>
      </c>
      <c r="G9" s="256">
        <v>66.652660131053949</v>
      </c>
      <c r="H9" s="255">
        <v>75.59</v>
      </c>
      <c r="I9" s="255">
        <v>71.121330065526976</v>
      </c>
      <c r="J9" s="257">
        <v>78.664839821182511</v>
      </c>
      <c r="K9" s="258" t="s">
        <v>123</v>
      </c>
      <c r="L9" s="254" t="s">
        <v>124</v>
      </c>
      <c r="M9" s="259">
        <v>6</v>
      </c>
    </row>
    <row r="10" spans="1:16" x14ac:dyDescent="0.25">
      <c r="B10" s="327">
        <v>17088</v>
      </c>
      <c r="C10" s="254" t="s">
        <v>125</v>
      </c>
      <c r="D10" s="255">
        <v>52.592172337148718</v>
      </c>
      <c r="E10" s="255">
        <v>62.713333333333338</v>
      </c>
      <c r="F10" s="239">
        <v>95.33</v>
      </c>
      <c r="G10" s="256">
        <v>67.700897713716145</v>
      </c>
      <c r="H10" s="255">
        <v>0</v>
      </c>
      <c r="I10" s="255">
        <v>33.850448856858073</v>
      </c>
      <c r="J10" s="257">
        <v>61.121488631835035</v>
      </c>
      <c r="K10" s="258" t="s">
        <v>126</v>
      </c>
      <c r="L10" s="254" t="s">
        <v>127</v>
      </c>
      <c r="M10" s="259">
        <v>6</v>
      </c>
    </row>
    <row r="11" spans="1:16" x14ac:dyDescent="0.25">
      <c r="B11" s="327">
        <v>17174</v>
      </c>
      <c r="C11" s="254" t="s">
        <v>128</v>
      </c>
      <c r="D11" s="255">
        <v>74.075832590247273</v>
      </c>
      <c r="E11" s="255">
        <v>54.748333333333335</v>
      </c>
      <c r="F11" s="239">
        <v>52.62</v>
      </c>
      <c r="G11" s="256">
        <v>75.056073194577493</v>
      </c>
      <c r="H11" s="255">
        <v>47.75</v>
      </c>
      <c r="I11" s="255">
        <v>61.403036597288747</v>
      </c>
      <c r="J11" s="257">
        <v>60.72532538720197</v>
      </c>
      <c r="K11" s="258" t="s">
        <v>126</v>
      </c>
      <c r="L11" s="254" t="s">
        <v>124</v>
      </c>
      <c r="M11" s="259">
        <v>5</v>
      </c>
    </row>
    <row r="12" spans="1:16" x14ac:dyDescent="0.25">
      <c r="B12" s="327">
        <v>17272</v>
      </c>
      <c r="C12" s="254" t="s">
        <v>24</v>
      </c>
      <c r="D12" s="255">
        <v>70.600539811066142</v>
      </c>
      <c r="E12" s="255">
        <v>60.57833333333334</v>
      </c>
      <c r="F12" s="239">
        <v>96.94</v>
      </c>
      <c r="G12" s="256">
        <v>64.529101586665789</v>
      </c>
      <c r="H12" s="255">
        <v>47.15</v>
      </c>
      <c r="I12" s="255">
        <v>55.83955079333289</v>
      </c>
      <c r="J12" s="257">
        <v>71.008989804098107</v>
      </c>
      <c r="K12" s="258" t="s">
        <v>123</v>
      </c>
      <c r="L12" s="254" t="s">
        <v>124</v>
      </c>
      <c r="M12" s="259">
        <v>6</v>
      </c>
    </row>
    <row r="13" spans="1:16" x14ac:dyDescent="0.25">
      <c r="B13" s="327">
        <v>17380</v>
      </c>
      <c r="C13" s="254" t="s">
        <v>35</v>
      </c>
      <c r="D13" s="255">
        <v>58.659977361694104</v>
      </c>
      <c r="E13" s="255">
        <v>65.683333333333337</v>
      </c>
      <c r="F13" s="239">
        <v>88.490000000000009</v>
      </c>
      <c r="G13" s="256">
        <v>75.092730456247651</v>
      </c>
      <c r="H13" s="255">
        <v>41.16</v>
      </c>
      <c r="I13" s="255">
        <v>58.126365228123824</v>
      </c>
      <c r="J13" s="257">
        <v>67.778295479458905</v>
      </c>
      <c r="K13" s="258" t="s">
        <v>126</v>
      </c>
      <c r="L13" s="254" t="s">
        <v>124</v>
      </c>
      <c r="M13" s="259">
        <v>5</v>
      </c>
    </row>
    <row r="14" spans="1:16" x14ac:dyDescent="0.25">
      <c r="B14" s="327">
        <v>17388</v>
      </c>
      <c r="C14" s="254" t="s">
        <v>25</v>
      </c>
      <c r="D14" s="255">
        <v>55.655270655270655</v>
      </c>
      <c r="E14" s="255">
        <v>77.314999999999998</v>
      </c>
      <c r="F14" s="239">
        <v>96.960000000000008</v>
      </c>
      <c r="G14" s="256">
        <v>61.453450314940937</v>
      </c>
      <c r="H14" s="255">
        <v>37.71</v>
      </c>
      <c r="I14" s="255">
        <v>49.581725157470473</v>
      </c>
      <c r="J14" s="257">
        <v>69.972847100563939</v>
      </c>
      <c r="K14" s="258" t="s">
        <v>126</v>
      </c>
      <c r="L14" s="254" t="s">
        <v>124</v>
      </c>
      <c r="M14" s="259">
        <v>6</v>
      </c>
    </row>
    <row r="15" spans="1:16" x14ac:dyDescent="0.25">
      <c r="B15" s="327">
        <v>17001</v>
      </c>
      <c r="C15" s="254" t="s">
        <v>16</v>
      </c>
      <c r="D15" s="255">
        <v>84.80040216462632</v>
      </c>
      <c r="E15" s="255">
        <v>76.411666666666676</v>
      </c>
      <c r="F15" s="239">
        <v>98.7</v>
      </c>
      <c r="G15" s="256">
        <v>79.216980195953894</v>
      </c>
      <c r="H15" s="255">
        <v>88.23</v>
      </c>
      <c r="I15" s="255">
        <v>83.723490097976949</v>
      </c>
      <c r="J15" s="257">
        <v>85.90986515020721</v>
      </c>
      <c r="K15" s="258" t="s">
        <v>129</v>
      </c>
      <c r="L15" s="254" t="s">
        <v>130</v>
      </c>
      <c r="M15" s="259">
        <v>1</v>
      </c>
    </row>
    <row r="16" spans="1:16" x14ac:dyDescent="0.25">
      <c r="B16" s="327">
        <v>17433</v>
      </c>
      <c r="C16" s="254" t="s">
        <v>32</v>
      </c>
      <c r="D16" s="255">
        <v>63.191654536632711</v>
      </c>
      <c r="E16" s="255">
        <v>66.975000000000009</v>
      </c>
      <c r="F16" s="239">
        <v>97.02</v>
      </c>
      <c r="G16" s="256">
        <v>64.849498044581281</v>
      </c>
      <c r="H16" s="255">
        <v>73.63</v>
      </c>
      <c r="I16" s="255">
        <v>69.239749022290638</v>
      </c>
      <c r="J16" s="257">
        <v>74.133620779261065</v>
      </c>
      <c r="K16" s="258" t="s">
        <v>123</v>
      </c>
      <c r="L16" s="254" t="s">
        <v>124</v>
      </c>
      <c r="M16" s="259">
        <v>6</v>
      </c>
    </row>
    <row r="17" spans="2:13" x14ac:dyDescent="0.25">
      <c r="B17" s="327">
        <v>17442</v>
      </c>
      <c r="C17" s="254" t="s">
        <v>108</v>
      </c>
      <c r="D17" s="255">
        <v>80.745395482562202</v>
      </c>
      <c r="E17" s="255">
        <v>41.106666666666669</v>
      </c>
      <c r="F17" s="239">
        <v>94.59</v>
      </c>
      <c r="G17" s="256">
        <v>66.708721543940129</v>
      </c>
      <c r="H17" s="255">
        <v>73.510000000000005</v>
      </c>
      <c r="I17" s="255">
        <v>70.109360771970074</v>
      </c>
      <c r="J17" s="257">
        <v>71.698245027071806</v>
      </c>
      <c r="K17" s="258" t="s">
        <v>123</v>
      </c>
      <c r="L17" s="254" t="s">
        <v>124</v>
      </c>
      <c r="M17" s="259">
        <v>6</v>
      </c>
    </row>
    <row r="18" spans="2:13" x14ac:dyDescent="0.25">
      <c r="B18" s="327">
        <v>17444</v>
      </c>
      <c r="C18" s="254" t="s">
        <v>33</v>
      </c>
      <c r="D18" s="255">
        <v>33.440909859415882</v>
      </c>
      <c r="E18" s="255">
        <v>64.108333333333334</v>
      </c>
      <c r="F18" s="239">
        <v>97.61999999999999</v>
      </c>
      <c r="G18" s="256">
        <v>64.726430282484415</v>
      </c>
      <c r="H18" s="255">
        <v>59.96</v>
      </c>
      <c r="I18" s="255">
        <v>62.343215141242212</v>
      </c>
      <c r="J18" s="257">
        <v>64.514938448604866</v>
      </c>
      <c r="K18" s="258" t="s">
        <v>126</v>
      </c>
      <c r="L18" s="254" t="s">
        <v>124</v>
      </c>
      <c r="M18" s="259">
        <v>6</v>
      </c>
    </row>
    <row r="19" spans="2:13" x14ac:dyDescent="0.25">
      <c r="B19" s="327">
        <v>17446</v>
      </c>
      <c r="C19" s="254" t="s">
        <v>56</v>
      </c>
      <c r="D19" s="255">
        <v>40.776699029126213</v>
      </c>
      <c r="E19" s="255">
        <v>59.328333333333326</v>
      </c>
      <c r="F19" s="239">
        <v>0</v>
      </c>
      <c r="G19" s="256">
        <v>57.684570917403015</v>
      </c>
      <c r="H19" s="255">
        <v>0</v>
      </c>
      <c r="I19" s="255">
        <v>28.842285458701507</v>
      </c>
      <c r="J19" s="257">
        <v>32.236829455290263</v>
      </c>
      <c r="K19" s="258" t="s">
        <v>131</v>
      </c>
      <c r="L19" s="254" t="s">
        <v>124</v>
      </c>
      <c r="M19" s="259">
        <v>6</v>
      </c>
    </row>
    <row r="20" spans="2:13" x14ac:dyDescent="0.25">
      <c r="B20" s="327">
        <v>17486</v>
      </c>
      <c r="C20" s="254" t="s">
        <v>46</v>
      </c>
      <c r="D20" s="255">
        <v>72.972972972972968</v>
      </c>
      <c r="E20" s="255">
        <v>75.398333333333326</v>
      </c>
      <c r="F20" s="239">
        <v>99.71</v>
      </c>
      <c r="G20" s="256">
        <v>69.672193839422263</v>
      </c>
      <c r="H20" s="255">
        <v>83.76</v>
      </c>
      <c r="I20" s="255">
        <v>76.716096919711134</v>
      </c>
      <c r="J20" s="257">
        <v>81.247542968691647</v>
      </c>
      <c r="K20" s="258" t="s">
        <v>129</v>
      </c>
      <c r="L20" s="254" t="s">
        <v>124</v>
      </c>
      <c r="M20" s="259">
        <v>6</v>
      </c>
    </row>
    <row r="21" spans="2:13" x14ac:dyDescent="0.25">
      <c r="B21" s="327">
        <v>17495</v>
      </c>
      <c r="C21" s="254" t="s">
        <v>36</v>
      </c>
      <c r="D21" s="255">
        <v>23.611111111111111</v>
      </c>
      <c r="E21" s="255">
        <v>64.641666666666666</v>
      </c>
      <c r="F21" s="239">
        <v>95.15</v>
      </c>
      <c r="G21" s="256">
        <v>72.042491014403069</v>
      </c>
      <c r="H21" s="255">
        <v>47.92</v>
      </c>
      <c r="I21" s="255">
        <v>59.981245507201535</v>
      </c>
      <c r="J21" s="257">
        <v>60.904020687570842</v>
      </c>
      <c r="K21" s="258" t="s">
        <v>126</v>
      </c>
      <c r="L21" s="254" t="s">
        <v>124</v>
      </c>
      <c r="M21" s="259">
        <v>6</v>
      </c>
    </row>
    <row r="22" spans="2:13" x14ac:dyDescent="0.25">
      <c r="B22" s="327">
        <v>17513</v>
      </c>
      <c r="C22" s="254" t="s">
        <v>132</v>
      </c>
      <c r="D22" s="255">
        <v>91.573089046493308</v>
      </c>
      <c r="E22" s="255">
        <v>64.910000000000011</v>
      </c>
      <c r="F22" s="239">
        <v>97.64</v>
      </c>
      <c r="G22" s="256">
        <v>67.193263928580052</v>
      </c>
      <c r="H22" s="255">
        <v>72.38</v>
      </c>
      <c r="I22" s="255">
        <v>69.786631964290024</v>
      </c>
      <c r="J22" s="257">
        <v>81.046507604402635</v>
      </c>
      <c r="K22" s="258" t="s">
        <v>129</v>
      </c>
      <c r="L22" s="254" t="s">
        <v>124</v>
      </c>
      <c r="M22" s="259">
        <v>6</v>
      </c>
    </row>
    <row r="23" spans="2:13" x14ac:dyDescent="0.25">
      <c r="B23" s="327">
        <v>17524</v>
      </c>
      <c r="C23" s="254" t="s">
        <v>18</v>
      </c>
      <c r="D23" s="255">
        <v>61.847389558232926</v>
      </c>
      <c r="E23" s="255">
        <v>63.681666666666672</v>
      </c>
      <c r="F23" s="239">
        <v>97.740000000000009</v>
      </c>
      <c r="G23" s="256">
        <v>71.454793586399433</v>
      </c>
      <c r="H23" s="255">
        <v>73.39</v>
      </c>
      <c r="I23" s="255">
        <v>72.422396793199709</v>
      </c>
      <c r="J23" s="257">
        <v>73.962925327450435</v>
      </c>
      <c r="K23" s="258" t="s">
        <v>123</v>
      </c>
      <c r="L23" s="254" t="s">
        <v>124</v>
      </c>
      <c r="M23" s="259">
        <v>6</v>
      </c>
    </row>
    <row r="24" spans="2:13" x14ac:dyDescent="0.25">
      <c r="B24" s="327">
        <v>17541</v>
      </c>
      <c r="C24" s="254" t="s">
        <v>34</v>
      </c>
      <c r="D24" s="255">
        <v>81.333333333333329</v>
      </c>
      <c r="E24" s="255">
        <v>61.348333333333329</v>
      </c>
      <c r="F24" s="239">
        <v>94.48</v>
      </c>
      <c r="G24" s="256">
        <v>68.107504360044899</v>
      </c>
      <c r="H24" s="255">
        <v>55.19</v>
      </c>
      <c r="I24" s="255">
        <v>61.648752180022448</v>
      </c>
      <c r="J24" s="257">
        <v>74.817823443002084</v>
      </c>
      <c r="K24" s="258" t="s">
        <v>123</v>
      </c>
      <c r="L24" s="254" t="s">
        <v>124</v>
      </c>
      <c r="M24" s="259">
        <v>6</v>
      </c>
    </row>
    <row r="25" spans="2:13" x14ac:dyDescent="0.25">
      <c r="B25" s="327">
        <v>17614</v>
      </c>
      <c r="C25" s="254" t="s">
        <v>52</v>
      </c>
      <c r="D25" s="255">
        <v>22.88953488372093</v>
      </c>
      <c r="E25" s="255">
        <v>67.295000000000002</v>
      </c>
      <c r="F25" s="239">
        <v>88.570000000000007</v>
      </c>
      <c r="G25" s="256">
        <v>73.903617889054203</v>
      </c>
      <c r="H25" s="255">
        <v>70.16</v>
      </c>
      <c r="I25" s="255">
        <v>72.0318089445271</v>
      </c>
      <c r="J25" s="257">
        <v>62.726759113768921</v>
      </c>
      <c r="K25" s="258" t="s">
        <v>126</v>
      </c>
      <c r="L25" s="254" t="s">
        <v>124</v>
      </c>
      <c r="M25" s="259">
        <v>6</v>
      </c>
    </row>
    <row r="26" spans="2:13" x14ac:dyDescent="0.25">
      <c r="B26" s="327">
        <v>17616</v>
      </c>
      <c r="C26" s="254" t="s">
        <v>54</v>
      </c>
      <c r="D26" s="255">
        <v>44.823379998818595</v>
      </c>
      <c r="E26" s="255">
        <v>76.351666666666659</v>
      </c>
      <c r="F26" s="239">
        <v>96.59</v>
      </c>
      <c r="G26" s="256">
        <v>64.961077788340035</v>
      </c>
      <c r="H26" s="255">
        <v>49.37</v>
      </c>
      <c r="I26" s="255">
        <v>57.165538894170012</v>
      </c>
      <c r="J26" s="257">
        <v>68.787227374416517</v>
      </c>
      <c r="K26" s="258" t="s">
        <v>126</v>
      </c>
      <c r="L26" s="254" t="s">
        <v>124</v>
      </c>
      <c r="M26" s="259">
        <v>6</v>
      </c>
    </row>
    <row r="27" spans="2:13" x14ac:dyDescent="0.25">
      <c r="B27" s="327">
        <v>17653</v>
      </c>
      <c r="C27" s="254" t="s">
        <v>23</v>
      </c>
      <c r="D27" s="255">
        <v>22.686567164179106</v>
      </c>
      <c r="E27" s="255">
        <v>56.946666666666665</v>
      </c>
      <c r="F27" s="239">
        <v>97.18</v>
      </c>
      <c r="G27" s="256">
        <v>68.605353382880281</v>
      </c>
      <c r="H27" s="255">
        <v>23.71</v>
      </c>
      <c r="I27" s="255">
        <v>46.157676691440145</v>
      </c>
      <c r="J27" s="257">
        <v>55.798986506114716</v>
      </c>
      <c r="K27" s="258" t="s">
        <v>133</v>
      </c>
      <c r="L27" s="254" t="s">
        <v>124</v>
      </c>
      <c r="M27" s="259">
        <v>6</v>
      </c>
    </row>
    <row r="28" spans="2:13" x14ac:dyDescent="0.25">
      <c r="B28" s="327">
        <v>17662</v>
      </c>
      <c r="C28" s="254" t="s">
        <v>134</v>
      </c>
      <c r="D28" s="255">
        <v>56.284153005464482</v>
      </c>
      <c r="E28" s="255">
        <v>61.776666666666671</v>
      </c>
      <c r="F28" s="239">
        <v>94.46</v>
      </c>
      <c r="G28" s="256">
        <v>67.37678153511105</v>
      </c>
      <c r="H28" s="255">
        <v>76.8</v>
      </c>
      <c r="I28" s="255">
        <v>72.088390767555524</v>
      </c>
      <c r="J28" s="257">
        <v>71.156696101926684</v>
      </c>
      <c r="K28" s="258" t="s">
        <v>123</v>
      </c>
      <c r="L28" s="254" t="s">
        <v>124</v>
      </c>
      <c r="M28" s="259">
        <v>6</v>
      </c>
    </row>
    <row r="29" spans="2:13" x14ac:dyDescent="0.25">
      <c r="B29" s="327">
        <v>17665</v>
      </c>
      <c r="C29" s="254" t="s">
        <v>135</v>
      </c>
      <c r="D29" s="255">
        <v>46.091445427728615</v>
      </c>
      <c r="E29" s="255">
        <v>66.938333333333333</v>
      </c>
      <c r="F29" s="239">
        <v>95.15</v>
      </c>
      <c r="G29" s="256">
        <v>65.401849872086586</v>
      </c>
      <c r="H29" s="255">
        <v>40.229999999999997</v>
      </c>
      <c r="I29" s="255">
        <v>52.815924936043288</v>
      </c>
      <c r="J29" s="257">
        <v>65.319347329340104</v>
      </c>
      <c r="K29" s="258" t="s">
        <v>126</v>
      </c>
      <c r="L29" s="254" t="s">
        <v>124</v>
      </c>
      <c r="M29" s="259">
        <v>6</v>
      </c>
    </row>
    <row r="30" spans="2:13" x14ac:dyDescent="0.25">
      <c r="B30" s="327">
        <v>17777</v>
      </c>
      <c r="C30" s="254" t="s">
        <v>136</v>
      </c>
      <c r="D30" s="255">
        <v>98.241252302025771</v>
      </c>
      <c r="E30" s="255">
        <v>77.33</v>
      </c>
      <c r="F30" s="239">
        <v>72.03</v>
      </c>
      <c r="G30" s="256">
        <v>73.750076076273473</v>
      </c>
      <c r="H30" s="255">
        <v>44.3</v>
      </c>
      <c r="I30" s="255">
        <v>59.025038038136735</v>
      </c>
      <c r="J30" s="257">
        <v>76.687584535510396</v>
      </c>
      <c r="K30" s="258" t="s">
        <v>123</v>
      </c>
      <c r="L30" s="254" t="s">
        <v>124</v>
      </c>
      <c r="M30" s="259">
        <v>6</v>
      </c>
    </row>
    <row r="31" spans="2:13" x14ac:dyDescent="0.25">
      <c r="B31" s="327">
        <v>17867</v>
      </c>
      <c r="C31" s="254" t="s">
        <v>38</v>
      </c>
      <c r="D31" s="255">
        <v>93.388429752066116</v>
      </c>
      <c r="E31" s="255">
        <v>63.425000000000011</v>
      </c>
      <c r="F31" s="239">
        <v>98.509999999999991</v>
      </c>
      <c r="G31" s="256">
        <v>68.668105030877015</v>
      </c>
      <c r="H31" s="255">
        <v>83.04</v>
      </c>
      <c r="I31" s="255">
        <v>75.854052515438511</v>
      </c>
      <c r="J31" s="257">
        <v>82.860200640388626</v>
      </c>
      <c r="K31" s="258" t="s">
        <v>129</v>
      </c>
      <c r="L31" s="254" t="s">
        <v>124</v>
      </c>
      <c r="M31" s="259">
        <v>6</v>
      </c>
    </row>
    <row r="32" spans="2:13" x14ac:dyDescent="0.25">
      <c r="B32" s="327">
        <v>17873</v>
      </c>
      <c r="C32" s="254" t="s">
        <v>137</v>
      </c>
      <c r="D32" s="255">
        <v>30.346372607448995</v>
      </c>
      <c r="E32" s="255">
        <v>66.923333333333332</v>
      </c>
      <c r="F32" s="239">
        <v>83.899999999999991</v>
      </c>
      <c r="G32" s="256">
        <v>76.875636694418816</v>
      </c>
      <c r="H32" s="255">
        <v>32.409999999999997</v>
      </c>
      <c r="I32" s="255">
        <v>54.642818347209406</v>
      </c>
      <c r="J32" s="257">
        <v>58.978945646967617</v>
      </c>
      <c r="K32" s="258" t="s">
        <v>133</v>
      </c>
      <c r="L32" s="254" t="s">
        <v>130</v>
      </c>
      <c r="M32" s="259">
        <v>6</v>
      </c>
    </row>
    <row r="33" spans="1:16" x14ac:dyDescent="0.25">
      <c r="B33" s="328">
        <v>17877</v>
      </c>
      <c r="C33" s="260" t="s">
        <v>31</v>
      </c>
      <c r="D33" s="261">
        <v>75.054657448950508</v>
      </c>
      <c r="E33" s="261">
        <v>69.911666666666676</v>
      </c>
      <c r="F33" s="242">
        <v>28.01</v>
      </c>
      <c r="G33" s="262">
        <v>68.551972713107176</v>
      </c>
      <c r="H33" s="261">
        <v>55.08</v>
      </c>
      <c r="I33" s="261">
        <v>61.815986356553587</v>
      </c>
      <c r="J33" s="263">
        <v>58.750453072077626</v>
      </c>
      <c r="K33" s="264" t="s">
        <v>133</v>
      </c>
      <c r="L33" s="260" t="s">
        <v>124</v>
      </c>
      <c r="M33" s="265">
        <v>6</v>
      </c>
    </row>
    <row r="34" spans="1:16" s="36" customFormat="1" x14ac:dyDescent="0.25">
      <c r="A34" s="38"/>
      <c r="B34" s="38" t="s">
        <v>110</v>
      </c>
      <c r="C34" s="38"/>
      <c r="D34" s="38"/>
      <c r="E34" s="38"/>
      <c r="F34" s="38"/>
      <c r="G34" s="38"/>
      <c r="H34" s="38"/>
      <c r="I34" s="38"/>
      <c r="J34" s="38"/>
      <c r="K34" s="38"/>
      <c r="L34" s="38"/>
      <c r="M34" s="38"/>
      <c r="N34" s="38"/>
      <c r="O34" s="38"/>
      <c r="P34" s="38"/>
    </row>
    <row r="35" spans="1:16" s="36" customFormat="1" x14ac:dyDescent="0.25">
      <c r="A35" s="38"/>
      <c r="B35" s="38"/>
      <c r="C35" s="38"/>
      <c r="D35" s="38"/>
      <c r="E35" s="38"/>
      <c r="F35" s="38"/>
      <c r="G35" s="38"/>
      <c r="H35" s="38"/>
      <c r="I35" s="38"/>
      <c r="J35" s="38"/>
      <c r="K35" s="38"/>
      <c r="L35" s="38"/>
      <c r="M35" s="38"/>
      <c r="N35" s="38"/>
      <c r="O35" s="38"/>
      <c r="P35" s="38"/>
    </row>
    <row r="36" spans="1:16" s="36" customFormat="1" x14ac:dyDescent="0.25">
      <c r="A36" s="38"/>
      <c r="B36" s="38"/>
      <c r="C36" s="38"/>
      <c r="D36" s="38"/>
      <c r="E36" s="38"/>
      <c r="F36" s="38"/>
      <c r="G36" s="38"/>
      <c r="H36" s="38"/>
      <c r="I36" s="38"/>
      <c r="J36" s="38"/>
      <c r="K36" s="38"/>
      <c r="L36" s="38"/>
      <c r="M36" s="38"/>
      <c r="N36" s="38"/>
      <c r="O36" s="38"/>
      <c r="P36" s="38"/>
    </row>
    <row r="37" spans="1:16" s="36" customFormat="1" x14ac:dyDescent="0.25">
      <c r="A37" s="38"/>
      <c r="B37" s="38"/>
      <c r="C37" s="38"/>
      <c r="D37" s="38"/>
      <c r="E37" s="38"/>
      <c r="F37" s="38"/>
      <c r="G37" s="38"/>
      <c r="H37" s="38"/>
      <c r="I37" s="38"/>
      <c r="J37" s="38"/>
      <c r="K37" s="38"/>
      <c r="L37" s="38"/>
      <c r="M37" s="38"/>
      <c r="N37" s="38"/>
      <c r="O37" s="38"/>
      <c r="P37" s="38"/>
    </row>
    <row r="38" spans="1:16" s="36" customFormat="1" x14ac:dyDescent="0.25">
      <c r="A38" s="38"/>
      <c r="B38" s="38"/>
      <c r="C38" s="38"/>
      <c r="D38" s="38"/>
      <c r="E38" s="38"/>
      <c r="F38" s="38"/>
      <c r="G38" s="38"/>
      <c r="H38" s="38"/>
      <c r="I38" s="38"/>
      <c r="J38" s="38"/>
      <c r="K38" s="38"/>
      <c r="L38" s="38"/>
      <c r="M38" s="38"/>
      <c r="N38" s="38"/>
      <c r="O38" s="38"/>
      <c r="P38" s="38"/>
    </row>
    <row r="39" spans="1:16" s="36" customFormat="1" x14ac:dyDescent="0.25">
      <c r="A39" s="38"/>
      <c r="B39" s="38"/>
      <c r="C39" s="38"/>
      <c r="D39" s="38"/>
      <c r="E39" s="38"/>
      <c r="F39" s="38"/>
      <c r="G39" s="38"/>
      <c r="H39" s="38"/>
      <c r="I39" s="38"/>
      <c r="J39" s="38"/>
      <c r="K39" s="38"/>
      <c r="L39" s="38"/>
      <c r="M39" s="38"/>
      <c r="N39" s="38"/>
      <c r="O39" s="38"/>
      <c r="P39" s="38"/>
    </row>
    <row r="40" spans="1:16" s="36" customFormat="1" x14ac:dyDescent="0.25">
      <c r="A40" s="38"/>
      <c r="B40" s="38"/>
      <c r="C40" s="38"/>
      <c r="D40" s="38"/>
      <c r="E40" s="38"/>
      <c r="F40" s="38"/>
      <c r="G40" s="38"/>
      <c r="H40" s="38"/>
      <c r="I40" s="38"/>
      <c r="J40" s="38"/>
      <c r="K40" s="38"/>
      <c r="L40" s="38"/>
      <c r="M40" s="38"/>
      <c r="N40" s="38"/>
      <c r="O40" s="38"/>
      <c r="P40" s="38"/>
    </row>
    <row r="41" spans="1:16" s="36" customFormat="1" x14ac:dyDescent="0.25">
      <c r="A41" s="38"/>
      <c r="B41" s="38"/>
      <c r="C41" s="38"/>
      <c r="D41" s="38"/>
      <c r="E41" s="38"/>
      <c r="F41" s="38"/>
      <c r="G41" s="38"/>
      <c r="H41" s="38"/>
      <c r="I41" s="38"/>
      <c r="J41" s="38"/>
      <c r="K41" s="38"/>
      <c r="L41" s="38"/>
      <c r="M41" s="38"/>
      <c r="N41" s="38"/>
      <c r="O41" s="38"/>
      <c r="P41" s="38"/>
    </row>
    <row r="42" spans="1:16" s="36" customFormat="1" x14ac:dyDescent="0.25">
      <c r="A42" s="38"/>
      <c r="B42" s="38"/>
      <c r="C42" s="38"/>
      <c r="D42" s="38"/>
      <c r="E42" s="38"/>
      <c r="F42" s="38"/>
      <c r="G42" s="38"/>
      <c r="H42" s="38"/>
      <c r="I42" s="38"/>
      <c r="J42" s="38"/>
      <c r="K42" s="38"/>
      <c r="L42" s="38"/>
      <c r="M42" s="38"/>
      <c r="N42" s="38"/>
      <c r="O42" s="38"/>
      <c r="P42" s="38"/>
    </row>
    <row r="43" spans="1:16" s="36" customFormat="1" x14ac:dyDescent="0.25">
      <c r="A43" s="38"/>
      <c r="B43" s="38"/>
      <c r="C43" s="38"/>
      <c r="D43" s="38"/>
      <c r="E43" s="38"/>
      <c r="F43" s="38"/>
      <c r="G43" s="38"/>
      <c r="H43" s="38"/>
      <c r="I43" s="38"/>
      <c r="J43" s="38"/>
      <c r="K43" s="38"/>
      <c r="L43" s="38"/>
      <c r="M43" s="38"/>
      <c r="N43" s="38"/>
      <c r="O43" s="38"/>
      <c r="P43" s="38"/>
    </row>
    <row r="44" spans="1:16" s="36" customFormat="1" x14ac:dyDescent="0.25">
      <c r="A44" s="38"/>
      <c r="B44" s="38"/>
      <c r="C44" s="38"/>
      <c r="D44" s="38"/>
      <c r="E44" s="38"/>
      <c r="F44" s="38"/>
      <c r="G44" s="38"/>
      <c r="H44" s="38"/>
      <c r="I44" s="38"/>
      <c r="J44" s="38"/>
      <c r="K44" s="38"/>
      <c r="L44" s="38"/>
      <c r="M44" s="38"/>
      <c r="N44" s="38"/>
      <c r="O44" s="38"/>
      <c r="P44" s="38"/>
    </row>
    <row r="45" spans="1:16" s="36" customFormat="1" x14ac:dyDescent="0.25">
      <c r="A45" s="38"/>
      <c r="B45" s="38"/>
      <c r="C45" s="38"/>
      <c r="D45" s="38"/>
      <c r="E45" s="38"/>
      <c r="F45" s="38"/>
      <c r="G45" s="38"/>
      <c r="H45" s="38"/>
      <c r="I45" s="38"/>
      <c r="J45" s="38"/>
      <c r="K45" s="38"/>
      <c r="L45" s="38"/>
      <c r="M45" s="38"/>
      <c r="N45" s="38"/>
      <c r="O45" s="38"/>
      <c r="P45" s="38"/>
    </row>
    <row r="46" spans="1:16" s="36" customFormat="1" x14ac:dyDescent="0.25">
      <c r="A46" s="38"/>
      <c r="B46" s="38"/>
      <c r="C46" s="38"/>
      <c r="D46" s="38"/>
      <c r="E46" s="38"/>
      <c r="F46" s="38"/>
      <c r="G46" s="38"/>
      <c r="H46" s="38"/>
      <c r="I46" s="38"/>
      <c r="J46" s="38"/>
      <c r="K46" s="38"/>
      <c r="L46" s="38"/>
      <c r="M46" s="38"/>
      <c r="N46" s="38"/>
      <c r="O46" s="38"/>
      <c r="P46" s="38"/>
    </row>
    <row r="47" spans="1:16" s="36" customFormat="1" x14ac:dyDescent="0.25">
      <c r="A47" s="38"/>
      <c r="B47" s="38"/>
      <c r="C47" s="38"/>
      <c r="D47" s="38"/>
      <c r="E47" s="38"/>
      <c r="F47" s="38"/>
      <c r="G47" s="38"/>
      <c r="H47" s="38"/>
      <c r="I47" s="38"/>
      <c r="J47" s="38"/>
      <c r="K47" s="38"/>
      <c r="L47" s="38"/>
      <c r="M47" s="38"/>
      <c r="N47" s="38"/>
      <c r="O47" s="38"/>
      <c r="P47" s="38"/>
    </row>
    <row r="48" spans="1:16" s="36" customFormat="1" x14ac:dyDescent="0.25">
      <c r="A48" s="38"/>
      <c r="B48" s="38"/>
      <c r="C48" s="38"/>
      <c r="D48" s="38"/>
      <c r="E48" s="38"/>
      <c r="F48" s="38"/>
      <c r="G48" s="38"/>
      <c r="H48" s="38"/>
      <c r="I48" s="38"/>
      <c r="J48" s="38"/>
      <c r="K48" s="38"/>
      <c r="L48" s="38"/>
      <c r="M48" s="38"/>
      <c r="N48" s="38"/>
      <c r="O48" s="38"/>
      <c r="P48" s="38"/>
    </row>
    <row r="49" spans="1:16" s="36" customFormat="1" x14ac:dyDescent="0.25">
      <c r="A49" s="38"/>
      <c r="B49" s="38"/>
      <c r="C49" s="38"/>
      <c r="D49" s="38"/>
      <c r="E49" s="38"/>
      <c r="F49" s="38"/>
      <c r="G49" s="38"/>
      <c r="H49" s="38"/>
      <c r="I49" s="38"/>
      <c r="J49" s="38"/>
      <c r="K49" s="38"/>
      <c r="L49" s="38"/>
      <c r="M49" s="38"/>
      <c r="N49" s="38"/>
      <c r="O49" s="38"/>
      <c r="P49" s="38"/>
    </row>
    <row r="50" spans="1:16" s="36" customFormat="1" x14ac:dyDescent="0.25">
      <c r="A50" s="38"/>
      <c r="B50" s="38"/>
      <c r="C50" s="38"/>
      <c r="D50" s="38"/>
      <c r="E50" s="38"/>
      <c r="F50" s="38"/>
      <c r="G50" s="38"/>
      <c r="H50" s="38"/>
      <c r="I50" s="38"/>
      <c r="J50" s="38"/>
      <c r="K50" s="38"/>
      <c r="L50" s="38"/>
      <c r="M50" s="38"/>
      <c r="N50" s="38"/>
      <c r="O50" s="38"/>
      <c r="P50" s="38"/>
    </row>
    <row r="51" spans="1:16" s="36" customFormat="1" x14ac:dyDescent="0.25">
      <c r="A51" s="38"/>
      <c r="B51" s="38"/>
      <c r="C51" s="38"/>
      <c r="D51" s="38"/>
      <c r="E51" s="38"/>
      <c r="F51" s="38"/>
      <c r="G51" s="38"/>
      <c r="H51" s="38"/>
      <c r="I51" s="38"/>
      <c r="J51" s="38"/>
      <c r="K51" s="38"/>
      <c r="L51" s="38"/>
      <c r="M51" s="38"/>
      <c r="N51" s="38"/>
      <c r="O51" s="38"/>
      <c r="P51" s="38"/>
    </row>
    <row r="52" spans="1:16" s="36" customFormat="1" x14ac:dyDescent="0.25">
      <c r="A52" s="38"/>
      <c r="B52" s="38"/>
      <c r="C52" s="38"/>
      <c r="D52" s="38"/>
      <c r="E52" s="38"/>
      <c r="F52" s="38"/>
      <c r="G52" s="38"/>
      <c r="H52" s="38"/>
      <c r="I52" s="38"/>
      <c r="J52" s="38"/>
      <c r="K52" s="38"/>
      <c r="L52" s="38"/>
      <c r="M52" s="38"/>
      <c r="N52" s="38"/>
      <c r="O52" s="38"/>
      <c r="P52" s="38"/>
    </row>
    <row r="53" spans="1:16" s="36" customFormat="1" x14ac:dyDescent="0.25">
      <c r="A53" s="38"/>
      <c r="B53" s="38"/>
      <c r="C53" s="38"/>
      <c r="D53" s="38"/>
      <c r="E53" s="38"/>
      <c r="F53" s="38"/>
      <c r="G53" s="38"/>
      <c r="H53" s="38"/>
      <c r="I53" s="38"/>
      <c r="J53" s="38"/>
      <c r="K53" s="38"/>
      <c r="L53" s="38"/>
      <c r="M53" s="38"/>
      <c r="N53" s="38"/>
      <c r="O53" s="38"/>
      <c r="P53" s="38"/>
    </row>
    <row r="54" spans="1:16" s="36" customFormat="1" x14ac:dyDescent="0.25">
      <c r="A54" s="38"/>
      <c r="B54" s="38"/>
      <c r="C54" s="38"/>
      <c r="D54" s="38"/>
      <c r="E54" s="38"/>
      <c r="F54" s="38"/>
      <c r="G54" s="38"/>
      <c r="H54" s="38"/>
      <c r="I54" s="38"/>
      <c r="J54" s="38"/>
      <c r="K54" s="38"/>
      <c r="L54" s="38"/>
      <c r="M54" s="38"/>
      <c r="N54" s="38"/>
      <c r="O54" s="38"/>
      <c r="P54" s="38"/>
    </row>
    <row r="55" spans="1:16" s="36" customFormat="1" x14ac:dyDescent="0.25">
      <c r="A55" s="38"/>
      <c r="B55" s="38"/>
      <c r="C55" s="38"/>
      <c r="D55" s="38"/>
      <c r="E55" s="38"/>
      <c r="F55" s="38"/>
      <c r="G55" s="38"/>
      <c r="H55" s="38"/>
      <c r="I55" s="38"/>
      <c r="J55" s="38"/>
      <c r="K55" s="38"/>
      <c r="L55" s="38"/>
      <c r="M55" s="38"/>
      <c r="N55" s="38"/>
      <c r="O55" s="38"/>
      <c r="P55" s="38"/>
    </row>
    <row r="56" spans="1:16" s="36" customFormat="1" x14ac:dyDescent="0.25">
      <c r="A56" s="38"/>
      <c r="B56" s="38"/>
      <c r="C56" s="38"/>
      <c r="D56" s="38"/>
      <c r="E56" s="38"/>
      <c r="F56" s="38"/>
      <c r="G56" s="38"/>
      <c r="H56" s="38"/>
      <c r="I56" s="38"/>
      <c r="J56" s="38"/>
      <c r="K56" s="38"/>
      <c r="L56" s="38"/>
      <c r="M56" s="38"/>
      <c r="N56" s="38"/>
      <c r="O56" s="38"/>
      <c r="P56" s="38"/>
    </row>
    <row r="57" spans="1:16" s="36" customFormat="1" x14ac:dyDescent="0.25">
      <c r="A57" s="38"/>
      <c r="B57" s="38"/>
      <c r="C57" s="38"/>
      <c r="D57" s="38"/>
      <c r="E57" s="38"/>
      <c r="F57" s="38"/>
      <c r="G57" s="38"/>
      <c r="H57" s="38"/>
      <c r="I57" s="38"/>
      <c r="J57" s="38"/>
      <c r="K57" s="38"/>
      <c r="L57" s="38"/>
      <c r="M57" s="38"/>
      <c r="N57" s="38"/>
      <c r="O57" s="38"/>
      <c r="P57" s="38"/>
    </row>
    <row r="58" spans="1:16" s="36" customFormat="1" x14ac:dyDescent="0.25">
      <c r="A58" s="38"/>
      <c r="B58" s="38"/>
      <c r="C58" s="38"/>
      <c r="D58" s="38"/>
      <c r="E58" s="38"/>
      <c r="F58" s="38"/>
      <c r="G58" s="38"/>
      <c r="H58" s="38"/>
      <c r="I58" s="38"/>
      <c r="J58" s="38"/>
      <c r="K58" s="38"/>
      <c r="L58" s="38"/>
      <c r="M58" s="38"/>
      <c r="N58" s="38"/>
      <c r="O58" s="38"/>
      <c r="P58" s="38"/>
    </row>
    <row r="59" spans="1:16" s="36" customFormat="1" x14ac:dyDescent="0.25">
      <c r="A59" s="38"/>
      <c r="B59" s="38"/>
      <c r="C59" s="38"/>
      <c r="D59" s="38"/>
      <c r="E59" s="38"/>
      <c r="F59" s="38"/>
      <c r="G59" s="38"/>
      <c r="H59" s="38"/>
      <c r="I59" s="38"/>
      <c r="J59" s="38"/>
      <c r="K59" s="38"/>
      <c r="L59" s="38"/>
      <c r="M59" s="38"/>
      <c r="N59" s="38"/>
      <c r="O59" s="38"/>
      <c r="P59" s="38"/>
    </row>
    <row r="60" spans="1:16" s="36" customFormat="1" x14ac:dyDescent="0.25">
      <c r="A60" s="38"/>
      <c r="B60" s="38"/>
      <c r="C60" s="38"/>
      <c r="D60" s="38"/>
      <c r="E60" s="38"/>
      <c r="F60" s="38"/>
      <c r="G60" s="38"/>
      <c r="H60" s="38"/>
      <c r="I60" s="38"/>
      <c r="J60" s="38"/>
      <c r="K60" s="38"/>
      <c r="L60" s="38"/>
      <c r="M60" s="38"/>
      <c r="N60" s="38"/>
      <c r="O60" s="38"/>
      <c r="P60" s="38"/>
    </row>
    <row r="61" spans="1:16" s="36" customFormat="1" x14ac:dyDescent="0.25">
      <c r="A61" s="38"/>
      <c r="B61" s="38"/>
      <c r="C61" s="38"/>
      <c r="D61" s="38"/>
      <c r="E61" s="38"/>
      <c r="F61" s="38"/>
      <c r="G61" s="38"/>
      <c r="H61" s="38"/>
      <c r="I61" s="38"/>
      <c r="J61" s="38"/>
      <c r="K61" s="38"/>
      <c r="L61" s="38"/>
      <c r="M61" s="38"/>
      <c r="N61" s="38"/>
      <c r="O61" s="38"/>
      <c r="P61" s="38"/>
    </row>
    <row r="62" spans="1:16" s="36" customFormat="1" x14ac:dyDescent="0.25">
      <c r="A62" s="38"/>
      <c r="B62" s="38"/>
      <c r="C62" s="38"/>
      <c r="D62" s="38"/>
      <c r="E62" s="38"/>
      <c r="F62" s="38"/>
      <c r="G62" s="38"/>
      <c r="H62" s="38"/>
      <c r="I62" s="38"/>
      <c r="J62" s="38"/>
      <c r="K62" s="38"/>
      <c r="L62" s="38"/>
      <c r="M62" s="38"/>
      <c r="N62" s="38"/>
      <c r="O62" s="38"/>
      <c r="P62" s="38"/>
    </row>
    <row r="63" spans="1:16" s="36" customFormat="1" x14ac:dyDescent="0.25">
      <c r="A63" s="38"/>
      <c r="B63" s="38"/>
      <c r="C63" s="38"/>
      <c r="D63" s="38"/>
      <c r="E63" s="38"/>
      <c r="F63" s="38"/>
      <c r="G63" s="38"/>
      <c r="H63" s="38"/>
      <c r="I63" s="38"/>
      <c r="J63" s="38"/>
      <c r="K63" s="38"/>
      <c r="L63" s="38"/>
      <c r="M63" s="38"/>
      <c r="N63" s="38"/>
      <c r="O63" s="38"/>
      <c r="P63" s="38"/>
    </row>
    <row r="64" spans="1:16" s="36" customFormat="1" x14ac:dyDescent="0.25">
      <c r="A64" s="38"/>
      <c r="B64" s="38"/>
      <c r="C64" s="38"/>
      <c r="D64" s="38"/>
      <c r="E64" s="38"/>
      <c r="F64" s="38"/>
      <c r="G64" s="38"/>
      <c r="H64" s="38"/>
      <c r="I64" s="38"/>
      <c r="J64" s="38"/>
      <c r="K64" s="38"/>
      <c r="L64" s="38"/>
      <c r="M64" s="38"/>
      <c r="N64" s="38"/>
      <c r="O64" s="38"/>
      <c r="P64" s="38"/>
    </row>
    <row r="65" spans="1:16" s="36" customFormat="1" x14ac:dyDescent="0.25">
      <c r="A65" s="38"/>
      <c r="B65" s="38"/>
      <c r="C65" s="38"/>
      <c r="D65" s="38"/>
      <c r="E65" s="38"/>
      <c r="F65" s="38"/>
      <c r="G65" s="38"/>
      <c r="H65" s="38"/>
      <c r="I65" s="38"/>
      <c r="J65" s="38"/>
      <c r="K65" s="38"/>
      <c r="L65" s="38"/>
      <c r="M65" s="38"/>
      <c r="N65" s="38"/>
      <c r="O65" s="38"/>
      <c r="P65" s="38"/>
    </row>
    <row r="66" spans="1:16" s="36" customFormat="1" x14ac:dyDescent="0.25">
      <c r="A66" s="38"/>
      <c r="B66" s="38"/>
      <c r="C66" s="38"/>
      <c r="D66" s="38"/>
      <c r="E66" s="38"/>
      <c r="F66" s="38"/>
      <c r="G66" s="38"/>
      <c r="H66" s="38"/>
      <c r="I66" s="38"/>
      <c r="J66" s="38"/>
      <c r="K66" s="38"/>
      <c r="L66" s="38"/>
      <c r="M66" s="38"/>
      <c r="N66" s="38"/>
      <c r="O66" s="38"/>
      <c r="P66" s="38"/>
    </row>
    <row r="67" spans="1:16" s="36" customFormat="1" x14ac:dyDescent="0.25">
      <c r="A67" s="38"/>
      <c r="B67" s="38"/>
      <c r="C67" s="38"/>
      <c r="D67" s="38"/>
      <c r="E67" s="38"/>
      <c r="F67" s="38"/>
      <c r="G67" s="38"/>
      <c r="H67" s="38"/>
      <c r="I67" s="38"/>
      <c r="J67" s="38"/>
      <c r="K67" s="38"/>
      <c r="L67" s="38"/>
      <c r="M67" s="38"/>
      <c r="N67" s="38"/>
      <c r="O67" s="38"/>
      <c r="P67" s="38"/>
    </row>
    <row r="68" spans="1:16" s="36" customFormat="1" x14ac:dyDescent="0.25">
      <c r="A68" s="38"/>
      <c r="B68" s="38"/>
      <c r="C68" s="38"/>
      <c r="D68" s="38"/>
      <c r="E68" s="38"/>
      <c r="F68" s="38"/>
      <c r="G68" s="38"/>
      <c r="H68" s="38"/>
      <c r="I68" s="38"/>
      <c r="J68" s="38"/>
      <c r="K68" s="38"/>
      <c r="L68" s="38"/>
      <c r="M68" s="38"/>
      <c r="N68" s="38"/>
      <c r="O68" s="38"/>
      <c r="P68" s="38"/>
    </row>
    <row r="69" spans="1:16" s="36" customFormat="1" x14ac:dyDescent="0.25">
      <c r="A69" s="38"/>
      <c r="B69" s="38"/>
      <c r="C69" s="38"/>
      <c r="D69" s="38"/>
      <c r="E69" s="38"/>
      <c r="F69" s="38"/>
      <c r="G69" s="38"/>
      <c r="H69" s="38"/>
      <c r="I69" s="38"/>
      <c r="J69" s="38"/>
      <c r="K69" s="38"/>
      <c r="L69" s="38"/>
      <c r="M69" s="38"/>
      <c r="N69" s="38"/>
      <c r="O69" s="38"/>
      <c r="P69" s="38"/>
    </row>
    <row r="70" spans="1:16" s="36" customFormat="1" x14ac:dyDescent="0.25">
      <c r="A70" s="38"/>
      <c r="B70" s="38"/>
      <c r="C70" s="38"/>
      <c r="D70" s="38"/>
      <c r="E70" s="38"/>
      <c r="F70" s="38"/>
      <c r="G70" s="38"/>
      <c r="H70" s="38"/>
      <c r="I70" s="38"/>
      <c r="J70" s="38"/>
      <c r="K70" s="38"/>
      <c r="L70" s="38"/>
      <c r="M70" s="38"/>
      <c r="N70" s="38"/>
      <c r="O70" s="38"/>
      <c r="P70" s="38"/>
    </row>
    <row r="71" spans="1:16" s="36" customFormat="1" x14ac:dyDescent="0.25">
      <c r="A71" s="38"/>
      <c r="B71" s="38"/>
      <c r="C71" s="38"/>
      <c r="D71" s="38"/>
      <c r="E71" s="38"/>
      <c r="F71" s="38"/>
      <c r="G71" s="38"/>
      <c r="H71" s="38"/>
      <c r="I71" s="38"/>
      <c r="J71" s="38"/>
      <c r="K71" s="38"/>
      <c r="L71" s="38"/>
      <c r="M71" s="38"/>
      <c r="N71" s="38"/>
      <c r="O71" s="38"/>
      <c r="P71" s="38"/>
    </row>
    <row r="72" spans="1:16" s="36" customFormat="1" x14ac:dyDescent="0.25">
      <c r="A72" s="38"/>
      <c r="B72" s="38"/>
      <c r="C72" s="38"/>
      <c r="D72" s="38"/>
      <c r="E72" s="38"/>
      <c r="F72" s="38"/>
      <c r="G72" s="38"/>
      <c r="H72" s="38"/>
      <c r="I72" s="38"/>
      <c r="J72" s="38"/>
      <c r="K72" s="38"/>
      <c r="L72" s="38"/>
      <c r="M72" s="38"/>
      <c r="N72" s="38"/>
      <c r="O72" s="38"/>
      <c r="P72" s="38"/>
    </row>
    <row r="73" spans="1:16" s="36" customFormat="1" x14ac:dyDescent="0.25">
      <c r="A73" s="38"/>
      <c r="B73" s="38"/>
      <c r="C73" s="38"/>
      <c r="D73" s="38"/>
      <c r="E73" s="38"/>
      <c r="F73" s="38"/>
      <c r="G73" s="38"/>
      <c r="H73" s="38"/>
      <c r="I73" s="38"/>
      <c r="J73" s="38"/>
      <c r="K73" s="38"/>
      <c r="L73" s="38"/>
      <c r="M73" s="38"/>
      <c r="N73" s="38"/>
      <c r="O73" s="38"/>
      <c r="P73" s="38"/>
    </row>
    <row r="74" spans="1:16" s="36" customFormat="1" x14ac:dyDescent="0.25">
      <c r="A74" s="38"/>
      <c r="B74" s="38"/>
      <c r="C74" s="38"/>
      <c r="D74" s="38"/>
      <c r="E74" s="38"/>
      <c r="F74" s="38"/>
      <c r="G74" s="38"/>
      <c r="H74" s="38"/>
      <c r="I74" s="38"/>
      <c r="J74" s="38"/>
      <c r="K74" s="38"/>
      <c r="L74" s="38"/>
      <c r="M74" s="38"/>
      <c r="N74" s="38"/>
      <c r="O74" s="38"/>
      <c r="P74" s="38"/>
    </row>
    <row r="75" spans="1:16" s="36" customFormat="1" x14ac:dyDescent="0.25">
      <c r="A75" s="38"/>
      <c r="B75" s="38"/>
      <c r="C75" s="38"/>
      <c r="D75" s="38"/>
      <c r="E75" s="38"/>
      <c r="F75" s="38"/>
      <c r="G75" s="38"/>
      <c r="H75" s="38"/>
      <c r="I75" s="38"/>
      <c r="J75" s="38"/>
      <c r="K75" s="38"/>
      <c r="L75" s="38"/>
      <c r="M75" s="38"/>
      <c r="N75" s="38"/>
      <c r="O75" s="38"/>
      <c r="P75" s="38"/>
    </row>
    <row r="76" spans="1:16" s="36" customFormat="1" x14ac:dyDescent="0.25">
      <c r="A76" s="38"/>
      <c r="B76" s="38"/>
      <c r="C76" s="38"/>
      <c r="D76" s="38"/>
      <c r="E76" s="38"/>
      <c r="F76" s="38"/>
      <c r="G76" s="38"/>
      <c r="H76" s="38"/>
      <c r="I76" s="38"/>
      <c r="J76" s="38"/>
      <c r="K76" s="38"/>
      <c r="L76" s="38"/>
      <c r="M76" s="38"/>
      <c r="N76" s="38"/>
      <c r="O76" s="38"/>
      <c r="P76" s="38"/>
    </row>
    <row r="77" spans="1:16" s="36" customFormat="1" x14ac:dyDescent="0.25">
      <c r="A77" s="38"/>
      <c r="B77" s="38"/>
      <c r="C77" s="38"/>
      <c r="D77" s="38"/>
      <c r="E77" s="38"/>
      <c r="F77" s="38"/>
      <c r="G77" s="38"/>
      <c r="H77" s="38"/>
      <c r="I77" s="38"/>
      <c r="J77" s="38"/>
      <c r="K77" s="38"/>
      <c r="L77" s="38"/>
      <c r="M77" s="38"/>
      <c r="N77" s="38"/>
      <c r="O77" s="38"/>
      <c r="P77" s="38"/>
    </row>
    <row r="78" spans="1:16" s="36" customFormat="1" x14ac:dyDescent="0.25">
      <c r="A78" s="38"/>
      <c r="B78" s="38"/>
      <c r="C78" s="38"/>
      <c r="D78" s="38"/>
      <c r="E78" s="38"/>
      <c r="F78" s="38"/>
      <c r="G78" s="38"/>
      <c r="H78" s="38"/>
      <c r="I78" s="38"/>
      <c r="J78" s="38"/>
      <c r="K78" s="38"/>
      <c r="L78" s="38"/>
      <c r="M78" s="38"/>
      <c r="N78" s="38"/>
      <c r="O78" s="38"/>
      <c r="P78" s="38"/>
    </row>
    <row r="79" spans="1:16" s="36" customFormat="1" x14ac:dyDescent="0.25">
      <c r="A79" s="38"/>
      <c r="B79" s="38"/>
      <c r="C79" s="38"/>
      <c r="D79" s="38"/>
      <c r="E79" s="38"/>
      <c r="F79" s="38"/>
      <c r="G79" s="38"/>
      <c r="H79" s="38"/>
      <c r="I79" s="38"/>
      <c r="J79" s="38"/>
      <c r="K79" s="38"/>
      <c r="L79" s="38"/>
      <c r="M79" s="38"/>
      <c r="N79" s="38"/>
      <c r="O79" s="38"/>
      <c r="P79" s="38"/>
    </row>
    <row r="80" spans="1:16" s="36" customFormat="1" x14ac:dyDescent="0.25">
      <c r="A80" s="38"/>
      <c r="B80" s="38"/>
      <c r="C80" s="38"/>
      <c r="D80" s="38"/>
      <c r="E80" s="38"/>
      <c r="F80" s="38"/>
      <c r="G80" s="38"/>
      <c r="H80" s="38"/>
      <c r="I80" s="38"/>
      <c r="J80" s="38"/>
      <c r="K80" s="38"/>
      <c r="L80" s="38"/>
      <c r="M80" s="38"/>
      <c r="N80" s="38"/>
      <c r="O80" s="38"/>
      <c r="P80" s="38"/>
    </row>
    <row r="81" spans="1:16" s="36" customFormat="1" x14ac:dyDescent="0.25">
      <c r="A81" s="38"/>
      <c r="B81" s="38"/>
      <c r="C81" s="38"/>
      <c r="D81" s="38"/>
      <c r="E81" s="38"/>
      <c r="F81" s="38"/>
      <c r="G81" s="38"/>
      <c r="H81" s="38"/>
      <c r="I81" s="38"/>
      <c r="J81" s="38"/>
      <c r="K81" s="38"/>
      <c r="L81" s="38"/>
      <c r="M81" s="38"/>
      <c r="N81" s="38"/>
      <c r="O81" s="38"/>
      <c r="P81" s="38"/>
    </row>
    <row r="82" spans="1:16" s="36" customFormat="1" x14ac:dyDescent="0.25">
      <c r="A82" s="38"/>
      <c r="B82" s="38"/>
      <c r="C82" s="38"/>
      <c r="D82" s="38"/>
      <c r="E82" s="38"/>
      <c r="F82" s="38"/>
      <c r="G82" s="38"/>
      <c r="H82" s="38"/>
      <c r="I82" s="38"/>
      <c r="J82" s="38"/>
      <c r="K82" s="38"/>
      <c r="L82" s="38"/>
      <c r="M82" s="38"/>
      <c r="N82" s="38"/>
      <c r="O82" s="38"/>
      <c r="P82" s="38"/>
    </row>
    <row r="83" spans="1:16" s="36" customFormat="1" x14ac:dyDescent="0.25">
      <c r="A83" s="38"/>
      <c r="B83" s="38"/>
      <c r="C83" s="38"/>
      <c r="D83" s="38"/>
      <c r="E83" s="38"/>
      <c r="F83" s="38"/>
      <c r="G83" s="38"/>
      <c r="H83" s="38"/>
      <c r="I83" s="38"/>
      <c r="J83" s="38"/>
      <c r="K83" s="38"/>
      <c r="L83" s="38"/>
      <c r="M83" s="38"/>
      <c r="N83" s="38"/>
      <c r="O83" s="38"/>
      <c r="P83" s="38"/>
    </row>
    <row r="84" spans="1:16" s="36" customFormat="1" x14ac:dyDescent="0.25">
      <c r="A84" s="38"/>
      <c r="B84" s="38"/>
      <c r="C84" s="38"/>
      <c r="D84" s="38"/>
      <c r="E84" s="38"/>
      <c r="F84" s="38"/>
      <c r="G84" s="38"/>
      <c r="H84" s="38"/>
      <c r="I84" s="38"/>
      <c r="J84" s="38"/>
      <c r="K84" s="38"/>
      <c r="L84" s="38"/>
      <c r="M84" s="38"/>
      <c r="N84" s="38"/>
      <c r="O84" s="38"/>
      <c r="P84" s="38"/>
    </row>
    <row r="85" spans="1:16" s="36" customFormat="1" x14ac:dyDescent="0.25">
      <c r="A85" s="38"/>
      <c r="B85" s="38"/>
      <c r="C85" s="38"/>
      <c r="D85" s="38"/>
      <c r="E85" s="38"/>
      <c r="F85" s="38"/>
      <c r="G85" s="38"/>
      <c r="H85" s="38"/>
      <c r="I85" s="38"/>
      <c r="J85" s="38"/>
      <c r="K85" s="38"/>
      <c r="L85" s="38"/>
      <c r="M85" s="38"/>
      <c r="N85" s="38"/>
      <c r="O85" s="38"/>
      <c r="P85" s="38"/>
    </row>
    <row r="86" spans="1:16" s="36" customFormat="1" x14ac:dyDescent="0.25">
      <c r="A86" s="38"/>
      <c r="B86" s="38"/>
      <c r="C86" s="38"/>
      <c r="D86" s="38"/>
      <c r="E86" s="38"/>
      <c r="F86" s="38"/>
      <c r="G86" s="38"/>
      <c r="H86" s="38"/>
      <c r="I86" s="38"/>
      <c r="J86" s="38"/>
      <c r="K86" s="38"/>
      <c r="L86" s="38"/>
      <c r="M86" s="38"/>
      <c r="N86" s="38"/>
      <c r="O86" s="38"/>
      <c r="P86" s="38"/>
    </row>
    <row r="87" spans="1:16" s="36" customFormat="1" x14ac:dyDescent="0.25">
      <c r="A87" s="38"/>
      <c r="B87" s="38"/>
      <c r="C87" s="38"/>
      <c r="D87" s="38"/>
      <c r="E87" s="38"/>
      <c r="F87" s="38"/>
      <c r="G87" s="38"/>
      <c r="H87" s="38"/>
      <c r="I87" s="38"/>
      <c r="J87" s="38"/>
      <c r="K87" s="38"/>
      <c r="L87" s="38"/>
      <c r="M87" s="38"/>
      <c r="N87" s="38"/>
      <c r="O87" s="38"/>
      <c r="P87" s="38"/>
    </row>
    <row r="88" spans="1:16" s="36" customFormat="1" x14ac:dyDescent="0.25">
      <c r="A88" s="38"/>
      <c r="B88" s="38"/>
      <c r="C88" s="38"/>
      <c r="D88" s="38"/>
      <c r="E88" s="38"/>
      <c r="F88" s="38"/>
      <c r="G88" s="38"/>
      <c r="H88" s="38"/>
      <c r="I88" s="38"/>
      <c r="J88" s="38"/>
      <c r="K88" s="38"/>
      <c r="L88" s="38"/>
      <c r="M88" s="38"/>
      <c r="N88" s="38"/>
      <c r="O88" s="38"/>
      <c r="P88" s="38"/>
    </row>
    <row r="89" spans="1:16" s="36" customFormat="1" x14ac:dyDescent="0.25">
      <c r="A89" s="38"/>
      <c r="B89" s="38"/>
      <c r="C89" s="38"/>
      <c r="D89" s="38"/>
      <c r="E89" s="38"/>
      <c r="F89" s="38"/>
      <c r="G89" s="38"/>
      <c r="H89" s="38"/>
      <c r="I89" s="38"/>
      <c r="J89" s="38"/>
      <c r="K89" s="38"/>
      <c r="L89" s="38"/>
      <c r="M89" s="38"/>
      <c r="N89" s="38"/>
      <c r="O89" s="38"/>
      <c r="P89" s="38"/>
    </row>
    <row r="90" spans="1:16" s="36" customFormat="1" x14ac:dyDescent="0.25">
      <c r="A90" s="38"/>
      <c r="B90" s="38"/>
      <c r="C90" s="38"/>
      <c r="D90" s="38"/>
      <c r="E90" s="38"/>
      <c r="F90" s="38"/>
      <c r="G90" s="38"/>
      <c r="H90" s="38"/>
      <c r="I90" s="38"/>
      <c r="J90" s="38"/>
      <c r="K90" s="38"/>
      <c r="L90" s="38"/>
      <c r="M90" s="38"/>
      <c r="N90" s="38"/>
      <c r="O90" s="38"/>
      <c r="P90" s="38"/>
    </row>
    <row r="91" spans="1:16" s="36" customFormat="1" x14ac:dyDescent="0.25">
      <c r="A91" s="38"/>
      <c r="B91" s="38"/>
      <c r="C91" s="38"/>
      <c r="D91" s="38"/>
      <c r="E91" s="38"/>
      <c r="F91" s="38"/>
      <c r="G91" s="38"/>
      <c r="H91" s="38"/>
      <c r="I91" s="38"/>
      <c r="J91" s="38"/>
      <c r="K91" s="38"/>
      <c r="L91" s="38"/>
      <c r="M91" s="38"/>
      <c r="N91" s="38"/>
      <c r="O91" s="38"/>
      <c r="P91" s="38"/>
    </row>
    <row r="92" spans="1:16" s="36" customFormat="1" x14ac:dyDescent="0.25">
      <c r="A92" s="38"/>
      <c r="B92" s="38"/>
      <c r="C92" s="38"/>
      <c r="D92" s="38"/>
      <c r="E92" s="38"/>
      <c r="F92" s="38"/>
      <c r="G92" s="38"/>
      <c r="H92" s="38"/>
      <c r="I92" s="38"/>
      <c r="J92" s="38"/>
      <c r="K92" s="38"/>
      <c r="L92" s="38"/>
      <c r="M92" s="38"/>
      <c r="N92" s="38"/>
      <c r="O92" s="38"/>
      <c r="P92" s="38"/>
    </row>
    <row r="93" spans="1:16" s="36" customFormat="1" x14ac:dyDescent="0.25">
      <c r="A93" s="38"/>
      <c r="B93" s="38"/>
      <c r="C93" s="38"/>
      <c r="D93" s="38"/>
      <c r="E93" s="38"/>
      <c r="F93" s="38"/>
      <c r="G93" s="38"/>
      <c r="H93" s="38"/>
      <c r="I93" s="38"/>
      <c r="J93" s="38"/>
      <c r="K93" s="38"/>
      <c r="L93" s="38"/>
      <c r="M93" s="38"/>
      <c r="N93" s="38"/>
      <c r="O93" s="38"/>
      <c r="P93" s="38"/>
    </row>
    <row r="94" spans="1:16" s="36" customFormat="1" x14ac:dyDescent="0.25">
      <c r="A94" s="38"/>
      <c r="B94" s="38"/>
      <c r="C94" s="38"/>
      <c r="D94" s="38"/>
      <c r="E94" s="38"/>
      <c r="F94" s="38"/>
      <c r="G94" s="38"/>
      <c r="H94" s="38"/>
      <c r="I94" s="38"/>
      <c r="J94" s="38"/>
      <c r="K94" s="38"/>
      <c r="L94" s="38"/>
      <c r="M94" s="38"/>
      <c r="N94" s="38"/>
      <c r="O94" s="38"/>
      <c r="P94" s="38"/>
    </row>
    <row r="95" spans="1:16" s="36" customFormat="1" x14ac:dyDescent="0.25">
      <c r="A95" s="38"/>
      <c r="B95" s="38"/>
      <c r="C95" s="38"/>
      <c r="D95" s="38"/>
      <c r="E95" s="38"/>
      <c r="F95" s="38"/>
      <c r="G95" s="38"/>
      <c r="H95" s="38"/>
      <c r="I95" s="38"/>
      <c r="J95" s="38"/>
      <c r="K95" s="38"/>
      <c r="L95" s="38"/>
      <c r="M95" s="38"/>
      <c r="N95" s="38"/>
      <c r="O95" s="38"/>
      <c r="P95" s="38"/>
    </row>
    <row r="96" spans="1:16" s="36" customFormat="1" x14ac:dyDescent="0.25">
      <c r="A96" s="38"/>
      <c r="B96" s="38"/>
      <c r="C96" s="38"/>
      <c r="D96" s="38"/>
      <c r="E96" s="38"/>
      <c r="F96" s="38"/>
      <c r="G96" s="38"/>
      <c r="H96" s="38"/>
      <c r="I96" s="38"/>
      <c r="J96" s="38"/>
      <c r="K96" s="38"/>
      <c r="L96" s="38"/>
      <c r="M96" s="38"/>
      <c r="N96" s="38"/>
      <c r="O96" s="38"/>
      <c r="P96" s="38"/>
    </row>
    <row r="97" spans="1:16" s="36" customFormat="1" x14ac:dyDescent="0.25">
      <c r="A97" s="38"/>
      <c r="B97" s="38"/>
      <c r="C97" s="38"/>
      <c r="D97" s="38"/>
      <c r="E97" s="38"/>
      <c r="F97" s="38"/>
      <c r="G97" s="38"/>
      <c r="H97" s="38"/>
      <c r="I97" s="38"/>
      <c r="J97" s="38"/>
      <c r="K97" s="38"/>
      <c r="L97" s="38"/>
      <c r="M97" s="38"/>
      <c r="N97" s="38"/>
      <c r="O97" s="38"/>
      <c r="P97" s="38"/>
    </row>
    <row r="98" spans="1:16" s="36" customFormat="1" x14ac:dyDescent="0.25">
      <c r="A98" s="38"/>
      <c r="B98" s="38"/>
      <c r="C98" s="38"/>
      <c r="D98" s="38"/>
      <c r="E98" s="38"/>
      <c r="F98" s="38"/>
      <c r="G98" s="38"/>
      <c r="H98" s="38"/>
      <c r="I98" s="38"/>
      <c r="J98" s="38"/>
      <c r="K98" s="38"/>
      <c r="L98" s="38"/>
      <c r="M98" s="38"/>
      <c r="N98" s="38"/>
      <c r="O98" s="38"/>
      <c r="P98" s="38"/>
    </row>
    <row r="99" spans="1:16" s="36" customFormat="1" x14ac:dyDescent="0.25">
      <c r="A99" s="38"/>
      <c r="B99" s="38"/>
      <c r="C99" s="38"/>
      <c r="D99" s="38"/>
      <c r="E99" s="38"/>
      <c r="F99" s="38"/>
      <c r="G99" s="38"/>
      <c r="H99" s="38"/>
      <c r="I99" s="38"/>
      <c r="J99" s="38"/>
      <c r="K99" s="38"/>
      <c r="L99" s="38"/>
      <c r="M99" s="38"/>
      <c r="N99" s="38"/>
      <c r="O99" s="38"/>
      <c r="P99" s="38"/>
    </row>
    <row r="100" spans="1:16" s="36" customFormat="1" x14ac:dyDescent="0.25">
      <c r="A100" s="38"/>
      <c r="B100" s="38"/>
      <c r="C100" s="38"/>
      <c r="D100" s="38"/>
      <c r="E100" s="38"/>
      <c r="F100" s="38"/>
      <c r="G100" s="38"/>
      <c r="H100" s="38"/>
      <c r="I100" s="38"/>
      <c r="J100" s="38"/>
      <c r="K100" s="38"/>
      <c r="L100" s="38"/>
      <c r="M100" s="38"/>
      <c r="N100" s="38"/>
      <c r="O100" s="38"/>
      <c r="P100" s="38"/>
    </row>
    <row r="101" spans="1:16" s="36" customFormat="1" x14ac:dyDescent="0.25">
      <c r="A101" s="38"/>
      <c r="B101" s="38"/>
      <c r="C101" s="38"/>
      <c r="D101" s="38"/>
      <c r="E101" s="38"/>
      <c r="F101" s="38"/>
      <c r="G101" s="38"/>
      <c r="H101" s="38"/>
      <c r="I101" s="38"/>
      <c r="J101" s="38"/>
      <c r="K101" s="38"/>
      <c r="L101" s="38"/>
      <c r="M101" s="38"/>
      <c r="N101" s="38"/>
      <c r="O101" s="38"/>
      <c r="P101" s="38"/>
    </row>
    <row r="102" spans="1:16" s="36" customFormat="1" x14ac:dyDescent="0.25">
      <c r="A102" s="38"/>
      <c r="B102" s="38"/>
      <c r="C102" s="38"/>
      <c r="D102" s="38"/>
      <c r="E102" s="38"/>
      <c r="F102" s="38"/>
      <c r="G102" s="38"/>
      <c r="H102" s="38"/>
      <c r="I102" s="38"/>
      <c r="J102" s="38"/>
      <c r="K102" s="38"/>
      <c r="L102" s="38"/>
      <c r="M102" s="38"/>
      <c r="N102" s="38"/>
      <c r="O102" s="38"/>
      <c r="P102" s="38"/>
    </row>
    <row r="103" spans="1:16" s="36" customFormat="1" x14ac:dyDescent="0.25">
      <c r="A103" s="38"/>
      <c r="B103" s="38"/>
      <c r="C103" s="38"/>
      <c r="D103" s="38"/>
      <c r="E103" s="38"/>
      <c r="F103" s="38"/>
      <c r="G103" s="38"/>
      <c r="H103" s="38"/>
      <c r="I103" s="38"/>
      <c r="J103" s="38"/>
      <c r="K103" s="38"/>
      <c r="L103" s="38"/>
      <c r="M103" s="38"/>
      <c r="N103" s="38"/>
      <c r="O103" s="38"/>
      <c r="P103" s="38"/>
    </row>
    <row r="104" spans="1:16" s="36" customFormat="1" x14ac:dyDescent="0.25">
      <c r="A104" s="38"/>
      <c r="B104" s="38"/>
      <c r="C104" s="38"/>
      <c r="D104" s="38"/>
      <c r="E104" s="38"/>
      <c r="F104" s="38"/>
      <c r="G104" s="38"/>
      <c r="H104" s="38"/>
      <c r="I104" s="38"/>
      <c r="J104" s="38"/>
      <c r="K104" s="38"/>
      <c r="L104" s="38"/>
      <c r="M104" s="38"/>
      <c r="N104" s="38"/>
      <c r="O104" s="38"/>
      <c r="P104" s="38"/>
    </row>
    <row r="105" spans="1:16" s="36" customFormat="1" x14ac:dyDescent="0.25">
      <c r="A105" s="38"/>
      <c r="B105" s="38"/>
      <c r="C105" s="38"/>
      <c r="D105" s="38"/>
      <c r="E105" s="38"/>
      <c r="F105" s="38"/>
      <c r="G105" s="38"/>
      <c r="H105" s="38"/>
      <c r="I105" s="38"/>
      <c r="J105" s="38"/>
      <c r="K105" s="38"/>
      <c r="L105" s="38"/>
      <c r="M105" s="38"/>
      <c r="N105" s="38"/>
      <c r="O105" s="38"/>
      <c r="P105" s="38"/>
    </row>
    <row r="106" spans="1:16" s="36" customFormat="1" x14ac:dyDescent="0.25">
      <c r="A106" s="38"/>
      <c r="B106" s="38"/>
      <c r="C106" s="38"/>
      <c r="D106" s="38"/>
      <c r="E106" s="38"/>
      <c r="F106" s="38"/>
      <c r="G106" s="38"/>
      <c r="H106" s="38"/>
      <c r="I106" s="38"/>
      <c r="J106" s="38"/>
      <c r="K106" s="38"/>
      <c r="L106" s="38"/>
      <c r="M106" s="38"/>
      <c r="N106" s="38"/>
      <c r="O106" s="38"/>
      <c r="P106" s="38"/>
    </row>
    <row r="107" spans="1:16" s="36" customFormat="1" x14ac:dyDescent="0.25">
      <c r="A107" s="38"/>
      <c r="B107" s="38"/>
      <c r="C107" s="38"/>
      <c r="D107" s="38"/>
      <c r="E107" s="38"/>
      <c r="F107" s="38"/>
      <c r="G107" s="38"/>
      <c r="H107" s="38"/>
      <c r="I107" s="38"/>
      <c r="J107" s="38"/>
      <c r="K107" s="38"/>
      <c r="L107" s="38"/>
      <c r="M107" s="38"/>
      <c r="N107" s="38"/>
      <c r="O107" s="38"/>
      <c r="P107" s="38"/>
    </row>
    <row r="108" spans="1:16" s="36" customFormat="1" x14ac:dyDescent="0.25">
      <c r="A108" s="38"/>
      <c r="B108" s="38"/>
      <c r="C108" s="38"/>
      <c r="D108" s="38"/>
      <c r="E108" s="38"/>
      <c r="F108" s="38"/>
      <c r="G108" s="38"/>
      <c r="H108" s="38"/>
      <c r="I108" s="38"/>
      <c r="J108" s="38"/>
      <c r="K108" s="38"/>
      <c r="L108" s="38"/>
      <c r="M108" s="38"/>
      <c r="N108" s="38"/>
      <c r="O108" s="38"/>
      <c r="P108" s="38"/>
    </row>
    <row r="109" spans="1:16" s="36" customFormat="1" x14ac:dyDescent="0.25">
      <c r="A109" s="38"/>
      <c r="B109" s="38"/>
      <c r="C109" s="38"/>
      <c r="D109" s="38"/>
      <c r="E109" s="38"/>
      <c r="F109" s="38"/>
      <c r="G109" s="38"/>
      <c r="H109" s="38"/>
      <c r="I109" s="38"/>
      <c r="J109" s="38"/>
      <c r="K109" s="38"/>
      <c r="L109" s="38"/>
      <c r="M109" s="38"/>
      <c r="N109" s="38"/>
      <c r="O109" s="38"/>
      <c r="P109" s="38"/>
    </row>
    <row r="110" spans="1:16" s="36" customFormat="1" x14ac:dyDescent="0.25">
      <c r="A110" s="38"/>
      <c r="B110" s="38"/>
      <c r="C110" s="38"/>
      <c r="D110" s="38"/>
      <c r="E110" s="38"/>
      <c r="F110" s="38"/>
      <c r="G110" s="38"/>
      <c r="H110" s="38"/>
      <c r="I110" s="38"/>
      <c r="J110" s="38"/>
      <c r="K110" s="38"/>
      <c r="L110" s="38"/>
      <c r="M110" s="38"/>
      <c r="N110" s="38"/>
      <c r="O110" s="38"/>
      <c r="P110" s="38"/>
    </row>
    <row r="111" spans="1:16" s="36" customFormat="1" x14ac:dyDescent="0.25">
      <c r="A111" s="38"/>
      <c r="B111" s="38"/>
      <c r="C111" s="38"/>
      <c r="D111" s="38"/>
      <c r="E111" s="38"/>
      <c r="F111" s="38"/>
      <c r="G111" s="38"/>
      <c r="H111" s="38"/>
      <c r="I111" s="38"/>
      <c r="J111" s="38"/>
      <c r="K111" s="38"/>
      <c r="L111" s="38"/>
      <c r="M111" s="38"/>
      <c r="N111" s="38"/>
      <c r="O111" s="38"/>
      <c r="P111" s="38"/>
    </row>
    <row r="112" spans="1:16" s="36" customFormat="1" x14ac:dyDescent="0.25">
      <c r="A112" s="38"/>
      <c r="B112" s="38"/>
      <c r="C112" s="38"/>
      <c r="D112" s="38"/>
      <c r="E112" s="38"/>
      <c r="F112" s="38"/>
      <c r="G112" s="38"/>
      <c r="H112" s="38"/>
      <c r="I112" s="38"/>
      <c r="J112" s="38"/>
      <c r="K112" s="38"/>
      <c r="L112" s="38"/>
      <c r="M112" s="38"/>
      <c r="N112" s="38"/>
      <c r="O112" s="38"/>
      <c r="P112" s="38"/>
    </row>
    <row r="113" spans="1:16" s="36" customFormat="1" x14ac:dyDescent="0.25">
      <c r="A113" s="38"/>
      <c r="B113" s="38"/>
      <c r="C113" s="38"/>
      <c r="D113" s="38"/>
      <c r="E113" s="38"/>
      <c r="F113" s="38"/>
      <c r="G113" s="38"/>
      <c r="H113" s="38"/>
      <c r="I113" s="38"/>
      <c r="J113" s="38"/>
      <c r="K113" s="38"/>
      <c r="L113" s="38"/>
      <c r="M113" s="38"/>
      <c r="N113" s="38"/>
      <c r="O113" s="38"/>
      <c r="P113" s="38"/>
    </row>
    <row r="114" spans="1:16" s="36" customFormat="1" x14ac:dyDescent="0.25">
      <c r="A114" s="38"/>
      <c r="B114" s="38"/>
      <c r="C114" s="38"/>
      <c r="D114" s="38"/>
      <c r="E114" s="38"/>
      <c r="F114" s="38"/>
      <c r="G114" s="38"/>
      <c r="H114" s="38"/>
      <c r="I114" s="38"/>
      <c r="J114" s="38"/>
      <c r="K114" s="38"/>
      <c r="L114" s="38"/>
      <c r="M114" s="38"/>
      <c r="N114" s="38"/>
      <c r="O114" s="38"/>
      <c r="P114" s="38"/>
    </row>
    <row r="115" spans="1:16" s="36" customFormat="1" x14ac:dyDescent="0.25">
      <c r="A115" s="38"/>
      <c r="B115" s="38"/>
      <c r="C115" s="38"/>
      <c r="D115" s="38"/>
      <c r="E115" s="38"/>
      <c r="F115" s="38"/>
      <c r="G115" s="38"/>
      <c r="H115" s="38"/>
      <c r="I115" s="38"/>
      <c r="J115" s="38"/>
      <c r="K115" s="38"/>
      <c r="L115" s="38"/>
      <c r="M115" s="38"/>
      <c r="N115" s="38"/>
      <c r="O115" s="38"/>
      <c r="P115" s="38"/>
    </row>
    <row r="116" spans="1:16" s="36" customFormat="1" x14ac:dyDescent="0.25">
      <c r="A116" s="38"/>
      <c r="B116" s="38"/>
      <c r="C116" s="38"/>
      <c r="D116" s="38"/>
      <c r="E116" s="38"/>
      <c r="F116" s="38"/>
      <c r="G116" s="38"/>
      <c r="H116" s="38"/>
      <c r="I116" s="38"/>
      <c r="J116" s="38"/>
      <c r="K116" s="38"/>
      <c r="L116" s="38"/>
      <c r="M116" s="38"/>
      <c r="N116" s="38"/>
      <c r="O116" s="38"/>
      <c r="P116" s="38"/>
    </row>
    <row r="117" spans="1:16" s="36" customFormat="1" x14ac:dyDescent="0.25">
      <c r="A117" s="38"/>
      <c r="B117" s="38"/>
      <c r="C117" s="38"/>
      <c r="D117" s="38"/>
      <c r="E117" s="38"/>
      <c r="F117" s="38"/>
      <c r="G117" s="38"/>
      <c r="H117" s="38"/>
      <c r="I117" s="38"/>
      <c r="J117" s="38"/>
      <c r="K117" s="38"/>
      <c r="L117" s="38"/>
      <c r="M117" s="38"/>
      <c r="N117" s="38"/>
      <c r="O117" s="38"/>
      <c r="P117" s="38"/>
    </row>
    <row r="118" spans="1:16" s="36" customFormat="1" x14ac:dyDescent="0.25">
      <c r="A118" s="38"/>
      <c r="B118" s="38"/>
      <c r="C118" s="38"/>
      <c r="D118" s="38"/>
      <c r="E118" s="38"/>
      <c r="F118" s="38"/>
      <c r="G118" s="38"/>
      <c r="H118" s="38"/>
      <c r="I118" s="38"/>
      <c r="J118" s="38"/>
      <c r="K118" s="38"/>
      <c r="L118" s="38"/>
      <c r="M118" s="38"/>
      <c r="N118" s="38"/>
      <c r="O118" s="38"/>
      <c r="P118" s="38"/>
    </row>
    <row r="119" spans="1:16" s="36" customFormat="1" x14ac:dyDescent="0.25">
      <c r="A119" s="38"/>
      <c r="B119" s="38"/>
      <c r="C119" s="38"/>
      <c r="D119" s="38"/>
      <c r="E119" s="38"/>
      <c r="F119" s="38"/>
      <c r="G119" s="38"/>
      <c r="H119" s="38"/>
      <c r="I119" s="38"/>
      <c r="J119" s="38"/>
      <c r="K119" s="38"/>
      <c r="L119" s="38"/>
      <c r="M119" s="38"/>
      <c r="N119" s="38"/>
      <c r="O119" s="38"/>
      <c r="P119" s="38"/>
    </row>
    <row r="120" spans="1:16" s="36" customFormat="1" x14ac:dyDescent="0.25">
      <c r="A120" s="38"/>
      <c r="B120" s="38"/>
      <c r="C120" s="38"/>
      <c r="D120" s="38"/>
      <c r="E120" s="38"/>
      <c r="F120" s="38"/>
      <c r="G120" s="38"/>
      <c r="H120" s="38"/>
      <c r="I120" s="38"/>
      <c r="J120" s="38"/>
      <c r="K120" s="38"/>
      <c r="L120" s="38"/>
      <c r="M120" s="38"/>
      <c r="N120" s="38"/>
      <c r="O120" s="38"/>
      <c r="P120" s="38"/>
    </row>
    <row r="121" spans="1:16" s="36" customFormat="1" x14ac:dyDescent="0.25">
      <c r="A121" s="38"/>
      <c r="B121" s="38"/>
      <c r="C121" s="38"/>
      <c r="D121" s="38"/>
      <c r="E121" s="38"/>
      <c r="F121" s="38"/>
      <c r="G121" s="38"/>
      <c r="H121" s="38"/>
      <c r="I121" s="38"/>
      <c r="J121" s="38"/>
      <c r="K121" s="38"/>
      <c r="L121" s="38"/>
      <c r="M121" s="38"/>
      <c r="N121" s="38"/>
      <c r="O121" s="38"/>
      <c r="P121" s="38"/>
    </row>
    <row r="122" spans="1:16" s="36" customFormat="1" x14ac:dyDescent="0.25">
      <c r="A122" s="38"/>
      <c r="B122" s="38"/>
      <c r="C122" s="38"/>
      <c r="D122" s="38"/>
      <c r="E122" s="38"/>
      <c r="F122" s="38"/>
      <c r="G122" s="38"/>
      <c r="H122" s="38"/>
      <c r="I122" s="38"/>
      <c r="J122" s="38"/>
      <c r="K122" s="38"/>
      <c r="L122" s="38"/>
      <c r="M122" s="38"/>
      <c r="N122" s="38"/>
      <c r="O122" s="38"/>
      <c r="P122" s="38"/>
    </row>
    <row r="123" spans="1:16" s="36" customFormat="1" x14ac:dyDescent="0.25">
      <c r="A123" s="38"/>
      <c r="B123" s="38"/>
      <c r="C123" s="38"/>
      <c r="D123" s="38"/>
      <c r="E123" s="38"/>
      <c r="F123" s="38"/>
      <c r="G123" s="38"/>
      <c r="H123" s="38"/>
      <c r="I123" s="38"/>
      <c r="J123" s="38"/>
      <c r="K123" s="38"/>
      <c r="L123" s="38"/>
      <c r="M123" s="38"/>
      <c r="N123" s="38"/>
      <c r="O123" s="38"/>
      <c r="P123" s="38"/>
    </row>
    <row r="124" spans="1:16" s="36" customFormat="1" x14ac:dyDescent="0.25">
      <c r="A124" s="38"/>
      <c r="B124" s="38"/>
      <c r="C124" s="38"/>
      <c r="D124" s="38"/>
      <c r="E124" s="38"/>
      <c r="F124" s="38"/>
      <c r="G124" s="38"/>
      <c r="H124" s="38"/>
      <c r="I124" s="38"/>
      <c r="J124" s="38"/>
      <c r="K124" s="38"/>
      <c r="L124" s="38"/>
      <c r="M124" s="38"/>
      <c r="N124" s="38"/>
      <c r="O124" s="38"/>
      <c r="P124" s="38"/>
    </row>
    <row r="125" spans="1:16" s="36" customFormat="1" x14ac:dyDescent="0.25">
      <c r="A125" s="38"/>
      <c r="B125" s="38"/>
      <c r="C125" s="38"/>
      <c r="D125" s="38"/>
      <c r="E125" s="38"/>
      <c r="F125" s="38"/>
      <c r="G125" s="38"/>
      <c r="H125" s="38"/>
      <c r="I125" s="38"/>
      <c r="J125" s="38"/>
      <c r="K125" s="38"/>
      <c r="L125" s="38"/>
      <c r="M125" s="38"/>
      <c r="N125" s="38"/>
      <c r="O125" s="38"/>
      <c r="P125" s="38"/>
    </row>
    <row r="126" spans="1:16" s="36" customFormat="1" x14ac:dyDescent="0.25">
      <c r="A126" s="38"/>
      <c r="B126" s="38"/>
      <c r="C126" s="38"/>
      <c r="D126" s="38"/>
      <c r="E126" s="38"/>
      <c r="F126" s="38"/>
      <c r="G126" s="38"/>
      <c r="H126" s="38"/>
      <c r="I126" s="38"/>
      <c r="J126" s="38"/>
      <c r="K126" s="38"/>
      <c r="L126" s="38"/>
      <c r="M126" s="38"/>
      <c r="N126" s="38"/>
      <c r="O126" s="38"/>
      <c r="P126" s="38"/>
    </row>
    <row r="127" spans="1:16" s="36" customFormat="1" x14ac:dyDescent="0.25">
      <c r="A127" s="38"/>
      <c r="B127" s="38"/>
      <c r="C127" s="38"/>
      <c r="D127" s="38"/>
      <c r="E127" s="38"/>
      <c r="F127" s="38"/>
      <c r="G127" s="38"/>
      <c r="H127" s="38"/>
      <c r="I127" s="38"/>
      <c r="J127" s="38"/>
      <c r="K127" s="38"/>
      <c r="L127" s="38"/>
      <c r="M127" s="38"/>
      <c r="N127" s="38"/>
      <c r="O127" s="38"/>
      <c r="P127" s="38"/>
    </row>
    <row r="128" spans="1:16" s="36" customFormat="1" x14ac:dyDescent="0.25">
      <c r="A128" s="38"/>
      <c r="B128" s="38"/>
      <c r="C128" s="38"/>
      <c r="D128" s="38"/>
      <c r="E128" s="38"/>
      <c r="F128" s="38"/>
      <c r="G128" s="38"/>
      <c r="H128" s="38"/>
      <c r="I128" s="38"/>
      <c r="J128" s="38"/>
      <c r="K128" s="38"/>
      <c r="L128" s="38"/>
      <c r="M128" s="38"/>
      <c r="N128" s="38"/>
      <c r="O128" s="38"/>
      <c r="P128" s="38"/>
    </row>
    <row r="129" spans="1:16" s="36" customFormat="1" x14ac:dyDescent="0.25">
      <c r="A129" s="38"/>
      <c r="B129" s="38"/>
      <c r="C129" s="38"/>
      <c r="D129" s="38"/>
      <c r="E129" s="38"/>
      <c r="F129" s="38"/>
      <c r="G129" s="38"/>
      <c r="H129" s="38"/>
      <c r="I129" s="38"/>
      <c r="J129" s="38"/>
      <c r="K129" s="38"/>
      <c r="L129" s="38"/>
      <c r="M129" s="38"/>
      <c r="N129" s="38"/>
      <c r="O129" s="38"/>
      <c r="P129" s="38"/>
    </row>
    <row r="130" spans="1:16" s="36" customFormat="1" x14ac:dyDescent="0.25">
      <c r="A130" s="38"/>
      <c r="B130" s="38"/>
      <c r="C130" s="38"/>
      <c r="D130" s="38"/>
      <c r="E130" s="38"/>
      <c r="F130" s="38"/>
      <c r="G130" s="38"/>
      <c r="H130" s="38"/>
      <c r="I130" s="38"/>
      <c r="J130" s="38"/>
      <c r="K130" s="38"/>
      <c r="L130" s="38"/>
      <c r="M130" s="38"/>
      <c r="N130" s="38"/>
      <c r="O130" s="38"/>
      <c r="P130" s="38"/>
    </row>
    <row r="131" spans="1:16" s="36" customFormat="1" x14ac:dyDescent="0.25">
      <c r="A131" s="38"/>
      <c r="B131" s="38"/>
      <c r="C131" s="38"/>
      <c r="D131" s="38"/>
      <c r="E131" s="38"/>
      <c r="F131" s="38"/>
      <c r="G131" s="38"/>
      <c r="H131" s="38"/>
      <c r="I131" s="38"/>
      <c r="J131" s="38"/>
      <c r="K131" s="38"/>
      <c r="L131" s="38"/>
      <c r="M131" s="38"/>
      <c r="N131" s="38"/>
      <c r="O131" s="38"/>
      <c r="P131" s="38"/>
    </row>
    <row r="132" spans="1:16" s="36" customFormat="1" x14ac:dyDescent="0.25">
      <c r="A132" s="38"/>
      <c r="B132" s="38"/>
      <c r="C132" s="38"/>
      <c r="D132" s="38"/>
      <c r="E132" s="38"/>
      <c r="F132" s="38"/>
      <c r="G132" s="38"/>
      <c r="H132" s="38"/>
      <c r="I132" s="38"/>
      <c r="J132" s="38"/>
      <c r="K132" s="38"/>
      <c r="L132" s="38"/>
      <c r="M132" s="38"/>
      <c r="N132" s="38"/>
      <c r="O132" s="38"/>
      <c r="P132" s="38"/>
    </row>
    <row r="133" spans="1:16" s="36" customFormat="1" x14ac:dyDescent="0.25">
      <c r="A133" s="38"/>
      <c r="B133" s="38"/>
      <c r="C133" s="38"/>
      <c r="D133" s="38"/>
      <c r="E133" s="38"/>
      <c r="F133" s="38"/>
      <c r="G133" s="38"/>
      <c r="H133" s="38"/>
      <c r="I133" s="38"/>
      <c r="J133" s="38"/>
      <c r="K133" s="38"/>
      <c r="L133" s="38"/>
      <c r="M133" s="38"/>
      <c r="N133" s="38"/>
      <c r="O133" s="38"/>
      <c r="P133" s="38"/>
    </row>
    <row r="134" spans="1:16" s="36" customFormat="1" x14ac:dyDescent="0.25">
      <c r="A134" s="38"/>
      <c r="B134" s="38"/>
      <c r="C134" s="38"/>
      <c r="D134" s="38"/>
      <c r="E134" s="38"/>
      <c r="F134" s="38"/>
      <c r="G134" s="38"/>
      <c r="H134" s="38"/>
      <c r="I134" s="38"/>
      <c r="J134" s="38"/>
      <c r="K134" s="38"/>
      <c r="L134" s="38"/>
      <c r="M134" s="38"/>
      <c r="N134" s="38"/>
      <c r="O134" s="38"/>
      <c r="P134" s="38"/>
    </row>
    <row r="135" spans="1:16" s="36" customFormat="1" x14ac:dyDescent="0.25">
      <c r="A135" s="38"/>
      <c r="B135" s="38"/>
      <c r="C135" s="38"/>
      <c r="D135" s="38"/>
      <c r="E135" s="38"/>
      <c r="F135" s="38"/>
      <c r="G135" s="38"/>
      <c r="H135" s="38"/>
      <c r="I135" s="38"/>
      <c r="J135" s="38"/>
      <c r="K135" s="38"/>
      <c r="L135" s="38"/>
      <c r="M135" s="38"/>
      <c r="N135" s="38"/>
      <c r="O135" s="38"/>
      <c r="P135" s="38"/>
    </row>
    <row r="136" spans="1:16" s="36" customFormat="1" x14ac:dyDescent="0.25">
      <c r="A136" s="38"/>
      <c r="B136" s="38"/>
      <c r="C136" s="38"/>
      <c r="D136" s="38"/>
      <c r="E136" s="38"/>
      <c r="F136" s="38"/>
      <c r="G136" s="38"/>
      <c r="H136" s="38"/>
      <c r="I136" s="38"/>
      <c r="J136" s="38"/>
      <c r="K136" s="38"/>
      <c r="L136" s="38"/>
      <c r="M136" s="38"/>
      <c r="N136" s="38"/>
      <c r="O136" s="38"/>
      <c r="P136" s="38"/>
    </row>
    <row r="137" spans="1:16" s="36" customFormat="1" x14ac:dyDescent="0.25">
      <c r="A137" s="38"/>
      <c r="B137" s="38"/>
      <c r="C137" s="38"/>
      <c r="D137" s="38"/>
      <c r="E137" s="38"/>
      <c r="F137" s="38"/>
      <c r="G137" s="38"/>
      <c r="H137" s="38"/>
      <c r="I137" s="38"/>
      <c r="J137" s="38"/>
      <c r="K137" s="38"/>
      <c r="L137" s="38"/>
      <c r="M137" s="38"/>
      <c r="N137" s="38"/>
      <c r="O137" s="38"/>
      <c r="P137" s="38"/>
    </row>
    <row r="138" spans="1:16" s="36" customFormat="1" x14ac:dyDescent="0.25">
      <c r="A138" s="38"/>
      <c r="B138" s="38"/>
      <c r="C138" s="38"/>
      <c r="D138" s="38"/>
      <c r="E138" s="38"/>
      <c r="F138" s="38"/>
      <c r="G138" s="38"/>
      <c r="H138" s="38"/>
      <c r="I138" s="38"/>
      <c r="J138" s="38"/>
      <c r="K138" s="38"/>
      <c r="L138" s="38"/>
      <c r="M138" s="38"/>
      <c r="N138" s="38"/>
      <c r="O138" s="38"/>
      <c r="P138" s="38"/>
    </row>
    <row r="139" spans="1:16" s="36" customFormat="1" x14ac:dyDescent="0.25">
      <c r="A139" s="38"/>
      <c r="B139" s="38"/>
      <c r="C139" s="38"/>
      <c r="D139" s="38"/>
      <c r="E139" s="38"/>
      <c r="F139" s="38"/>
      <c r="G139" s="38"/>
      <c r="H139" s="38"/>
      <c r="I139" s="38"/>
      <c r="J139" s="38"/>
      <c r="K139" s="38"/>
      <c r="L139" s="38"/>
      <c r="M139" s="38"/>
      <c r="N139" s="38"/>
      <c r="O139" s="38"/>
      <c r="P139" s="38"/>
    </row>
    <row r="140" spans="1:16" s="36" customFormat="1" x14ac:dyDescent="0.25">
      <c r="A140" s="38"/>
      <c r="B140" s="38"/>
      <c r="C140" s="38"/>
      <c r="D140" s="38"/>
      <c r="E140" s="38"/>
      <c r="F140" s="38"/>
      <c r="G140" s="38"/>
      <c r="H140" s="38"/>
      <c r="I140" s="38"/>
      <c r="J140" s="38"/>
      <c r="K140" s="38"/>
      <c r="L140" s="38"/>
      <c r="M140" s="38"/>
      <c r="N140" s="38"/>
      <c r="O140" s="38"/>
      <c r="P140" s="38"/>
    </row>
    <row r="141" spans="1:16" s="36" customFormat="1" x14ac:dyDescent="0.25">
      <c r="A141" s="38"/>
      <c r="B141" s="38"/>
      <c r="C141" s="38"/>
      <c r="D141" s="38"/>
      <c r="E141" s="38"/>
      <c r="F141" s="38"/>
      <c r="G141" s="38"/>
      <c r="H141" s="38"/>
      <c r="I141" s="38"/>
      <c r="J141" s="38"/>
      <c r="K141" s="38"/>
      <c r="L141" s="38"/>
      <c r="M141" s="38"/>
      <c r="N141" s="38"/>
      <c r="O141" s="38"/>
      <c r="P141" s="38"/>
    </row>
    <row r="142" spans="1:16" s="36" customFormat="1" x14ac:dyDescent="0.25">
      <c r="A142" s="38"/>
      <c r="B142" s="38"/>
      <c r="C142" s="38"/>
      <c r="D142" s="38"/>
      <c r="E142" s="38"/>
      <c r="F142" s="38"/>
      <c r="G142" s="38"/>
      <c r="H142" s="38"/>
      <c r="I142" s="38"/>
      <c r="J142" s="38"/>
      <c r="K142" s="38"/>
      <c r="L142" s="38"/>
      <c r="M142" s="38"/>
      <c r="N142" s="38"/>
      <c r="O142" s="38"/>
      <c r="P142" s="38"/>
    </row>
    <row r="143" spans="1:16" s="36" customFormat="1" x14ac:dyDescent="0.25">
      <c r="A143" s="38"/>
      <c r="B143" s="38"/>
      <c r="C143" s="38"/>
      <c r="D143" s="38"/>
      <c r="E143" s="38"/>
      <c r="F143" s="38"/>
      <c r="G143" s="38"/>
      <c r="H143" s="38"/>
      <c r="I143" s="38"/>
      <c r="J143" s="38"/>
      <c r="K143" s="38"/>
      <c r="L143" s="38"/>
      <c r="M143" s="38"/>
      <c r="N143" s="38"/>
      <c r="O143" s="38"/>
      <c r="P143" s="38"/>
    </row>
    <row r="144" spans="1:16" s="36" customFormat="1" x14ac:dyDescent="0.25">
      <c r="A144" s="38"/>
      <c r="B144" s="38"/>
      <c r="C144" s="38"/>
      <c r="D144" s="38"/>
      <c r="E144" s="38"/>
      <c r="F144" s="38"/>
      <c r="G144" s="38"/>
      <c r="H144" s="38"/>
      <c r="I144" s="38"/>
      <c r="J144" s="38"/>
      <c r="K144" s="38"/>
      <c r="L144" s="38"/>
      <c r="M144" s="38"/>
      <c r="N144" s="38"/>
      <c r="O144" s="38"/>
      <c r="P144" s="38"/>
    </row>
    <row r="145" spans="1:16" s="36" customFormat="1" x14ac:dyDescent="0.25">
      <c r="A145" s="38"/>
      <c r="B145" s="38"/>
      <c r="C145" s="38"/>
      <c r="D145" s="38"/>
      <c r="E145" s="38"/>
      <c r="F145" s="38"/>
      <c r="G145" s="38"/>
      <c r="H145" s="38"/>
      <c r="I145" s="38"/>
      <c r="J145" s="38"/>
      <c r="K145" s="38"/>
      <c r="L145" s="38"/>
      <c r="M145" s="38"/>
      <c r="N145" s="38"/>
      <c r="O145" s="38"/>
      <c r="P145" s="38"/>
    </row>
    <row r="146" spans="1:16" s="36" customFormat="1" x14ac:dyDescent="0.25">
      <c r="A146" s="38"/>
      <c r="B146" s="38"/>
      <c r="C146" s="38"/>
      <c r="D146" s="38"/>
      <c r="E146" s="38"/>
      <c r="F146" s="38"/>
      <c r="G146" s="38"/>
      <c r="H146" s="38"/>
      <c r="I146" s="38"/>
      <c r="J146" s="38"/>
      <c r="K146" s="38"/>
      <c r="L146" s="38"/>
      <c r="M146" s="38"/>
      <c r="N146" s="38"/>
      <c r="O146" s="38"/>
      <c r="P146" s="38"/>
    </row>
    <row r="147" spans="1:16" s="36" customFormat="1" x14ac:dyDescent="0.25">
      <c r="A147" s="38"/>
      <c r="B147" s="38"/>
      <c r="C147" s="38"/>
      <c r="D147" s="38"/>
      <c r="E147" s="38"/>
      <c r="F147" s="38"/>
      <c r="G147" s="38"/>
      <c r="H147" s="38"/>
      <c r="I147" s="38"/>
      <c r="J147" s="38"/>
      <c r="K147" s="38"/>
      <c r="L147" s="38"/>
      <c r="M147" s="38"/>
      <c r="N147" s="38"/>
      <c r="O147" s="38"/>
      <c r="P147" s="38"/>
    </row>
    <row r="148" spans="1:16" s="36" customFormat="1" x14ac:dyDescent="0.25">
      <c r="A148" s="38"/>
      <c r="B148" s="38"/>
      <c r="C148" s="38"/>
      <c r="D148" s="38"/>
      <c r="E148" s="38"/>
      <c r="F148" s="38"/>
      <c r="G148" s="38"/>
      <c r="H148" s="38"/>
      <c r="I148" s="38"/>
      <c r="J148" s="38"/>
      <c r="K148" s="38"/>
      <c r="L148" s="38"/>
      <c r="M148" s="38"/>
      <c r="N148" s="38"/>
      <c r="O148" s="38"/>
      <c r="P148" s="38"/>
    </row>
    <row r="149" spans="1:16" s="36" customFormat="1" x14ac:dyDescent="0.25">
      <c r="A149" s="38"/>
      <c r="B149" s="38"/>
      <c r="C149" s="38"/>
      <c r="D149" s="38"/>
      <c r="E149" s="38"/>
      <c r="F149" s="38"/>
      <c r="G149" s="38"/>
      <c r="H149" s="38"/>
      <c r="I149" s="38"/>
      <c r="J149" s="38"/>
      <c r="K149" s="38"/>
      <c r="L149" s="38"/>
      <c r="M149" s="38"/>
      <c r="N149" s="38"/>
      <c r="O149" s="38"/>
      <c r="P149" s="38"/>
    </row>
    <row r="150" spans="1:16" s="36" customFormat="1" x14ac:dyDescent="0.25">
      <c r="A150" s="38"/>
      <c r="B150" s="38"/>
      <c r="C150" s="38"/>
      <c r="D150" s="38"/>
      <c r="E150" s="38"/>
      <c r="F150" s="38"/>
      <c r="G150" s="38"/>
      <c r="H150" s="38"/>
      <c r="I150" s="38"/>
      <c r="J150" s="38"/>
      <c r="K150" s="38"/>
      <c r="L150" s="38"/>
      <c r="M150" s="38"/>
      <c r="N150" s="38"/>
      <c r="O150" s="38"/>
      <c r="P150" s="38"/>
    </row>
    <row r="151" spans="1:16" s="36" customFormat="1" x14ac:dyDescent="0.25">
      <c r="A151" s="38"/>
      <c r="B151" s="38"/>
      <c r="C151" s="38"/>
      <c r="D151" s="38"/>
      <c r="E151" s="38"/>
      <c r="F151" s="38"/>
      <c r="G151" s="38"/>
      <c r="H151" s="38"/>
      <c r="I151" s="38"/>
      <c r="J151" s="38"/>
      <c r="K151" s="38"/>
      <c r="L151" s="38"/>
      <c r="M151" s="38"/>
      <c r="N151" s="38"/>
      <c r="O151" s="38"/>
      <c r="P151" s="38"/>
    </row>
    <row r="152" spans="1:16" s="36" customFormat="1" x14ac:dyDescent="0.25">
      <c r="A152" s="38"/>
      <c r="B152" s="38"/>
      <c r="C152" s="38"/>
      <c r="D152" s="38"/>
      <c r="E152" s="38"/>
      <c r="F152" s="38"/>
      <c r="G152" s="38"/>
      <c r="H152" s="38"/>
      <c r="I152" s="38"/>
      <c r="J152" s="38"/>
      <c r="K152" s="38"/>
      <c r="L152" s="38"/>
      <c r="M152" s="38"/>
      <c r="N152" s="38"/>
      <c r="O152" s="38"/>
      <c r="P152" s="38"/>
    </row>
    <row r="153" spans="1:16" s="36" customFormat="1" x14ac:dyDescent="0.25">
      <c r="A153" s="38"/>
      <c r="B153" s="38"/>
      <c r="C153" s="38"/>
      <c r="D153" s="38"/>
      <c r="E153" s="38"/>
      <c r="F153" s="38"/>
      <c r="G153" s="38"/>
      <c r="H153" s="38"/>
      <c r="I153" s="38"/>
      <c r="J153" s="38"/>
      <c r="K153" s="38"/>
      <c r="L153" s="38"/>
      <c r="M153" s="38"/>
      <c r="N153" s="38"/>
      <c r="O153" s="38"/>
      <c r="P153" s="38"/>
    </row>
    <row r="154" spans="1:16" s="36" customFormat="1" x14ac:dyDescent="0.25">
      <c r="A154" s="38"/>
      <c r="B154" s="38"/>
      <c r="C154" s="38"/>
      <c r="D154" s="38"/>
      <c r="E154" s="38"/>
      <c r="F154" s="38"/>
      <c r="G154" s="38"/>
      <c r="H154" s="38"/>
      <c r="I154" s="38"/>
      <c r="J154" s="38"/>
      <c r="K154" s="38"/>
      <c r="L154" s="38"/>
      <c r="M154" s="38"/>
      <c r="N154" s="38"/>
      <c r="O154" s="38"/>
      <c r="P154" s="38"/>
    </row>
    <row r="155" spans="1:16" s="36" customFormat="1" x14ac:dyDescent="0.25">
      <c r="A155" s="38"/>
      <c r="B155" s="38"/>
      <c r="C155" s="38"/>
      <c r="D155" s="38"/>
      <c r="E155" s="38"/>
      <c r="F155" s="38"/>
      <c r="G155" s="38"/>
      <c r="H155" s="38"/>
      <c r="I155" s="38"/>
      <c r="J155" s="38"/>
      <c r="K155" s="38"/>
      <c r="L155" s="38"/>
      <c r="M155" s="38"/>
      <c r="N155" s="38"/>
      <c r="O155" s="38"/>
      <c r="P155" s="38"/>
    </row>
    <row r="156" spans="1:16" s="36" customFormat="1" x14ac:dyDescent="0.25">
      <c r="A156" s="38"/>
      <c r="B156" s="38"/>
      <c r="C156" s="38"/>
      <c r="D156" s="38"/>
      <c r="E156" s="38"/>
      <c r="F156" s="38"/>
      <c r="G156" s="38"/>
      <c r="H156" s="38"/>
      <c r="I156" s="38"/>
      <c r="J156" s="38"/>
      <c r="K156" s="38"/>
      <c r="L156" s="38"/>
      <c r="M156" s="38"/>
      <c r="N156" s="38"/>
      <c r="O156" s="38"/>
      <c r="P156" s="38"/>
    </row>
    <row r="157" spans="1:16" s="36" customFormat="1" x14ac:dyDescent="0.25">
      <c r="A157" s="38"/>
      <c r="B157" s="38"/>
      <c r="C157" s="38"/>
      <c r="D157" s="38"/>
      <c r="E157" s="38"/>
      <c r="F157" s="38"/>
      <c r="G157" s="38"/>
      <c r="H157" s="38"/>
      <c r="I157" s="38"/>
      <c r="J157" s="38"/>
      <c r="K157" s="38"/>
      <c r="L157" s="38"/>
      <c r="M157" s="38"/>
      <c r="N157" s="38"/>
      <c r="O157" s="38"/>
      <c r="P157" s="38"/>
    </row>
    <row r="158" spans="1:16" s="36" customFormat="1" x14ac:dyDescent="0.25">
      <c r="A158" s="38"/>
      <c r="B158" s="38"/>
      <c r="C158" s="38"/>
      <c r="D158" s="38"/>
      <c r="E158" s="38"/>
      <c r="F158" s="38"/>
      <c r="G158" s="38"/>
      <c r="H158" s="38"/>
      <c r="I158" s="38"/>
      <c r="J158" s="38"/>
      <c r="K158" s="38"/>
      <c r="L158" s="38"/>
      <c r="M158" s="38"/>
      <c r="N158" s="38"/>
      <c r="O158" s="38"/>
      <c r="P158" s="38"/>
    </row>
    <row r="159" spans="1:16" s="36" customFormat="1" x14ac:dyDescent="0.25">
      <c r="A159" s="38"/>
      <c r="B159" s="38"/>
      <c r="C159" s="38"/>
      <c r="D159" s="38"/>
      <c r="E159" s="38"/>
      <c r="F159" s="38"/>
      <c r="G159" s="38"/>
      <c r="H159" s="38"/>
      <c r="I159" s="38"/>
      <c r="J159" s="38"/>
      <c r="K159" s="38"/>
      <c r="L159" s="38"/>
      <c r="M159" s="38"/>
      <c r="N159" s="38"/>
      <c r="O159" s="38"/>
      <c r="P159" s="38"/>
    </row>
    <row r="160" spans="1:16" s="36" customFormat="1" x14ac:dyDescent="0.25">
      <c r="A160" s="38"/>
      <c r="B160" s="38"/>
      <c r="C160" s="38"/>
      <c r="D160" s="38"/>
      <c r="E160" s="38"/>
      <c r="F160" s="38"/>
      <c r="G160" s="38"/>
      <c r="H160" s="38"/>
      <c r="I160" s="38"/>
      <c r="J160" s="38"/>
      <c r="K160" s="38"/>
      <c r="L160" s="38"/>
      <c r="M160" s="38"/>
      <c r="N160" s="38"/>
      <c r="O160" s="38"/>
      <c r="P160" s="38"/>
    </row>
    <row r="161" spans="1:16" s="36" customFormat="1" x14ac:dyDescent="0.25">
      <c r="A161" s="38"/>
      <c r="B161" s="38"/>
      <c r="C161" s="38"/>
      <c r="D161" s="38"/>
      <c r="E161" s="38"/>
      <c r="F161" s="38"/>
      <c r="G161" s="38"/>
      <c r="H161" s="38"/>
      <c r="I161" s="38"/>
      <c r="J161" s="38"/>
      <c r="K161" s="38"/>
      <c r="L161" s="38"/>
      <c r="M161" s="38"/>
      <c r="N161" s="38"/>
      <c r="O161" s="38"/>
      <c r="P161" s="38"/>
    </row>
    <row r="162" spans="1:16" s="36" customFormat="1" x14ac:dyDescent="0.25">
      <c r="A162" s="38"/>
      <c r="B162" s="38"/>
      <c r="C162" s="38"/>
      <c r="D162" s="38"/>
      <c r="E162" s="38"/>
      <c r="F162" s="38"/>
      <c r="G162" s="38"/>
      <c r="H162" s="38"/>
      <c r="I162" s="38"/>
      <c r="J162" s="38"/>
      <c r="K162" s="38"/>
      <c r="L162" s="38"/>
      <c r="M162" s="38"/>
      <c r="N162" s="38"/>
      <c r="O162" s="38"/>
      <c r="P162" s="38"/>
    </row>
    <row r="163" spans="1:16" s="36" customFormat="1" x14ac:dyDescent="0.25">
      <c r="A163" s="38"/>
      <c r="B163" s="38"/>
      <c r="C163" s="38"/>
      <c r="D163" s="38"/>
      <c r="E163" s="38"/>
      <c r="F163" s="38"/>
      <c r="G163" s="38"/>
      <c r="H163" s="38"/>
      <c r="I163" s="38"/>
      <c r="J163" s="38"/>
      <c r="K163" s="38"/>
      <c r="L163" s="38"/>
      <c r="M163" s="38"/>
      <c r="N163" s="38"/>
      <c r="O163" s="38"/>
      <c r="P163" s="38"/>
    </row>
    <row r="164" spans="1:16" s="36" customFormat="1" x14ac:dyDescent="0.25">
      <c r="A164" s="38"/>
      <c r="B164" s="38"/>
      <c r="C164" s="38"/>
      <c r="D164" s="38"/>
      <c r="E164" s="38"/>
      <c r="F164" s="38"/>
      <c r="G164" s="38"/>
      <c r="H164" s="38"/>
      <c r="I164" s="38"/>
      <c r="J164" s="38"/>
      <c r="K164" s="38"/>
      <c r="L164" s="38"/>
      <c r="M164" s="38"/>
      <c r="N164" s="38"/>
      <c r="O164" s="38"/>
      <c r="P164" s="38"/>
    </row>
    <row r="165" spans="1:16" s="36" customFormat="1" x14ac:dyDescent="0.25">
      <c r="A165" s="38"/>
      <c r="B165" s="38"/>
      <c r="C165" s="38"/>
      <c r="D165" s="38"/>
      <c r="E165" s="38"/>
      <c r="F165" s="38"/>
      <c r="G165" s="38"/>
      <c r="H165" s="38"/>
      <c r="I165" s="38"/>
      <c r="J165" s="38"/>
      <c r="K165" s="38"/>
      <c r="L165" s="38"/>
      <c r="M165" s="38"/>
      <c r="N165" s="38"/>
      <c r="O165" s="38"/>
      <c r="P165" s="38"/>
    </row>
    <row r="166" spans="1:16" s="36" customFormat="1" x14ac:dyDescent="0.25">
      <c r="A166" s="38"/>
      <c r="B166" s="38"/>
      <c r="C166" s="38"/>
      <c r="D166" s="38"/>
      <c r="E166" s="38"/>
      <c r="F166" s="38"/>
      <c r="G166" s="38"/>
      <c r="H166" s="38"/>
      <c r="I166" s="38"/>
      <c r="J166" s="38"/>
      <c r="K166" s="38"/>
      <c r="L166" s="38"/>
      <c r="M166" s="38"/>
      <c r="N166" s="38"/>
      <c r="O166" s="38"/>
      <c r="P166" s="38"/>
    </row>
    <row r="167" spans="1:16" s="36" customFormat="1" x14ac:dyDescent="0.25">
      <c r="A167" s="38"/>
      <c r="B167" s="38"/>
      <c r="C167" s="38"/>
      <c r="D167" s="38"/>
      <c r="E167" s="38"/>
      <c r="F167" s="38"/>
      <c r="G167" s="38"/>
      <c r="H167" s="38"/>
      <c r="I167" s="38"/>
      <c r="J167" s="38"/>
      <c r="K167" s="38"/>
      <c r="L167" s="38"/>
      <c r="M167" s="38"/>
      <c r="N167" s="38"/>
      <c r="O167" s="38"/>
      <c r="P167" s="38"/>
    </row>
    <row r="168" spans="1:16" s="36" customFormat="1" x14ac:dyDescent="0.25">
      <c r="A168" s="38"/>
      <c r="B168" s="38"/>
      <c r="C168" s="38"/>
      <c r="D168" s="38"/>
      <c r="E168" s="38"/>
      <c r="F168" s="38"/>
      <c r="G168" s="38"/>
      <c r="H168" s="38"/>
      <c r="I168" s="38"/>
      <c r="J168" s="38"/>
      <c r="K168" s="38"/>
      <c r="L168" s="38"/>
      <c r="M168" s="38"/>
      <c r="N168" s="38"/>
      <c r="O168" s="38"/>
      <c r="P168" s="38"/>
    </row>
    <row r="169" spans="1:16" s="36" customFormat="1" x14ac:dyDescent="0.25">
      <c r="A169" s="38"/>
      <c r="B169" s="38"/>
      <c r="C169" s="38"/>
      <c r="D169" s="38"/>
      <c r="E169" s="38"/>
      <c r="F169" s="38"/>
      <c r="G169" s="38"/>
      <c r="H169" s="38"/>
      <c r="I169" s="38"/>
      <c r="J169" s="38"/>
      <c r="K169" s="38"/>
      <c r="L169" s="38"/>
      <c r="M169" s="38"/>
      <c r="N169" s="38"/>
      <c r="O169" s="38"/>
      <c r="P169" s="38"/>
    </row>
    <row r="170" spans="1:16" s="36" customFormat="1" x14ac:dyDescent="0.25">
      <c r="A170" s="38"/>
      <c r="B170" s="38"/>
      <c r="C170" s="38"/>
      <c r="D170" s="38"/>
      <c r="E170" s="38"/>
      <c r="F170" s="38"/>
      <c r="G170" s="38"/>
      <c r="H170" s="38"/>
      <c r="I170" s="38"/>
      <c r="J170" s="38"/>
      <c r="K170" s="38"/>
      <c r="L170" s="38"/>
      <c r="M170" s="38"/>
      <c r="N170" s="38"/>
      <c r="O170" s="38"/>
      <c r="P170" s="38"/>
    </row>
    <row r="171" spans="1:16" s="36" customFormat="1" x14ac:dyDescent="0.25">
      <c r="A171" s="38"/>
      <c r="B171" s="38"/>
      <c r="C171" s="38"/>
      <c r="D171" s="38"/>
      <c r="E171" s="38"/>
      <c r="F171" s="38"/>
      <c r="G171" s="38"/>
      <c r="H171" s="38"/>
      <c r="I171" s="38"/>
      <c r="J171" s="38"/>
      <c r="K171" s="38"/>
      <c r="L171" s="38"/>
      <c r="M171" s="38"/>
      <c r="N171" s="38"/>
      <c r="O171" s="38"/>
      <c r="P171" s="38"/>
    </row>
    <row r="172" spans="1:16" s="36" customFormat="1" x14ac:dyDescent="0.25">
      <c r="A172" s="38"/>
      <c r="B172" s="38"/>
      <c r="C172" s="38"/>
      <c r="D172" s="38"/>
      <c r="E172" s="38"/>
      <c r="F172" s="38"/>
      <c r="G172" s="38"/>
      <c r="H172" s="38"/>
      <c r="I172" s="38"/>
      <c r="J172" s="38"/>
      <c r="K172" s="38"/>
      <c r="L172" s="38"/>
      <c r="M172" s="38"/>
      <c r="N172" s="38"/>
      <c r="O172" s="38"/>
      <c r="P172" s="38"/>
    </row>
    <row r="173" spans="1:16" s="36" customFormat="1" x14ac:dyDescent="0.25">
      <c r="A173" s="38"/>
      <c r="B173" s="38"/>
      <c r="C173" s="38"/>
      <c r="D173" s="38"/>
      <c r="E173" s="38"/>
      <c r="F173" s="38"/>
      <c r="G173" s="38"/>
      <c r="H173" s="38"/>
      <c r="I173" s="38"/>
      <c r="J173" s="38"/>
      <c r="K173" s="38"/>
      <c r="L173" s="38"/>
      <c r="M173" s="38"/>
      <c r="N173" s="38"/>
      <c r="O173" s="38"/>
      <c r="P173" s="38"/>
    </row>
    <row r="174" spans="1:16" s="36" customFormat="1" x14ac:dyDescent="0.25">
      <c r="A174" s="38"/>
      <c r="B174" s="38"/>
      <c r="C174" s="38"/>
      <c r="D174" s="38"/>
      <c r="E174" s="38"/>
      <c r="F174" s="38"/>
      <c r="G174" s="38"/>
      <c r="H174" s="38"/>
      <c r="I174" s="38"/>
      <c r="J174" s="38"/>
      <c r="K174" s="38"/>
      <c r="L174" s="38"/>
      <c r="M174" s="38"/>
      <c r="N174" s="38"/>
      <c r="O174" s="38"/>
      <c r="P174" s="38"/>
    </row>
    <row r="175" spans="1:16" s="36" customFormat="1" x14ac:dyDescent="0.25">
      <c r="A175" s="38"/>
      <c r="B175" s="38"/>
      <c r="C175" s="38"/>
      <c r="D175" s="38"/>
      <c r="E175" s="38"/>
      <c r="F175" s="38"/>
      <c r="G175" s="38"/>
      <c r="H175" s="38"/>
      <c r="I175" s="38"/>
      <c r="J175" s="38"/>
      <c r="K175" s="38"/>
      <c r="L175" s="38"/>
      <c r="M175" s="38"/>
      <c r="N175" s="38"/>
      <c r="O175" s="38"/>
      <c r="P175" s="38"/>
    </row>
    <row r="176" spans="1:16" s="36" customFormat="1" x14ac:dyDescent="0.25">
      <c r="A176" s="38"/>
      <c r="B176" s="38"/>
      <c r="C176" s="38"/>
      <c r="D176" s="38"/>
      <c r="E176" s="38"/>
      <c r="F176" s="38"/>
      <c r="G176" s="38"/>
      <c r="H176" s="38"/>
      <c r="I176" s="38"/>
      <c r="J176" s="38"/>
      <c r="K176" s="38"/>
      <c r="L176" s="38"/>
      <c r="M176" s="38"/>
      <c r="N176" s="38"/>
      <c r="O176" s="38"/>
      <c r="P176" s="38"/>
    </row>
    <row r="177" spans="1:16" s="36" customFormat="1" x14ac:dyDescent="0.25">
      <c r="A177" s="38"/>
      <c r="B177" s="38"/>
      <c r="C177" s="38"/>
      <c r="D177" s="38"/>
      <c r="E177" s="38"/>
      <c r="F177" s="38"/>
      <c r="G177" s="38"/>
      <c r="H177" s="38"/>
      <c r="I177" s="38"/>
      <c r="J177" s="38"/>
      <c r="K177" s="38"/>
      <c r="L177" s="38"/>
      <c r="M177" s="38"/>
      <c r="N177" s="38"/>
      <c r="O177" s="38"/>
      <c r="P177" s="38"/>
    </row>
    <row r="178" spans="1:16" s="36" customFormat="1" x14ac:dyDescent="0.25">
      <c r="A178" s="38"/>
      <c r="B178" s="38"/>
      <c r="C178" s="38"/>
      <c r="D178" s="38"/>
      <c r="E178" s="38"/>
      <c r="F178" s="38"/>
      <c r="G178" s="38"/>
      <c r="H178" s="38"/>
      <c r="I178" s="38"/>
      <c r="J178" s="38"/>
      <c r="K178" s="38"/>
      <c r="L178" s="38"/>
      <c r="M178" s="38"/>
      <c r="N178" s="38"/>
      <c r="O178" s="38"/>
      <c r="P178" s="38"/>
    </row>
    <row r="179" spans="1:16" s="36" customFormat="1" x14ac:dyDescent="0.25">
      <c r="A179" s="38"/>
      <c r="B179" s="38"/>
      <c r="C179" s="38"/>
      <c r="D179" s="38"/>
      <c r="E179" s="38"/>
      <c r="F179" s="38"/>
      <c r="G179" s="38"/>
      <c r="H179" s="38"/>
      <c r="I179" s="38"/>
      <c r="J179" s="38"/>
      <c r="K179" s="38"/>
      <c r="L179" s="38"/>
      <c r="M179" s="38"/>
      <c r="N179" s="38"/>
      <c r="O179" s="38"/>
      <c r="P179" s="38"/>
    </row>
    <row r="180" spans="1:16" s="36" customFormat="1" x14ac:dyDescent="0.25">
      <c r="A180" s="38"/>
      <c r="B180" s="38"/>
      <c r="C180" s="38"/>
      <c r="D180" s="38"/>
      <c r="E180" s="38"/>
      <c r="F180" s="38"/>
      <c r="G180" s="38"/>
      <c r="H180" s="38"/>
      <c r="I180" s="38"/>
      <c r="J180" s="38"/>
      <c r="K180" s="38"/>
      <c r="L180" s="38"/>
      <c r="M180" s="38"/>
      <c r="N180" s="38"/>
      <c r="O180" s="38"/>
      <c r="P180" s="38"/>
    </row>
    <row r="181" spans="1:16" s="36" customFormat="1" x14ac:dyDescent="0.25">
      <c r="A181" s="38"/>
      <c r="B181" s="38"/>
      <c r="C181" s="38"/>
      <c r="D181" s="38"/>
      <c r="E181" s="38"/>
      <c r="F181" s="38"/>
      <c r="G181" s="38"/>
      <c r="H181" s="38"/>
      <c r="I181" s="38"/>
      <c r="J181" s="38"/>
      <c r="K181" s="38"/>
      <c r="L181" s="38"/>
      <c r="M181" s="38"/>
      <c r="N181" s="38"/>
      <c r="O181" s="38"/>
      <c r="P181" s="38"/>
    </row>
    <row r="182" spans="1:16" s="36" customFormat="1" x14ac:dyDescent="0.25">
      <c r="A182" s="38"/>
      <c r="B182" s="38"/>
      <c r="C182" s="38"/>
      <c r="D182" s="38"/>
      <c r="E182" s="38"/>
      <c r="F182" s="38"/>
      <c r="G182" s="38"/>
      <c r="H182" s="38"/>
      <c r="I182" s="38"/>
      <c r="J182" s="38"/>
      <c r="K182" s="38"/>
      <c r="L182" s="38"/>
      <c r="M182" s="38"/>
      <c r="N182" s="38"/>
      <c r="O182" s="38"/>
      <c r="P182" s="38"/>
    </row>
    <row r="183" spans="1:16" s="36" customFormat="1" x14ac:dyDescent="0.25">
      <c r="A183" s="38"/>
      <c r="B183" s="38"/>
      <c r="C183" s="38"/>
      <c r="D183" s="38"/>
      <c r="E183" s="38"/>
      <c r="F183" s="38"/>
      <c r="G183" s="38"/>
      <c r="H183" s="38"/>
      <c r="I183" s="38"/>
      <c r="J183" s="38"/>
      <c r="K183" s="38"/>
      <c r="L183" s="38"/>
      <c r="M183" s="38"/>
      <c r="N183" s="38"/>
      <c r="O183" s="38"/>
      <c r="P183" s="38"/>
    </row>
    <row r="184" spans="1:16" s="36" customFormat="1" x14ac:dyDescent="0.25">
      <c r="A184" s="38"/>
      <c r="B184" s="38"/>
      <c r="C184" s="38"/>
      <c r="D184" s="38"/>
      <c r="E184" s="38"/>
      <c r="F184" s="38"/>
      <c r="G184" s="38"/>
      <c r="H184" s="38"/>
      <c r="I184" s="38"/>
      <c r="J184" s="38"/>
      <c r="K184" s="38"/>
      <c r="L184" s="38"/>
      <c r="M184" s="38"/>
      <c r="N184" s="38"/>
      <c r="O184" s="38"/>
      <c r="P184" s="38"/>
    </row>
    <row r="185" spans="1:16" s="36" customFormat="1" x14ac:dyDescent="0.25">
      <c r="A185" s="38"/>
      <c r="B185" s="38"/>
      <c r="C185" s="38"/>
      <c r="D185" s="38"/>
      <c r="E185" s="38"/>
      <c r="F185" s="38"/>
      <c r="G185" s="38"/>
      <c r="H185" s="38"/>
      <c r="I185" s="38"/>
      <c r="J185" s="38"/>
      <c r="K185" s="38"/>
      <c r="L185" s="38"/>
      <c r="M185" s="38"/>
      <c r="N185" s="38"/>
      <c r="O185" s="38"/>
      <c r="P185" s="38"/>
    </row>
    <row r="186" spans="1:16" s="36" customFormat="1" x14ac:dyDescent="0.25">
      <c r="A186" s="38"/>
      <c r="B186" s="38"/>
      <c r="C186" s="38"/>
      <c r="D186" s="38"/>
      <c r="E186" s="38"/>
      <c r="F186" s="38"/>
      <c r="G186" s="38"/>
      <c r="H186" s="38"/>
      <c r="I186" s="38"/>
      <c r="J186" s="38"/>
      <c r="K186" s="38"/>
      <c r="L186" s="38"/>
      <c r="M186" s="38"/>
      <c r="N186" s="38"/>
      <c r="O186" s="38"/>
      <c r="P186" s="38"/>
    </row>
    <row r="187" spans="1:16" s="36" customFormat="1" x14ac:dyDescent="0.25">
      <c r="A187" s="38"/>
      <c r="B187" s="38"/>
      <c r="C187" s="38"/>
      <c r="D187" s="38"/>
      <c r="E187" s="38"/>
      <c r="F187" s="38"/>
      <c r="G187" s="38"/>
      <c r="H187" s="38"/>
      <c r="I187" s="38"/>
      <c r="J187" s="38"/>
      <c r="K187" s="38"/>
      <c r="L187" s="38"/>
      <c r="M187" s="38"/>
      <c r="N187" s="38"/>
      <c r="O187" s="38"/>
      <c r="P187" s="38"/>
    </row>
    <row r="188" spans="1:16" s="36" customFormat="1" x14ac:dyDescent="0.25">
      <c r="A188" s="38"/>
      <c r="B188" s="38"/>
      <c r="C188" s="38"/>
      <c r="D188" s="38"/>
      <c r="E188" s="38"/>
      <c r="F188" s="38"/>
      <c r="G188" s="38"/>
      <c r="H188" s="38"/>
      <c r="I188" s="38"/>
      <c r="J188" s="38"/>
      <c r="K188" s="38"/>
      <c r="L188" s="38"/>
      <c r="M188" s="38"/>
      <c r="N188" s="38"/>
      <c r="O188" s="38"/>
      <c r="P188" s="38"/>
    </row>
    <row r="189" spans="1:16" s="36" customFormat="1" x14ac:dyDescent="0.25">
      <c r="A189" s="38"/>
      <c r="B189" s="38"/>
      <c r="C189" s="38"/>
      <c r="D189" s="38"/>
      <c r="E189" s="38"/>
      <c r="F189" s="38"/>
      <c r="G189" s="38"/>
      <c r="H189" s="38"/>
      <c r="I189" s="38"/>
      <c r="J189" s="38"/>
      <c r="K189" s="38"/>
      <c r="L189" s="38"/>
      <c r="M189" s="38"/>
      <c r="N189" s="38"/>
      <c r="O189" s="38"/>
      <c r="P189" s="38"/>
    </row>
    <row r="190" spans="1:16" s="36" customFormat="1" x14ac:dyDescent="0.25">
      <c r="A190" s="38"/>
      <c r="B190" s="38"/>
      <c r="C190" s="38"/>
      <c r="D190" s="38"/>
      <c r="E190" s="38"/>
      <c r="F190" s="38"/>
      <c r="G190" s="38"/>
      <c r="H190" s="38"/>
      <c r="I190" s="38"/>
      <c r="J190" s="38"/>
      <c r="K190" s="38"/>
      <c r="L190" s="38"/>
      <c r="M190" s="38"/>
      <c r="N190" s="38"/>
      <c r="O190" s="38"/>
      <c r="P190" s="38"/>
    </row>
    <row r="191" spans="1:16" s="36" customFormat="1" x14ac:dyDescent="0.25">
      <c r="A191" s="38"/>
      <c r="B191" s="38"/>
      <c r="C191" s="38"/>
      <c r="D191" s="38"/>
      <c r="E191" s="38"/>
      <c r="F191" s="38"/>
      <c r="G191" s="38"/>
      <c r="H191" s="38"/>
      <c r="I191" s="38"/>
      <c r="J191" s="38"/>
      <c r="K191" s="38"/>
      <c r="L191" s="38"/>
      <c r="M191" s="38"/>
      <c r="N191" s="38"/>
      <c r="O191" s="38"/>
      <c r="P191" s="38"/>
    </row>
    <row r="192" spans="1:16" s="36" customFormat="1" x14ac:dyDescent="0.25">
      <c r="A192" s="38"/>
      <c r="B192" s="38"/>
      <c r="C192" s="38"/>
      <c r="D192" s="38"/>
      <c r="E192" s="38"/>
      <c r="F192" s="38"/>
      <c r="G192" s="38"/>
      <c r="H192" s="38"/>
      <c r="I192" s="38"/>
      <c r="J192" s="38"/>
      <c r="K192" s="38"/>
      <c r="L192" s="38"/>
      <c r="M192" s="38"/>
      <c r="N192" s="38"/>
      <c r="O192" s="38"/>
      <c r="P192" s="38"/>
    </row>
    <row r="193" spans="1:16" s="36" customFormat="1" x14ac:dyDescent="0.25">
      <c r="A193" s="38"/>
      <c r="B193" s="38"/>
      <c r="C193" s="38"/>
      <c r="D193" s="38"/>
      <c r="E193" s="38"/>
      <c r="F193" s="38"/>
      <c r="G193" s="38"/>
      <c r="H193" s="38"/>
      <c r="I193" s="38"/>
      <c r="J193" s="38"/>
      <c r="K193" s="38"/>
      <c r="L193" s="38"/>
      <c r="M193" s="38"/>
      <c r="N193" s="38"/>
      <c r="O193" s="38"/>
      <c r="P193" s="38"/>
    </row>
    <row r="194" spans="1:16" s="36" customFormat="1" x14ac:dyDescent="0.25">
      <c r="A194" s="38"/>
      <c r="B194" s="38"/>
      <c r="C194" s="38"/>
      <c r="D194" s="38"/>
      <c r="E194" s="38"/>
      <c r="F194" s="38"/>
      <c r="G194" s="38"/>
      <c r="H194" s="38"/>
      <c r="I194" s="38"/>
      <c r="J194" s="38"/>
      <c r="K194" s="38"/>
      <c r="L194" s="38"/>
      <c r="M194" s="38"/>
      <c r="N194" s="38"/>
      <c r="O194" s="38"/>
      <c r="P194" s="38"/>
    </row>
    <row r="195" spans="1:16" s="36" customFormat="1" x14ac:dyDescent="0.25">
      <c r="A195" s="38"/>
      <c r="B195" s="38"/>
      <c r="C195" s="38"/>
      <c r="D195" s="38"/>
      <c r="E195" s="38"/>
      <c r="F195" s="38"/>
      <c r="G195" s="38"/>
      <c r="H195" s="38"/>
      <c r="I195" s="38"/>
      <c r="J195" s="38"/>
      <c r="K195" s="38"/>
      <c r="L195" s="38"/>
      <c r="M195" s="38"/>
      <c r="N195" s="38"/>
      <c r="O195" s="38"/>
      <c r="P195" s="38"/>
    </row>
    <row r="196" spans="1:16" s="36" customFormat="1" x14ac:dyDescent="0.25">
      <c r="A196" s="38"/>
      <c r="B196" s="38"/>
      <c r="C196" s="38"/>
      <c r="D196" s="38"/>
      <c r="E196" s="38"/>
      <c r="F196" s="38"/>
      <c r="G196" s="38"/>
      <c r="H196" s="38"/>
      <c r="I196" s="38"/>
      <c r="J196" s="38"/>
      <c r="K196" s="38"/>
      <c r="L196" s="38"/>
      <c r="M196" s="38"/>
      <c r="N196" s="38"/>
      <c r="O196" s="38"/>
      <c r="P196" s="38"/>
    </row>
    <row r="197" spans="1:16" s="36" customFormat="1" x14ac:dyDescent="0.25">
      <c r="A197" s="38"/>
      <c r="B197" s="38"/>
      <c r="C197" s="38"/>
      <c r="D197" s="38"/>
      <c r="E197" s="38"/>
      <c r="F197" s="38"/>
      <c r="G197" s="38"/>
      <c r="H197" s="38"/>
      <c r="I197" s="38"/>
      <c r="J197" s="38"/>
      <c r="K197" s="38"/>
      <c r="L197" s="38"/>
      <c r="M197" s="38"/>
      <c r="N197" s="38"/>
      <c r="O197" s="38"/>
      <c r="P197" s="38"/>
    </row>
    <row r="198" spans="1:16" s="36" customFormat="1" x14ac:dyDescent="0.25">
      <c r="A198" s="38"/>
      <c r="B198" s="38"/>
      <c r="C198" s="38"/>
      <c r="D198" s="38"/>
      <c r="E198" s="38"/>
      <c r="F198" s="38"/>
      <c r="G198" s="38"/>
      <c r="H198" s="38"/>
      <c r="I198" s="38"/>
      <c r="J198" s="38"/>
      <c r="K198" s="38"/>
      <c r="L198" s="38"/>
      <c r="M198" s="38"/>
      <c r="N198" s="38"/>
      <c r="O198" s="38"/>
      <c r="P198" s="38"/>
    </row>
    <row r="199" spans="1:16" s="36" customFormat="1" x14ac:dyDescent="0.25">
      <c r="A199" s="38"/>
      <c r="B199" s="38"/>
      <c r="C199" s="38"/>
      <c r="D199" s="38"/>
      <c r="E199" s="38"/>
      <c r="F199" s="38"/>
      <c r="G199" s="38"/>
      <c r="H199" s="38"/>
      <c r="I199" s="38"/>
      <c r="J199" s="38"/>
      <c r="K199" s="38"/>
      <c r="L199" s="38"/>
      <c r="M199" s="38"/>
      <c r="N199" s="38"/>
      <c r="O199" s="38"/>
      <c r="P199" s="38"/>
    </row>
    <row r="200" spans="1:16" s="36" customFormat="1" x14ac:dyDescent="0.25">
      <c r="A200" s="38"/>
      <c r="B200" s="38"/>
      <c r="C200" s="38"/>
      <c r="D200" s="38"/>
      <c r="E200" s="38"/>
      <c r="F200" s="38"/>
      <c r="G200" s="38"/>
      <c r="H200" s="38"/>
      <c r="I200" s="38"/>
      <c r="J200" s="38"/>
      <c r="K200" s="38"/>
      <c r="L200" s="38"/>
      <c r="M200" s="38"/>
      <c r="N200" s="38"/>
      <c r="O200" s="38"/>
      <c r="P200" s="38"/>
    </row>
    <row r="201" spans="1:16" s="36" customFormat="1" x14ac:dyDescent="0.25">
      <c r="A201" s="38"/>
      <c r="B201" s="38"/>
      <c r="C201" s="38"/>
      <c r="D201" s="38"/>
      <c r="E201" s="38"/>
      <c r="F201" s="38"/>
      <c r="G201" s="38"/>
      <c r="H201" s="38"/>
      <c r="I201" s="38"/>
      <c r="J201" s="38"/>
      <c r="K201" s="38"/>
      <c r="L201" s="38"/>
      <c r="M201" s="38"/>
      <c r="N201" s="38"/>
      <c r="O201" s="38"/>
      <c r="P201" s="38"/>
    </row>
    <row r="202" spans="1:16" s="36" customFormat="1" x14ac:dyDescent="0.25">
      <c r="A202" s="38"/>
      <c r="B202" s="38"/>
      <c r="C202" s="38"/>
      <c r="D202" s="38"/>
      <c r="E202" s="38"/>
      <c r="F202" s="38"/>
      <c r="G202" s="38"/>
      <c r="H202" s="38"/>
      <c r="I202" s="38"/>
      <c r="J202" s="38"/>
      <c r="K202" s="38"/>
      <c r="L202" s="38"/>
      <c r="M202" s="38"/>
      <c r="N202" s="38"/>
      <c r="O202" s="38"/>
      <c r="P202" s="38"/>
    </row>
    <row r="203" spans="1:16" s="36" customFormat="1" x14ac:dyDescent="0.25">
      <c r="A203" s="38"/>
      <c r="B203" s="38"/>
      <c r="C203" s="38"/>
      <c r="D203" s="38"/>
      <c r="E203" s="38"/>
      <c r="F203" s="38"/>
      <c r="G203" s="38"/>
      <c r="H203" s="38"/>
      <c r="I203" s="38"/>
      <c r="J203" s="38"/>
      <c r="K203" s="38"/>
      <c r="L203" s="38"/>
      <c r="M203" s="38"/>
      <c r="N203" s="38"/>
      <c r="O203" s="38"/>
      <c r="P203" s="38"/>
    </row>
    <row r="204" spans="1:16" s="36" customFormat="1" x14ac:dyDescent="0.25">
      <c r="A204" s="38"/>
      <c r="B204" s="38"/>
      <c r="C204" s="38"/>
      <c r="D204" s="38"/>
      <c r="E204" s="38"/>
      <c r="F204" s="38"/>
      <c r="G204" s="38"/>
      <c r="H204" s="38"/>
      <c r="I204" s="38"/>
      <c r="J204" s="38"/>
      <c r="K204" s="38"/>
      <c r="L204" s="38"/>
      <c r="M204" s="38"/>
      <c r="N204" s="38"/>
      <c r="O204" s="38"/>
      <c r="P204" s="38"/>
    </row>
    <row r="205" spans="1:16" s="36" customFormat="1" x14ac:dyDescent="0.25">
      <c r="A205" s="38"/>
      <c r="B205" s="38"/>
      <c r="C205" s="38"/>
      <c r="D205" s="38"/>
      <c r="E205" s="38"/>
      <c r="F205" s="38"/>
      <c r="G205" s="38"/>
      <c r="H205" s="38"/>
      <c r="I205" s="38"/>
      <c r="J205" s="38"/>
      <c r="K205" s="38"/>
      <c r="L205" s="38"/>
      <c r="M205" s="38"/>
      <c r="N205" s="38"/>
      <c r="O205" s="38"/>
      <c r="P205" s="38"/>
    </row>
    <row r="206" spans="1:16" s="36" customFormat="1" x14ac:dyDescent="0.25">
      <c r="A206" s="38"/>
      <c r="B206" s="38"/>
      <c r="C206" s="38"/>
      <c r="D206" s="38"/>
      <c r="E206" s="38"/>
      <c r="F206" s="38"/>
      <c r="G206" s="38"/>
      <c r="H206" s="38"/>
      <c r="I206" s="38"/>
      <c r="J206" s="38"/>
      <c r="K206" s="38"/>
      <c r="L206" s="38"/>
      <c r="M206" s="38"/>
      <c r="N206" s="38"/>
      <c r="O206" s="38"/>
      <c r="P206" s="38"/>
    </row>
    <row r="207" spans="1:16" s="36" customFormat="1" x14ac:dyDescent="0.25">
      <c r="A207" s="38"/>
      <c r="B207" s="38"/>
      <c r="C207" s="38"/>
      <c r="D207" s="38"/>
      <c r="E207" s="38"/>
      <c r="F207" s="38"/>
      <c r="G207" s="38"/>
      <c r="H207" s="38"/>
      <c r="I207" s="38"/>
      <c r="J207" s="38"/>
      <c r="K207" s="38"/>
      <c r="L207" s="38"/>
      <c r="M207" s="38"/>
      <c r="N207" s="38"/>
      <c r="O207" s="38"/>
      <c r="P207" s="38"/>
    </row>
    <row r="208" spans="1:16" s="36" customFormat="1" x14ac:dyDescent="0.25">
      <c r="A208" s="38"/>
      <c r="B208" s="38"/>
      <c r="C208" s="38"/>
      <c r="D208" s="38"/>
      <c r="E208" s="38"/>
      <c r="F208" s="38"/>
      <c r="G208" s="38"/>
      <c r="H208" s="38"/>
      <c r="I208" s="38"/>
      <c r="J208" s="38"/>
      <c r="K208" s="38"/>
      <c r="L208" s="38"/>
      <c r="M208" s="38"/>
      <c r="N208" s="38"/>
      <c r="O208" s="38"/>
      <c r="P208" s="38"/>
    </row>
    <row r="209" spans="1:16" s="36" customFormat="1" x14ac:dyDescent="0.25">
      <c r="A209" s="38"/>
      <c r="B209" s="38"/>
      <c r="C209" s="38"/>
      <c r="D209" s="38"/>
      <c r="E209" s="38"/>
      <c r="F209" s="38"/>
      <c r="G209" s="38"/>
      <c r="H209" s="38"/>
      <c r="I209" s="38"/>
      <c r="J209" s="38"/>
      <c r="K209" s="38"/>
      <c r="L209" s="38"/>
      <c r="M209" s="38"/>
      <c r="N209" s="38"/>
      <c r="O209" s="38"/>
      <c r="P209" s="38"/>
    </row>
    <row r="210" spans="1:16" s="36" customFormat="1" x14ac:dyDescent="0.25">
      <c r="A210" s="38"/>
      <c r="B210" s="38"/>
      <c r="C210" s="38"/>
      <c r="D210" s="38"/>
      <c r="E210" s="38"/>
      <c r="F210" s="38"/>
      <c r="G210" s="38"/>
      <c r="H210" s="38"/>
      <c r="I210" s="38"/>
      <c r="J210" s="38"/>
      <c r="K210" s="38"/>
      <c r="L210" s="38"/>
      <c r="M210" s="38"/>
      <c r="N210" s="38"/>
      <c r="O210" s="38"/>
      <c r="P210" s="38"/>
    </row>
    <row r="211" spans="1:16" s="36" customFormat="1" x14ac:dyDescent="0.25">
      <c r="A211" s="38"/>
      <c r="B211" s="38"/>
      <c r="C211" s="38"/>
      <c r="D211" s="38"/>
      <c r="E211" s="38"/>
      <c r="F211" s="38"/>
      <c r="G211" s="38"/>
      <c r="H211" s="38"/>
      <c r="I211" s="38"/>
      <c r="J211" s="38"/>
      <c r="K211" s="38"/>
      <c r="L211" s="38"/>
      <c r="M211" s="38"/>
      <c r="N211" s="38"/>
      <c r="O211" s="38"/>
      <c r="P211" s="38"/>
    </row>
    <row r="212" spans="1:16" s="36" customFormat="1" x14ac:dyDescent="0.25">
      <c r="A212" s="38"/>
      <c r="B212" s="38"/>
      <c r="C212" s="38"/>
      <c r="D212" s="38"/>
      <c r="E212" s="38"/>
      <c r="F212" s="38"/>
      <c r="G212" s="38"/>
      <c r="H212" s="38"/>
      <c r="I212" s="38"/>
      <c r="J212" s="38"/>
      <c r="K212" s="38"/>
      <c r="L212" s="38"/>
      <c r="M212" s="38"/>
      <c r="N212" s="38"/>
      <c r="O212" s="38"/>
      <c r="P212" s="38"/>
    </row>
    <row r="213" spans="1:16" s="36" customFormat="1" x14ac:dyDescent="0.25">
      <c r="A213" s="38"/>
      <c r="B213" s="38"/>
      <c r="C213" s="38"/>
      <c r="D213" s="38"/>
      <c r="E213" s="38"/>
      <c r="F213" s="38"/>
      <c r="G213" s="38"/>
      <c r="H213" s="38"/>
      <c r="I213" s="38"/>
      <c r="J213" s="38"/>
      <c r="K213" s="38"/>
      <c r="L213" s="38"/>
      <c r="M213" s="38"/>
      <c r="N213" s="38"/>
      <c r="O213" s="38"/>
      <c r="P213" s="38"/>
    </row>
    <row r="214" spans="1:16" s="36" customFormat="1" x14ac:dyDescent="0.25">
      <c r="A214" s="38"/>
      <c r="B214" s="38"/>
      <c r="C214" s="38"/>
      <c r="D214" s="38"/>
      <c r="E214" s="38"/>
      <c r="F214" s="38"/>
      <c r="G214" s="38"/>
      <c r="H214" s="38"/>
      <c r="I214" s="38"/>
      <c r="J214" s="38"/>
      <c r="K214" s="38"/>
      <c r="L214" s="38"/>
      <c r="M214" s="38"/>
      <c r="N214" s="38"/>
      <c r="O214" s="38"/>
      <c r="P214" s="38"/>
    </row>
    <row r="215" spans="1:16" s="36" customFormat="1" x14ac:dyDescent="0.25">
      <c r="A215" s="38"/>
      <c r="B215" s="38"/>
      <c r="C215" s="38"/>
      <c r="D215" s="38"/>
      <c r="E215" s="38"/>
      <c r="F215" s="38"/>
      <c r="G215" s="38"/>
      <c r="H215" s="38"/>
      <c r="I215" s="38"/>
      <c r="J215" s="38"/>
      <c r="K215" s="38"/>
      <c r="L215" s="38"/>
      <c r="M215" s="38"/>
      <c r="N215" s="38"/>
      <c r="O215" s="38"/>
      <c r="P215" s="38"/>
    </row>
    <row r="216" spans="1:16" s="36" customFormat="1" x14ac:dyDescent="0.25">
      <c r="A216" s="38"/>
      <c r="B216" s="38"/>
      <c r="C216" s="38"/>
      <c r="D216" s="38"/>
      <c r="E216" s="38"/>
      <c r="F216" s="38"/>
      <c r="G216" s="38"/>
      <c r="H216" s="38"/>
      <c r="I216" s="38"/>
      <c r="J216" s="38"/>
      <c r="K216" s="38"/>
      <c r="L216" s="38"/>
      <c r="M216" s="38"/>
      <c r="N216" s="38"/>
      <c r="O216" s="38"/>
      <c r="P216" s="38"/>
    </row>
    <row r="217" spans="1:16" s="36" customFormat="1" x14ac:dyDescent="0.25">
      <c r="A217" s="38"/>
      <c r="B217" s="38"/>
      <c r="C217" s="38"/>
      <c r="D217" s="38"/>
      <c r="E217" s="38"/>
      <c r="F217" s="38"/>
      <c r="G217" s="38"/>
      <c r="H217" s="38"/>
      <c r="I217" s="38"/>
      <c r="J217" s="38"/>
      <c r="K217" s="38"/>
      <c r="L217" s="38"/>
      <c r="M217" s="38"/>
      <c r="N217" s="38"/>
      <c r="O217" s="38"/>
      <c r="P217" s="38"/>
    </row>
    <row r="218" spans="1:16" s="36" customFormat="1" x14ac:dyDescent="0.25">
      <c r="A218" s="38"/>
      <c r="B218" s="38"/>
      <c r="C218" s="38"/>
      <c r="D218" s="38"/>
      <c r="E218" s="38"/>
      <c r="F218" s="38"/>
      <c r="G218" s="38"/>
      <c r="H218" s="38"/>
      <c r="I218" s="38"/>
      <c r="J218" s="38"/>
      <c r="K218" s="38"/>
      <c r="L218" s="38"/>
      <c r="M218" s="38"/>
      <c r="N218" s="38"/>
      <c r="O218" s="38"/>
      <c r="P218" s="38"/>
    </row>
    <row r="219" spans="1:16" s="36" customFormat="1" x14ac:dyDescent="0.25">
      <c r="A219" s="38"/>
      <c r="B219" s="38"/>
      <c r="C219" s="38"/>
      <c r="D219" s="38"/>
      <c r="E219" s="38"/>
      <c r="F219" s="38"/>
      <c r="G219" s="38"/>
      <c r="H219" s="38"/>
      <c r="I219" s="38"/>
      <c r="J219" s="38"/>
      <c r="K219" s="38"/>
      <c r="L219" s="38"/>
      <c r="M219" s="38"/>
      <c r="N219" s="38"/>
      <c r="O219" s="38"/>
      <c r="P219" s="38"/>
    </row>
    <row r="220" spans="1:16" s="36" customFormat="1" x14ac:dyDescent="0.25">
      <c r="A220" s="38"/>
      <c r="B220" s="38"/>
      <c r="C220" s="38"/>
      <c r="D220" s="38"/>
      <c r="E220" s="38"/>
      <c r="F220" s="38"/>
      <c r="G220" s="38"/>
      <c r="H220" s="38"/>
      <c r="I220" s="38"/>
      <c r="J220" s="38"/>
      <c r="K220" s="38"/>
      <c r="L220" s="38"/>
      <c r="M220" s="38"/>
      <c r="N220" s="38"/>
      <c r="O220" s="38"/>
      <c r="P220" s="38"/>
    </row>
    <row r="221" spans="1:16" s="36" customFormat="1" x14ac:dyDescent="0.25">
      <c r="A221" s="38"/>
      <c r="B221" s="38"/>
      <c r="C221" s="38"/>
      <c r="D221" s="38"/>
      <c r="E221" s="38"/>
      <c r="F221" s="38"/>
      <c r="G221" s="38"/>
      <c r="H221" s="38"/>
      <c r="I221" s="38"/>
      <c r="J221" s="38"/>
      <c r="K221" s="38"/>
      <c r="L221" s="38"/>
      <c r="M221" s="38"/>
      <c r="N221" s="38"/>
      <c r="O221" s="38"/>
      <c r="P221" s="38"/>
    </row>
    <row r="222" spans="1:16" s="36" customFormat="1" x14ac:dyDescent="0.25">
      <c r="A222" s="38"/>
      <c r="B222" s="38"/>
      <c r="C222" s="38"/>
      <c r="D222" s="38"/>
      <c r="E222" s="38"/>
      <c r="F222" s="38"/>
      <c r="G222" s="38"/>
      <c r="H222" s="38"/>
      <c r="I222" s="38"/>
      <c r="J222" s="38"/>
      <c r="K222" s="38"/>
      <c r="L222" s="38"/>
      <c r="M222" s="38"/>
      <c r="N222" s="38"/>
      <c r="O222" s="38"/>
      <c r="P222" s="38"/>
    </row>
  </sheetData>
  <mergeCells count="1">
    <mergeCell ref="B3:M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A6"/>
  <sheetViews>
    <sheetView zoomScaleNormal="100" workbookViewId="0">
      <selection activeCell="K1" sqref="K1:L1048576"/>
    </sheetView>
  </sheetViews>
  <sheetFormatPr baseColWidth="10" defaultRowHeight="15" x14ac:dyDescent="0.25"/>
  <cols>
    <col min="1" max="1" width="11.42578125" style="36"/>
    <col min="2" max="2" width="9" style="36" customWidth="1"/>
    <col min="3" max="3" width="11.42578125" style="36"/>
    <col min="4" max="5" width="17.5703125" style="36" customWidth="1"/>
    <col min="6" max="6" width="13.85546875" style="36" customWidth="1"/>
    <col min="7" max="8" width="11.42578125" style="36"/>
    <col min="9" max="9" width="14" style="36" customWidth="1"/>
    <col min="10" max="10" width="14.85546875" style="36" customWidth="1"/>
    <col min="11" max="12" width="14.140625" style="36" customWidth="1"/>
    <col min="13" max="27" width="11.42578125" style="36"/>
  </cols>
  <sheetData>
    <row r="5" spans="3:11" ht="45" customHeight="1" x14ac:dyDescent="0.25">
      <c r="E5" s="272" t="s">
        <v>78</v>
      </c>
      <c r="F5" s="272"/>
      <c r="G5" s="272"/>
      <c r="H5" s="272"/>
      <c r="I5" s="272"/>
      <c r="J5" s="272"/>
      <c r="K5" s="272"/>
    </row>
    <row r="6" spans="3:11" ht="23.25" x14ac:dyDescent="0.25">
      <c r="C6" s="171"/>
      <c r="E6" s="171"/>
      <c r="F6" s="171"/>
      <c r="G6" s="171"/>
      <c r="H6" s="171"/>
      <c r="I6" s="171"/>
      <c r="J6" s="171"/>
      <c r="K6" s="171"/>
    </row>
  </sheetData>
  <mergeCells count="1">
    <mergeCell ref="E5:K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BA5"/>
  <sheetViews>
    <sheetView workbookViewId="0">
      <selection activeCell="H28" sqref="H28"/>
    </sheetView>
  </sheetViews>
  <sheetFormatPr baseColWidth="10" defaultRowHeight="15" x14ac:dyDescent="0.25"/>
  <cols>
    <col min="1" max="1" width="10.5703125" style="36" customWidth="1"/>
    <col min="2" max="2" width="14" style="36" customWidth="1"/>
    <col min="3" max="53" width="11.42578125" style="36"/>
  </cols>
  <sheetData>
    <row r="5" spans="4:9" ht="23.25" x14ac:dyDescent="0.25">
      <c r="D5" s="273" t="s">
        <v>79</v>
      </c>
      <c r="E5" s="273"/>
      <c r="F5" s="273"/>
      <c r="G5" s="273"/>
      <c r="H5" s="273"/>
      <c r="I5" s="273"/>
    </row>
  </sheetData>
  <mergeCells count="1">
    <mergeCell ref="D5:I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16"/>
  <sheetViews>
    <sheetView workbookViewId="0">
      <selection activeCell="F23" sqref="F23"/>
    </sheetView>
  </sheetViews>
  <sheetFormatPr baseColWidth="10" defaultRowHeight="15" x14ac:dyDescent="0.25"/>
  <cols>
    <col min="1" max="1" width="17.7109375" style="36" customWidth="1"/>
    <col min="2" max="2" width="19.42578125" customWidth="1"/>
    <col min="3" max="3" width="14.7109375" customWidth="1"/>
    <col min="4" max="4" width="12.5703125" customWidth="1"/>
    <col min="5" max="5" width="13.7109375" customWidth="1"/>
    <col min="6" max="6" width="12.7109375" customWidth="1"/>
    <col min="7" max="7" width="12.5703125" customWidth="1"/>
    <col min="8" max="8" width="13.140625" customWidth="1"/>
    <col min="9" max="12" width="15" customWidth="1"/>
    <col min="13" max="13" width="14.42578125" customWidth="1"/>
    <col min="14" max="14" width="12.42578125" customWidth="1"/>
    <col min="15" max="15" width="16.7109375" customWidth="1"/>
    <col min="16" max="49" width="11.42578125" style="36"/>
  </cols>
  <sheetData>
    <row r="1" spans="2:49" s="36" customFormat="1" x14ac:dyDescent="0.25"/>
    <row r="2" spans="2:49" s="36" customFormat="1" x14ac:dyDescent="0.25"/>
    <row r="3" spans="2:49" s="36" customFormat="1" ht="15" customHeight="1" x14ac:dyDescent="0.25">
      <c r="B3" s="37"/>
      <c r="D3" s="274" t="s">
        <v>86</v>
      </c>
      <c r="E3" s="274"/>
      <c r="F3" s="274"/>
      <c r="G3" s="274"/>
      <c r="H3" s="274"/>
      <c r="I3" s="274"/>
      <c r="J3" s="274"/>
      <c r="K3" s="274"/>
      <c r="L3" s="170"/>
      <c r="M3" s="95"/>
      <c r="N3" s="95"/>
      <c r="O3" s="95"/>
      <c r="P3" s="95"/>
    </row>
    <row r="4" spans="2:49" s="36" customFormat="1" x14ac:dyDescent="0.25">
      <c r="C4" s="70"/>
      <c r="D4" s="274"/>
      <c r="E4" s="274"/>
      <c r="F4" s="274"/>
      <c r="G4" s="274"/>
      <c r="H4" s="274"/>
      <c r="I4" s="274"/>
      <c r="J4" s="274"/>
      <c r="K4" s="274"/>
      <c r="L4" s="170"/>
      <c r="M4" s="95"/>
      <c r="N4" s="95"/>
      <c r="O4" s="95"/>
    </row>
    <row r="5" spans="2:49" s="36" customFormat="1" x14ac:dyDescent="0.25">
      <c r="B5" s="95"/>
      <c r="C5" s="95"/>
      <c r="D5" s="274"/>
      <c r="E5" s="274"/>
      <c r="F5" s="274"/>
      <c r="G5" s="274"/>
      <c r="H5" s="274"/>
      <c r="I5" s="274"/>
      <c r="J5" s="274"/>
      <c r="K5" s="274"/>
      <c r="L5" s="95"/>
      <c r="M5" s="95"/>
      <c r="N5" s="95"/>
      <c r="O5" s="95"/>
    </row>
    <row r="6" spans="2:49" s="36" customFormat="1" x14ac:dyDescent="0.25">
      <c r="B6" s="279"/>
      <c r="C6" s="280"/>
      <c r="D6" s="280"/>
      <c r="E6" s="280"/>
      <c r="F6" s="280"/>
      <c r="G6" s="280"/>
      <c r="H6" s="280"/>
      <c r="I6" s="280"/>
      <c r="J6" s="280"/>
      <c r="K6" s="280"/>
      <c r="L6" s="280"/>
      <c r="M6" s="280"/>
      <c r="N6" s="280"/>
      <c r="O6" s="280"/>
    </row>
    <row r="7" spans="2:49" ht="15" customHeight="1" x14ac:dyDescent="0.25">
      <c r="B7" s="281" t="s">
        <v>64</v>
      </c>
      <c r="C7" s="283">
        <v>2004</v>
      </c>
      <c r="D7" s="277">
        <v>2005</v>
      </c>
      <c r="E7" s="277">
        <v>2006</v>
      </c>
      <c r="F7" s="277">
        <v>2007</v>
      </c>
      <c r="G7" s="277">
        <v>2008</v>
      </c>
      <c r="H7" s="277">
        <v>2009</v>
      </c>
      <c r="I7" s="277">
        <v>2010</v>
      </c>
      <c r="J7" s="277">
        <v>2011</v>
      </c>
      <c r="K7" s="277">
        <v>2012</v>
      </c>
      <c r="L7" s="275">
        <v>2013</v>
      </c>
      <c r="M7" s="97"/>
      <c r="N7" s="97"/>
      <c r="O7" s="36"/>
      <c r="AU7"/>
      <c r="AV7"/>
      <c r="AW7"/>
    </row>
    <row r="8" spans="2:49" x14ac:dyDescent="0.25">
      <c r="B8" s="282"/>
      <c r="C8" s="284"/>
      <c r="D8" s="278"/>
      <c r="E8" s="278"/>
      <c r="F8" s="278"/>
      <c r="G8" s="278"/>
      <c r="H8" s="278"/>
      <c r="I8" s="278"/>
      <c r="J8" s="278"/>
      <c r="K8" s="278"/>
      <c r="L8" s="276"/>
      <c r="M8" s="97"/>
      <c r="N8" s="36"/>
      <c r="O8" s="36"/>
      <c r="AU8"/>
      <c r="AV8"/>
      <c r="AW8"/>
    </row>
    <row r="9" spans="2:49" x14ac:dyDescent="0.25">
      <c r="B9" s="152"/>
      <c r="C9" s="74"/>
      <c r="D9" s="75"/>
      <c r="E9" s="75"/>
      <c r="F9" s="75"/>
      <c r="G9" s="75"/>
      <c r="H9" s="75"/>
      <c r="I9" s="75"/>
      <c r="J9" s="75"/>
      <c r="K9" s="75"/>
      <c r="L9" s="77"/>
      <c r="M9" s="36"/>
      <c r="N9" s="36"/>
      <c r="O9" s="36"/>
      <c r="AU9"/>
      <c r="AV9"/>
      <c r="AW9"/>
    </row>
    <row r="10" spans="2:49" ht="30" x14ac:dyDescent="0.25">
      <c r="B10" s="153" t="s">
        <v>75</v>
      </c>
      <c r="C10" s="87">
        <f t="shared" ref="C10:H10" si="0">SUM(C12,C19,C25,C32,C39,C45)</f>
        <v>14727.853730000003</v>
      </c>
      <c r="D10" s="88">
        <f t="shared" si="0"/>
        <v>14985.986000000001</v>
      </c>
      <c r="E10" s="88">
        <f t="shared" si="0"/>
        <v>20407.368999999999</v>
      </c>
      <c r="F10" s="88">
        <f t="shared" si="0"/>
        <v>23547.156690000003</v>
      </c>
      <c r="G10" s="88">
        <f t="shared" si="0"/>
        <v>26700.83669</v>
      </c>
      <c r="H10" s="88">
        <f t="shared" si="0"/>
        <v>31689.003420000005</v>
      </c>
      <c r="I10" s="150">
        <f>SUM(I12+I19+I25+I32+I39+I45)</f>
        <v>33246.543290000001</v>
      </c>
      <c r="J10" s="150">
        <f t="shared" ref="J10:L10" si="1">SUM(J12+J19+J25+J32+J39+J45)</f>
        <v>36126.310635999995</v>
      </c>
      <c r="K10" s="150">
        <f t="shared" si="1"/>
        <v>43032.209739000005</v>
      </c>
      <c r="L10" s="117">
        <f t="shared" si="1"/>
        <v>44674.085561</v>
      </c>
      <c r="M10" s="36"/>
      <c r="N10" s="36"/>
      <c r="O10" s="36"/>
      <c r="AU10"/>
      <c r="AV10"/>
      <c r="AW10"/>
    </row>
    <row r="11" spans="2:49" x14ac:dyDescent="0.25">
      <c r="B11" s="154"/>
      <c r="C11" s="86"/>
      <c r="D11" s="40"/>
      <c r="E11" s="40"/>
      <c r="F11" s="40"/>
      <c r="G11" s="40"/>
      <c r="H11" s="40"/>
      <c r="I11" s="48"/>
      <c r="J11" s="48"/>
      <c r="K11" s="48"/>
      <c r="L11" s="118"/>
      <c r="M11" s="36"/>
      <c r="N11" s="36"/>
      <c r="O11" s="36"/>
      <c r="AU11"/>
      <c r="AV11"/>
      <c r="AW11"/>
    </row>
    <row r="12" spans="2:49" x14ac:dyDescent="0.25">
      <c r="B12" s="50" t="s">
        <v>44</v>
      </c>
      <c r="C12" s="87">
        <f t="shared" ref="C12:L12" si="2">SUM(C13:C17)</f>
        <v>11823.488000000001</v>
      </c>
      <c r="D12" s="88">
        <f t="shared" si="2"/>
        <v>13165.288</v>
      </c>
      <c r="E12" s="88">
        <f t="shared" si="2"/>
        <v>17295.623</v>
      </c>
      <c r="F12" s="88">
        <f t="shared" si="2"/>
        <v>19650.876690000001</v>
      </c>
      <c r="G12" s="88">
        <f t="shared" si="2"/>
        <v>22743.099689999999</v>
      </c>
      <c r="H12" s="88">
        <f t="shared" si="2"/>
        <v>27408.446420000004</v>
      </c>
      <c r="I12" s="150">
        <f t="shared" si="2"/>
        <v>28521.37629</v>
      </c>
      <c r="J12" s="150">
        <f t="shared" si="2"/>
        <v>30780.543583999999</v>
      </c>
      <c r="K12" s="150">
        <f t="shared" si="2"/>
        <v>36667.358021</v>
      </c>
      <c r="L12" s="117">
        <f t="shared" si="2"/>
        <v>37782.320963000006</v>
      </c>
      <c r="M12" s="36"/>
      <c r="N12" s="36"/>
      <c r="O12" s="36"/>
      <c r="AU12"/>
      <c r="AV12"/>
      <c r="AW12"/>
    </row>
    <row r="13" spans="2:49" x14ac:dyDescent="0.25">
      <c r="B13" s="51" t="s">
        <v>16</v>
      </c>
      <c r="C13" s="89">
        <v>10371.688</v>
      </c>
      <c r="D13" s="90">
        <v>11752.17</v>
      </c>
      <c r="E13" s="90">
        <v>15414.397999999999</v>
      </c>
      <c r="F13" s="90">
        <v>17607.286690000001</v>
      </c>
      <c r="G13" s="91">
        <v>19712.198690000001</v>
      </c>
      <c r="H13" s="91">
        <v>24598.293420000002</v>
      </c>
      <c r="I13" s="151">
        <v>24919.115290000002</v>
      </c>
      <c r="J13" s="156">
        <v>26113.608744999998</v>
      </c>
      <c r="K13" s="156">
        <v>31810.863010000001</v>
      </c>
      <c r="L13" s="172">
        <v>32799.353213000002</v>
      </c>
      <c r="M13" s="36"/>
      <c r="N13" s="36"/>
      <c r="O13" s="36"/>
      <c r="AU13"/>
      <c r="AV13"/>
      <c r="AW13"/>
    </row>
    <row r="14" spans="2:49" x14ac:dyDescent="0.25">
      <c r="B14" s="51" t="s">
        <v>45</v>
      </c>
      <c r="C14" s="89">
        <v>663.03499999999997</v>
      </c>
      <c r="D14" s="90">
        <v>639.09299999999996</v>
      </c>
      <c r="E14" s="90">
        <v>967.83799999999997</v>
      </c>
      <c r="F14" s="90">
        <v>1204.8879999999999</v>
      </c>
      <c r="G14" s="91">
        <v>2014.1189999999999</v>
      </c>
      <c r="H14" s="91">
        <v>1799.809</v>
      </c>
      <c r="I14" s="151">
        <v>2445.9650000000001</v>
      </c>
      <c r="J14" s="156">
        <v>2720.732</v>
      </c>
      <c r="K14" s="156">
        <v>3010.5889999999999</v>
      </c>
      <c r="L14" s="172">
        <v>3127.136</v>
      </c>
      <c r="M14" s="36"/>
      <c r="N14" s="36"/>
      <c r="O14" s="36"/>
      <c r="AU14"/>
      <c r="AV14"/>
      <c r="AW14"/>
    </row>
    <row r="15" spans="2:49" x14ac:dyDescent="0.25">
      <c r="B15" s="51" t="s">
        <v>46</v>
      </c>
      <c r="C15" s="89">
        <v>94.358999999999995</v>
      </c>
      <c r="D15" s="90">
        <v>73.962999999999994</v>
      </c>
      <c r="E15" s="90">
        <v>117.688</v>
      </c>
      <c r="F15" s="90">
        <v>93.912000000000006</v>
      </c>
      <c r="G15" s="91">
        <v>105.015</v>
      </c>
      <c r="H15" s="91">
        <v>138.774</v>
      </c>
      <c r="I15" s="151">
        <v>133.096</v>
      </c>
      <c r="J15" s="156">
        <v>163.93481800000001</v>
      </c>
      <c r="K15" s="156">
        <v>172.881</v>
      </c>
      <c r="L15" s="172">
        <v>204.482</v>
      </c>
      <c r="M15" s="36"/>
      <c r="N15" s="36"/>
      <c r="O15" s="36"/>
      <c r="AU15"/>
      <c r="AV15"/>
      <c r="AW15"/>
    </row>
    <row r="16" spans="2:49" x14ac:dyDescent="0.25">
      <c r="B16" s="51" t="s">
        <v>18</v>
      </c>
      <c r="C16" s="89">
        <v>143.816</v>
      </c>
      <c r="D16" s="90">
        <v>82.052000000000007</v>
      </c>
      <c r="E16" s="90">
        <v>116.411</v>
      </c>
      <c r="F16" s="90">
        <v>120.723</v>
      </c>
      <c r="G16" s="91">
        <v>101.825</v>
      </c>
      <c r="H16" s="91">
        <v>170.96799999999999</v>
      </c>
      <c r="I16" s="151">
        <v>116.35</v>
      </c>
      <c r="J16" s="156">
        <v>674.67154300000004</v>
      </c>
      <c r="K16" s="156">
        <v>456.14184999999998</v>
      </c>
      <c r="L16" s="172">
        <v>326.45400000000001</v>
      </c>
      <c r="M16" s="36"/>
      <c r="N16" s="36"/>
      <c r="O16" s="36"/>
      <c r="AU16"/>
      <c r="AV16"/>
      <c r="AW16"/>
    </row>
    <row r="17" spans="2:49" x14ac:dyDescent="0.25">
      <c r="B17" s="51" t="s">
        <v>47</v>
      </c>
      <c r="C17" s="89">
        <v>550.59</v>
      </c>
      <c r="D17" s="90">
        <v>618.01</v>
      </c>
      <c r="E17" s="90">
        <v>679.28800000000001</v>
      </c>
      <c r="F17" s="90">
        <v>624.06700000000001</v>
      </c>
      <c r="G17" s="91">
        <v>809.94200000000001</v>
      </c>
      <c r="H17" s="91">
        <v>700.60199999999998</v>
      </c>
      <c r="I17" s="151">
        <v>906.85</v>
      </c>
      <c r="J17" s="156">
        <v>1107.5964780000002</v>
      </c>
      <c r="K17" s="156">
        <v>1216.8831609999997</v>
      </c>
      <c r="L17" s="172">
        <v>1324.8957499999999</v>
      </c>
      <c r="M17" s="36"/>
      <c r="N17" s="36"/>
      <c r="O17" s="36"/>
      <c r="AU17"/>
      <c r="AV17"/>
      <c r="AW17"/>
    </row>
    <row r="18" spans="2:49" x14ac:dyDescent="0.25">
      <c r="B18" s="51"/>
      <c r="C18" s="86"/>
      <c r="D18" s="40"/>
      <c r="E18" s="40"/>
      <c r="F18" s="40"/>
      <c r="G18" s="40"/>
      <c r="H18" s="40"/>
      <c r="I18" s="48"/>
      <c r="J18" s="48"/>
      <c r="K18" s="48"/>
      <c r="L18" s="118"/>
      <c r="M18" s="36"/>
      <c r="N18" s="36"/>
      <c r="O18" s="36"/>
      <c r="AU18"/>
      <c r="AV18"/>
      <c r="AW18"/>
    </row>
    <row r="19" spans="2:49" x14ac:dyDescent="0.25">
      <c r="B19" s="50" t="s">
        <v>48</v>
      </c>
      <c r="C19" s="87">
        <f t="shared" ref="C19:L19" si="3">SUM(C20:C23)</f>
        <v>302.96722</v>
      </c>
      <c r="D19" s="88">
        <f t="shared" si="3"/>
        <v>264.95299999999997</v>
      </c>
      <c r="E19" s="88">
        <f t="shared" si="3"/>
        <v>445.17500000000001</v>
      </c>
      <c r="F19" s="88">
        <f t="shared" si="3"/>
        <v>426.19399999999996</v>
      </c>
      <c r="G19" s="88">
        <f t="shared" si="3"/>
        <v>529.23199999999997</v>
      </c>
      <c r="H19" s="88">
        <f t="shared" si="3"/>
        <v>585.303</v>
      </c>
      <c r="I19" s="150">
        <f t="shared" si="3"/>
        <v>540.56899999999996</v>
      </c>
      <c r="J19" s="150">
        <f t="shared" si="3"/>
        <v>620.05603500000007</v>
      </c>
      <c r="K19" s="150">
        <f t="shared" si="3"/>
        <v>671.6099999999999</v>
      </c>
      <c r="L19" s="117">
        <f t="shared" si="3"/>
        <v>794.721</v>
      </c>
      <c r="M19" s="36"/>
      <c r="N19" s="36"/>
      <c r="O19" s="36"/>
      <c r="AU19"/>
      <c r="AV19"/>
      <c r="AW19"/>
    </row>
    <row r="20" spans="2:49" x14ac:dyDescent="0.25">
      <c r="B20" s="51" t="s">
        <v>49</v>
      </c>
      <c r="C20" s="89">
        <v>81.804000000000002</v>
      </c>
      <c r="D20" s="90">
        <v>95.006</v>
      </c>
      <c r="E20" s="90">
        <v>176.196</v>
      </c>
      <c r="F20" s="90">
        <v>185.00299999999999</v>
      </c>
      <c r="G20" s="91">
        <v>216.81200000000001</v>
      </c>
      <c r="H20" s="91">
        <v>209.67500000000001</v>
      </c>
      <c r="I20" s="151">
        <v>212.745</v>
      </c>
      <c r="J20" s="156">
        <v>241.45400000000001</v>
      </c>
      <c r="K20" s="156">
        <v>242.82</v>
      </c>
      <c r="L20" s="172">
        <v>261.61599999999999</v>
      </c>
      <c r="M20" s="36"/>
      <c r="N20" s="36"/>
      <c r="O20" s="36"/>
      <c r="AU20"/>
      <c r="AV20"/>
      <c r="AW20"/>
    </row>
    <row r="21" spans="2:49" x14ac:dyDescent="0.25">
      <c r="B21" s="51" t="s">
        <v>50</v>
      </c>
      <c r="C21" s="89">
        <v>88.825999999999993</v>
      </c>
      <c r="D21" s="90">
        <v>61.517000000000003</v>
      </c>
      <c r="E21" s="90">
        <v>94.72</v>
      </c>
      <c r="F21" s="90">
        <v>89.117999999999995</v>
      </c>
      <c r="G21" s="91">
        <v>110.34099999999999</v>
      </c>
      <c r="H21" s="91">
        <v>164.398</v>
      </c>
      <c r="I21" s="151">
        <v>137.797</v>
      </c>
      <c r="J21" s="156">
        <v>164.399</v>
      </c>
      <c r="K21" s="156">
        <v>154.87</v>
      </c>
      <c r="L21" s="172">
        <v>185.40199999999999</v>
      </c>
      <c r="M21" s="36"/>
      <c r="N21" s="36"/>
      <c r="O21" s="36"/>
      <c r="AU21"/>
      <c r="AV21"/>
      <c r="AW21"/>
    </row>
    <row r="22" spans="2:49" x14ac:dyDescent="0.25">
      <c r="B22" s="51" t="s">
        <v>22</v>
      </c>
      <c r="C22" s="89">
        <v>58.494</v>
      </c>
      <c r="D22" s="90">
        <v>72.710999999999999</v>
      </c>
      <c r="E22" s="90">
        <v>116.867</v>
      </c>
      <c r="F22" s="90">
        <v>103.361</v>
      </c>
      <c r="G22" s="91">
        <v>108.85899999999999</v>
      </c>
      <c r="H22" s="91">
        <v>126.002</v>
      </c>
      <c r="I22" s="151">
        <v>111.684</v>
      </c>
      <c r="J22" s="156">
        <v>117.265</v>
      </c>
      <c r="K22" s="156">
        <v>135.59100000000001</v>
      </c>
      <c r="L22" s="172">
        <v>163.67699999999999</v>
      </c>
      <c r="M22" s="36"/>
      <c r="N22" s="36"/>
      <c r="O22" s="36"/>
      <c r="AU22"/>
      <c r="AV22"/>
      <c r="AW22"/>
    </row>
    <row r="23" spans="2:49" x14ac:dyDescent="0.25">
      <c r="B23" s="51" t="s">
        <v>23</v>
      </c>
      <c r="C23" s="89">
        <v>73.843220000000002</v>
      </c>
      <c r="D23" s="90">
        <v>35.719000000000001</v>
      </c>
      <c r="E23" s="90">
        <v>57.392000000000003</v>
      </c>
      <c r="F23" s="90">
        <v>48.712000000000003</v>
      </c>
      <c r="G23" s="91">
        <v>93.22</v>
      </c>
      <c r="H23" s="91">
        <v>85.227999999999994</v>
      </c>
      <c r="I23" s="151">
        <v>78.343000000000004</v>
      </c>
      <c r="J23" s="156">
        <v>96.938034999999999</v>
      </c>
      <c r="K23" s="156">
        <v>138.32900000000001</v>
      </c>
      <c r="L23" s="172">
        <v>184.02600000000001</v>
      </c>
      <c r="M23" s="36"/>
      <c r="N23" s="36"/>
      <c r="O23" s="36"/>
      <c r="AU23"/>
      <c r="AV23"/>
      <c r="AW23"/>
    </row>
    <row r="24" spans="2:49" x14ac:dyDescent="0.25">
      <c r="B24" s="51"/>
      <c r="C24" s="86"/>
      <c r="D24" s="40"/>
      <c r="E24" s="40"/>
      <c r="F24" s="40"/>
      <c r="G24" s="40"/>
      <c r="H24" s="40"/>
      <c r="I24" s="48"/>
      <c r="J24" s="48"/>
      <c r="K24" s="48"/>
      <c r="L24" s="118"/>
      <c r="M24" s="36"/>
      <c r="N24" s="36"/>
      <c r="O24" s="36"/>
      <c r="AU24"/>
      <c r="AV24"/>
      <c r="AW24"/>
    </row>
    <row r="25" spans="2:49" x14ac:dyDescent="0.25">
      <c r="B25" s="50" t="s">
        <v>51</v>
      </c>
      <c r="C25" s="87">
        <f t="shared" ref="C25:L25" si="4">SUM(C26:C30)</f>
        <v>326.21000000000004</v>
      </c>
      <c r="D25" s="88">
        <f t="shared" si="4"/>
        <v>308.363</v>
      </c>
      <c r="E25" s="88">
        <f t="shared" si="4"/>
        <v>505.07300000000004</v>
      </c>
      <c r="F25" s="88">
        <f t="shared" si="4"/>
        <v>588.13100000000009</v>
      </c>
      <c r="G25" s="88">
        <f t="shared" si="4"/>
        <v>533.00099999999998</v>
      </c>
      <c r="H25" s="88">
        <f t="shared" si="4"/>
        <v>628.09300000000007</v>
      </c>
      <c r="I25" s="150">
        <f t="shared" si="4"/>
        <v>585.47500000000002</v>
      </c>
      <c r="J25" s="150">
        <f t="shared" si="4"/>
        <v>731.49538499999994</v>
      </c>
      <c r="K25" s="150">
        <f t="shared" si="4"/>
        <v>822.45500000000004</v>
      </c>
      <c r="L25" s="117">
        <f t="shared" si="4"/>
        <v>876.51299999999992</v>
      </c>
      <c r="M25" s="36"/>
      <c r="N25" s="36"/>
      <c r="O25" s="36"/>
      <c r="AU25"/>
      <c r="AV25"/>
      <c r="AW25"/>
    </row>
    <row r="26" spans="2:49" x14ac:dyDescent="0.25">
      <c r="B26" s="51" t="s">
        <v>24</v>
      </c>
      <c r="C26" s="89">
        <v>40.530999999999999</v>
      </c>
      <c r="D26" s="90">
        <v>42.902000000000001</v>
      </c>
      <c r="E26" s="90">
        <v>56.337000000000003</v>
      </c>
      <c r="F26" s="90">
        <v>54.305</v>
      </c>
      <c r="G26" s="91">
        <v>50.703000000000003</v>
      </c>
      <c r="H26" s="91">
        <v>60.860999999999997</v>
      </c>
      <c r="I26" s="151">
        <v>54.277000000000001</v>
      </c>
      <c r="J26" s="156">
        <v>60.686</v>
      </c>
      <c r="K26" s="156">
        <v>58.886000000000003</v>
      </c>
      <c r="L26" s="172">
        <v>106.57</v>
      </c>
      <c r="M26" s="36"/>
      <c r="N26" s="36"/>
      <c r="O26" s="36"/>
      <c r="AU26"/>
      <c r="AV26"/>
      <c r="AW26"/>
    </row>
    <row r="27" spans="2:49" x14ac:dyDescent="0.25">
      <c r="B27" s="51" t="s">
        <v>25</v>
      </c>
      <c r="C27" s="89">
        <v>56.267000000000003</v>
      </c>
      <c r="D27" s="90">
        <v>24.332999999999998</v>
      </c>
      <c r="E27" s="90">
        <v>28.071000000000002</v>
      </c>
      <c r="F27" s="90">
        <v>26.85</v>
      </c>
      <c r="G27" s="91">
        <v>26.553999999999998</v>
      </c>
      <c r="H27" s="91">
        <v>26.295999999999999</v>
      </c>
      <c r="I27" s="151">
        <v>26.186</v>
      </c>
      <c r="J27" s="156">
        <v>32.843062000000003</v>
      </c>
      <c r="K27" s="156">
        <v>27.425000000000001</v>
      </c>
      <c r="L27" s="172">
        <v>39.970999999999997</v>
      </c>
      <c r="M27" s="36"/>
      <c r="N27" s="36"/>
      <c r="O27" s="36"/>
      <c r="AU27"/>
      <c r="AV27"/>
      <c r="AW27"/>
    </row>
    <row r="28" spans="2:49" x14ac:dyDescent="0.25">
      <c r="B28" s="51" t="s">
        <v>26</v>
      </c>
      <c r="C28" s="89">
        <v>8.5709999999999997</v>
      </c>
      <c r="D28" s="90">
        <v>6.1379999999999999</v>
      </c>
      <c r="E28" s="90">
        <v>3.6909999999999998</v>
      </c>
      <c r="F28" s="90">
        <v>16.245999999999999</v>
      </c>
      <c r="G28" s="91">
        <v>23.742000000000001</v>
      </c>
      <c r="H28" s="91">
        <v>18.317</v>
      </c>
      <c r="I28" s="151">
        <v>21.128</v>
      </c>
      <c r="J28" s="156">
        <v>131.71199999999999</v>
      </c>
      <c r="K28" s="156">
        <v>173.59</v>
      </c>
      <c r="L28" s="172">
        <v>80.951999999999998</v>
      </c>
      <c r="M28" s="36"/>
      <c r="N28" s="36"/>
      <c r="O28" s="36"/>
      <c r="AU28"/>
      <c r="AV28"/>
      <c r="AW28"/>
    </row>
    <row r="29" spans="2:49" x14ac:dyDescent="0.25">
      <c r="B29" s="51" t="s">
        <v>52</v>
      </c>
      <c r="C29" s="89">
        <v>107.34699999999999</v>
      </c>
      <c r="D29" s="90">
        <v>127.779</v>
      </c>
      <c r="E29" s="90">
        <v>231.74100000000001</v>
      </c>
      <c r="F29" s="90">
        <v>307.34300000000002</v>
      </c>
      <c r="G29" s="91">
        <v>255.001</v>
      </c>
      <c r="H29" s="91">
        <v>300.28500000000003</v>
      </c>
      <c r="I29" s="151">
        <v>276.99400000000003</v>
      </c>
      <c r="J29" s="156">
        <v>301.20400000000001</v>
      </c>
      <c r="K29" s="156">
        <v>336.73200000000003</v>
      </c>
      <c r="L29" s="172">
        <v>392.43</v>
      </c>
      <c r="M29" s="36"/>
      <c r="N29" s="36"/>
      <c r="O29" s="36"/>
      <c r="AU29"/>
      <c r="AV29"/>
      <c r="AW29"/>
    </row>
    <row r="30" spans="2:49" x14ac:dyDescent="0.25">
      <c r="B30" s="51" t="s">
        <v>27</v>
      </c>
      <c r="C30" s="89">
        <v>113.494</v>
      </c>
      <c r="D30" s="90">
        <v>107.211</v>
      </c>
      <c r="E30" s="90">
        <v>185.233</v>
      </c>
      <c r="F30" s="90">
        <v>183.387</v>
      </c>
      <c r="G30" s="91">
        <v>177.001</v>
      </c>
      <c r="H30" s="91">
        <v>222.334</v>
      </c>
      <c r="I30" s="151">
        <v>206.89</v>
      </c>
      <c r="J30" s="156">
        <v>205.05032299999999</v>
      </c>
      <c r="K30" s="156">
        <v>225.822</v>
      </c>
      <c r="L30" s="172">
        <v>256.58999999999997</v>
      </c>
      <c r="M30" s="36"/>
      <c r="N30" s="36"/>
      <c r="O30" s="36"/>
      <c r="AU30"/>
      <c r="AV30"/>
      <c r="AW30"/>
    </row>
    <row r="31" spans="2:49" x14ac:dyDescent="0.25">
      <c r="B31" s="51"/>
      <c r="C31" s="86"/>
      <c r="D31" s="40"/>
      <c r="E31" s="40"/>
      <c r="F31" s="40"/>
      <c r="G31" s="40"/>
      <c r="H31" s="40"/>
      <c r="I31" s="48"/>
      <c r="J31" s="48"/>
      <c r="K31" s="48"/>
      <c r="L31" s="118"/>
      <c r="M31" s="36"/>
      <c r="N31" s="36"/>
      <c r="O31" s="36"/>
      <c r="AU31"/>
      <c r="AV31"/>
      <c r="AW31"/>
    </row>
    <row r="32" spans="2:49" x14ac:dyDescent="0.25">
      <c r="B32" s="50" t="s">
        <v>53</v>
      </c>
      <c r="C32" s="87">
        <f t="shared" ref="C32:L32" si="5">SUM(C33:C37)</f>
        <v>397.37599999999998</v>
      </c>
      <c r="D32" s="88">
        <f t="shared" si="5"/>
        <v>357.09100000000007</v>
      </c>
      <c r="E32" s="88">
        <f t="shared" si="5"/>
        <v>477.71899999999994</v>
      </c>
      <c r="F32" s="88">
        <f t="shared" si="5"/>
        <v>546.69200000000001</v>
      </c>
      <c r="G32" s="88">
        <f t="shared" si="5"/>
        <v>487.05700000000002</v>
      </c>
      <c r="H32" s="88">
        <f t="shared" si="5"/>
        <v>504.32900000000006</v>
      </c>
      <c r="I32" s="150">
        <f t="shared" si="5"/>
        <v>469.66499999999996</v>
      </c>
      <c r="J32" s="150">
        <f t="shared" si="5"/>
        <v>546.40970900000002</v>
      </c>
      <c r="K32" s="150">
        <f t="shared" si="5"/>
        <v>752.02295800000002</v>
      </c>
      <c r="L32" s="117">
        <f t="shared" si="5"/>
        <v>785.69860799999992</v>
      </c>
      <c r="M32" s="156"/>
      <c r="N32" s="36"/>
      <c r="O32" s="36"/>
      <c r="AU32"/>
      <c r="AV32"/>
      <c r="AW32"/>
    </row>
    <row r="33" spans="2:49" x14ac:dyDescent="0.25">
      <c r="B33" s="51" t="s">
        <v>28</v>
      </c>
      <c r="C33" s="89">
        <v>240.57</v>
      </c>
      <c r="D33" s="90">
        <v>224.21700000000001</v>
      </c>
      <c r="E33" s="90">
        <v>269.18200000000002</v>
      </c>
      <c r="F33" s="90">
        <v>290.48700000000002</v>
      </c>
      <c r="G33" s="91">
        <v>292.351</v>
      </c>
      <c r="H33" s="91">
        <v>236.977</v>
      </c>
      <c r="I33" s="151">
        <v>210.95</v>
      </c>
      <c r="J33" s="156">
        <v>260.52100000000002</v>
      </c>
      <c r="K33" s="156">
        <v>481.26</v>
      </c>
      <c r="L33" s="172">
        <v>423.45100000000002</v>
      </c>
      <c r="M33" s="156"/>
      <c r="N33" s="36"/>
      <c r="O33" s="36"/>
      <c r="AU33"/>
      <c r="AV33"/>
      <c r="AW33"/>
    </row>
    <row r="34" spans="2:49" x14ac:dyDescent="0.25">
      <c r="B34" s="51" t="s">
        <v>29</v>
      </c>
      <c r="C34" s="89">
        <v>35.188000000000002</v>
      </c>
      <c r="D34" s="90">
        <v>37.408999999999999</v>
      </c>
      <c r="E34" s="90">
        <v>72.971999999999994</v>
      </c>
      <c r="F34" s="90">
        <v>85.86</v>
      </c>
      <c r="G34" s="91">
        <v>39.902000000000001</v>
      </c>
      <c r="H34" s="91">
        <v>122.434</v>
      </c>
      <c r="I34" s="151">
        <v>108.70699999999999</v>
      </c>
      <c r="J34" s="156">
        <v>86.852709000000004</v>
      </c>
      <c r="K34" s="156">
        <v>73.551957999999999</v>
      </c>
      <c r="L34" s="172">
        <v>120.684</v>
      </c>
      <c r="M34" s="36"/>
      <c r="N34" s="36"/>
      <c r="O34" s="36"/>
      <c r="AU34"/>
      <c r="AV34"/>
      <c r="AW34"/>
    </row>
    <row r="35" spans="2:49" x14ac:dyDescent="0.25">
      <c r="B35" s="51" t="s">
        <v>54</v>
      </c>
      <c r="C35" s="89">
        <v>56.085999999999999</v>
      </c>
      <c r="D35" s="90">
        <v>30.166</v>
      </c>
      <c r="E35" s="90">
        <v>41.679000000000002</v>
      </c>
      <c r="F35" s="90">
        <v>38.508000000000003</v>
      </c>
      <c r="G35" s="91">
        <v>44.231999999999999</v>
      </c>
      <c r="H35" s="91">
        <v>41.106999999999999</v>
      </c>
      <c r="I35" s="151">
        <v>48.223999999999997</v>
      </c>
      <c r="J35" s="156">
        <v>55.951999999999998</v>
      </c>
      <c r="K35" s="156">
        <v>51.811999999999998</v>
      </c>
      <c r="L35" s="172">
        <v>67.435000000000002</v>
      </c>
      <c r="M35" s="36"/>
      <c r="N35" s="36"/>
      <c r="O35" s="36"/>
      <c r="AU35"/>
      <c r="AV35"/>
      <c r="AW35"/>
    </row>
    <row r="36" spans="2:49" x14ac:dyDescent="0.25">
      <c r="B36" s="51" t="s">
        <v>30</v>
      </c>
      <c r="C36" s="89">
        <v>22.111000000000001</v>
      </c>
      <c r="D36" s="90">
        <v>19.009</v>
      </c>
      <c r="E36" s="90">
        <v>26.904</v>
      </c>
      <c r="F36" s="90">
        <v>30.763999999999999</v>
      </c>
      <c r="G36" s="91">
        <v>25.891999999999999</v>
      </c>
      <c r="H36" s="91">
        <v>29.263999999999999</v>
      </c>
      <c r="I36" s="151">
        <v>30.42</v>
      </c>
      <c r="J36" s="156">
        <v>35.252000000000002</v>
      </c>
      <c r="K36" s="156">
        <v>50.939</v>
      </c>
      <c r="L36" s="172">
        <v>47.664000000000001</v>
      </c>
      <c r="M36" s="36"/>
      <c r="N36" s="36"/>
      <c r="O36" s="36"/>
      <c r="AU36"/>
      <c r="AV36"/>
      <c r="AW36"/>
    </row>
    <row r="37" spans="2:49" x14ac:dyDescent="0.25">
      <c r="B37" s="51" t="s">
        <v>31</v>
      </c>
      <c r="C37" s="89">
        <v>43.420999999999999</v>
      </c>
      <c r="D37" s="90">
        <v>46.29</v>
      </c>
      <c r="E37" s="90">
        <v>66.981999999999999</v>
      </c>
      <c r="F37" s="90">
        <v>101.07299999999999</v>
      </c>
      <c r="G37" s="91">
        <v>84.68</v>
      </c>
      <c r="H37" s="91">
        <v>74.546999999999997</v>
      </c>
      <c r="I37" s="151">
        <v>71.364000000000004</v>
      </c>
      <c r="J37" s="156">
        <v>107.83199999999999</v>
      </c>
      <c r="K37" s="156">
        <v>94.46</v>
      </c>
      <c r="L37" s="172">
        <v>126.46460800000001</v>
      </c>
      <c r="M37" s="36"/>
      <c r="N37" s="36"/>
      <c r="O37" s="36"/>
      <c r="AU37"/>
      <c r="AV37"/>
      <c r="AW37"/>
    </row>
    <row r="38" spans="2:49" x14ac:dyDescent="0.25">
      <c r="B38" s="51"/>
      <c r="C38" s="86"/>
      <c r="D38" s="40"/>
      <c r="E38" s="40"/>
      <c r="F38" s="40"/>
      <c r="G38" s="40"/>
      <c r="H38" s="40"/>
      <c r="I38" s="48"/>
      <c r="J38" s="48"/>
      <c r="K38" s="48"/>
      <c r="L38" s="118"/>
      <c r="M38" s="36"/>
      <c r="N38" s="36"/>
      <c r="O38" s="36"/>
      <c r="AU38"/>
      <c r="AV38"/>
      <c r="AW38"/>
    </row>
    <row r="39" spans="2:49" x14ac:dyDescent="0.25">
      <c r="B39" s="59" t="s">
        <v>55</v>
      </c>
      <c r="C39" s="87">
        <f t="shared" ref="C39:L39" si="6">SUM(C40:C43)</f>
        <v>311.72800000000001</v>
      </c>
      <c r="D39" s="88">
        <f t="shared" si="6"/>
        <v>437.32600000000002</v>
      </c>
      <c r="E39" s="88">
        <f t="shared" si="6"/>
        <v>409.15200000000004</v>
      </c>
      <c r="F39" s="88">
        <f t="shared" si="6"/>
        <v>422.52299999999997</v>
      </c>
      <c r="G39" s="88">
        <f t="shared" si="6"/>
        <v>460.05500000000006</v>
      </c>
      <c r="H39" s="88">
        <f t="shared" si="6"/>
        <v>479.26799999999997</v>
      </c>
      <c r="I39" s="150">
        <f t="shared" si="6"/>
        <v>564.07100000000003</v>
      </c>
      <c r="J39" s="150">
        <f t="shared" si="6"/>
        <v>556.06315199999995</v>
      </c>
      <c r="K39" s="150">
        <f t="shared" si="6"/>
        <v>612.81389899999999</v>
      </c>
      <c r="L39" s="117">
        <f t="shared" si="6"/>
        <v>632.86698999999999</v>
      </c>
      <c r="M39" s="36"/>
      <c r="N39" s="36"/>
      <c r="O39" s="36"/>
      <c r="AU39"/>
      <c r="AV39"/>
      <c r="AW39"/>
    </row>
    <row r="40" spans="2:49" x14ac:dyDescent="0.25">
      <c r="B40" s="51" t="s">
        <v>32</v>
      </c>
      <c r="C40" s="89">
        <v>108.068</v>
      </c>
      <c r="D40" s="90">
        <v>168.892</v>
      </c>
      <c r="E40" s="90">
        <v>154.10400000000001</v>
      </c>
      <c r="F40" s="90">
        <v>161.55500000000001</v>
      </c>
      <c r="G40" s="91">
        <v>174.61099999999999</v>
      </c>
      <c r="H40" s="91">
        <v>171.87799999999999</v>
      </c>
      <c r="I40" s="151">
        <v>182.63499999999999</v>
      </c>
      <c r="J40" s="156">
        <v>209.60941999999997</v>
      </c>
      <c r="K40" s="156">
        <v>209.50899999999999</v>
      </c>
      <c r="L40" s="172">
        <v>225.501</v>
      </c>
      <c r="M40" s="36"/>
      <c r="N40" s="36"/>
      <c r="O40" s="36"/>
      <c r="AU40"/>
      <c r="AV40"/>
      <c r="AW40"/>
    </row>
    <row r="41" spans="2:49" x14ac:dyDescent="0.25">
      <c r="B41" s="51" t="s">
        <v>33</v>
      </c>
      <c r="C41" s="89">
        <v>72.179000000000002</v>
      </c>
      <c r="D41" s="90">
        <v>115.67</v>
      </c>
      <c r="E41" s="90">
        <v>89.575000000000003</v>
      </c>
      <c r="F41" s="90">
        <v>98.116</v>
      </c>
      <c r="G41" s="91">
        <v>97.513999999999996</v>
      </c>
      <c r="H41" s="91">
        <v>97.201999999999998</v>
      </c>
      <c r="I41" s="151">
        <v>153.441</v>
      </c>
      <c r="J41" s="156">
        <v>115.260076</v>
      </c>
      <c r="K41" s="156">
        <v>133.017</v>
      </c>
      <c r="L41" s="172">
        <v>137.398</v>
      </c>
      <c r="M41" s="36"/>
      <c r="N41" s="36"/>
      <c r="O41" s="36"/>
      <c r="AU41"/>
      <c r="AV41"/>
      <c r="AW41"/>
    </row>
    <row r="42" spans="2:49" x14ac:dyDescent="0.25">
      <c r="B42" s="51" t="s">
        <v>56</v>
      </c>
      <c r="C42" s="89">
        <v>26.905999999999999</v>
      </c>
      <c r="D42" s="90">
        <v>12.334</v>
      </c>
      <c r="E42" s="90">
        <v>12.69</v>
      </c>
      <c r="F42" s="90">
        <v>13.353999999999999</v>
      </c>
      <c r="G42" s="91">
        <v>13.564</v>
      </c>
      <c r="H42" s="91">
        <v>13.173</v>
      </c>
      <c r="I42" s="151">
        <v>14.393000000000001</v>
      </c>
      <c r="J42" s="156">
        <v>17.085000000000001</v>
      </c>
      <c r="K42" s="156">
        <v>18.870999999999999</v>
      </c>
      <c r="L42" s="172">
        <v>17.797000000000001</v>
      </c>
      <c r="M42" s="36"/>
      <c r="N42" s="36"/>
      <c r="O42" s="36"/>
      <c r="AU42"/>
      <c r="AV42"/>
      <c r="AW42"/>
    </row>
    <row r="43" spans="2:49" x14ac:dyDescent="0.25">
      <c r="B43" s="51" t="s">
        <v>34</v>
      </c>
      <c r="C43" s="89">
        <v>104.575</v>
      </c>
      <c r="D43" s="90">
        <v>140.43</v>
      </c>
      <c r="E43" s="90">
        <v>152.78299999999999</v>
      </c>
      <c r="F43" s="90">
        <v>149.49799999999999</v>
      </c>
      <c r="G43" s="91">
        <v>174.36600000000001</v>
      </c>
      <c r="H43" s="91">
        <v>197.01499999999999</v>
      </c>
      <c r="I43" s="151">
        <v>213.602</v>
      </c>
      <c r="J43" s="156">
        <v>214.108656</v>
      </c>
      <c r="K43" s="156">
        <v>251.416899</v>
      </c>
      <c r="L43" s="172">
        <v>252.17098999999999</v>
      </c>
      <c r="M43" s="36"/>
      <c r="N43" s="36"/>
      <c r="O43" s="36"/>
      <c r="AU43"/>
      <c r="AV43"/>
      <c r="AW43"/>
    </row>
    <row r="44" spans="2:49" x14ac:dyDescent="0.25">
      <c r="B44" s="51"/>
      <c r="C44" s="86"/>
      <c r="D44" s="40"/>
      <c r="E44" s="40"/>
      <c r="F44" s="40"/>
      <c r="G44" s="40"/>
      <c r="H44" s="40"/>
      <c r="I44" s="48"/>
      <c r="J44" s="48"/>
      <c r="K44" s="48"/>
      <c r="L44" s="118"/>
      <c r="M44" s="36"/>
      <c r="N44" s="36"/>
      <c r="O44" s="36"/>
      <c r="AU44"/>
      <c r="AV44"/>
      <c r="AW44"/>
    </row>
    <row r="45" spans="2:49" ht="30" x14ac:dyDescent="0.25">
      <c r="B45" s="60" t="s">
        <v>57</v>
      </c>
      <c r="C45" s="87">
        <f t="shared" ref="C45:L45" si="7">SUM(C46:C49)</f>
        <v>1566.0845100000001</v>
      </c>
      <c r="D45" s="88">
        <f t="shared" si="7"/>
        <v>452.96499999999997</v>
      </c>
      <c r="E45" s="88">
        <f t="shared" si="7"/>
        <v>1274.627</v>
      </c>
      <c r="F45" s="88">
        <f t="shared" si="7"/>
        <v>1912.74</v>
      </c>
      <c r="G45" s="88">
        <f t="shared" si="7"/>
        <v>1948.3920000000001</v>
      </c>
      <c r="H45" s="88">
        <f t="shared" si="7"/>
        <v>2083.5639999999999</v>
      </c>
      <c r="I45" s="150">
        <f t="shared" si="7"/>
        <v>2565.3870000000002</v>
      </c>
      <c r="J45" s="150">
        <f t="shared" si="7"/>
        <v>2891.7427709999997</v>
      </c>
      <c r="K45" s="150">
        <f t="shared" si="7"/>
        <v>3505.9498610000001</v>
      </c>
      <c r="L45" s="117">
        <f t="shared" si="7"/>
        <v>3801.9650000000001</v>
      </c>
      <c r="M45" s="36"/>
      <c r="N45" s="36"/>
      <c r="O45" s="36"/>
      <c r="AU45"/>
      <c r="AV45"/>
      <c r="AW45"/>
    </row>
    <row r="46" spans="2:49" x14ac:dyDescent="0.25">
      <c r="B46" s="51" t="s">
        <v>35</v>
      </c>
      <c r="C46" s="89">
        <v>922.1</v>
      </c>
      <c r="D46" s="90">
        <v>176.18</v>
      </c>
      <c r="E46" s="90">
        <v>896.35699999999997</v>
      </c>
      <c r="F46" s="90">
        <v>1461.57</v>
      </c>
      <c r="G46" s="91">
        <v>1428.2940000000001</v>
      </c>
      <c r="H46" s="91">
        <v>1357.204</v>
      </c>
      <c r="I46" s="151">
        <v>1737.94</v>
      </c>
      <c r="J46" s="156">
        <v>1766.8025349999998</v>
      </c>
      <c r="K46" s="156">
        <v>2699.2004440000001</v>
      </c>
      <c r="L46" s="172">
        <v>2090.1709999999998</v>
      </c>
      <c r="M46" s="36"/>
      <c r="N46" s="36"/>
      <c r="O46" s="36"/>
      <c r="AU46"/>
      <c r="AV46"/>
      <c r="AW46"/>
    </row>
    <row r="47" spans="2:49" x14ac:dyDescent="0.25">
      <c r="B47" s="51" t="s">
        <v>36</v>
      </c>
      <c r="C47" s="89">
        <v>443.47851000000003</v>
      </c>
      <c r="D47" s="90">
        <v>229.148</v>
      </c>
      <c r="E47" s="90">
        <v>203.35900000000001</v>
      </c>
      <c r="F47" s="90">
        <v>281.464</v>
      </c>
      <c r="G47" s="91">
        <v>244.11099999999999</v>
      </c>
      <c r="H47" s="91">
        <v>396.072</v>
      </c>
      <c r="I47" s="151">
        <v>488.67599999999999</v>
      </c>
      <c r="J47" s="156">
        <v>396.77096</v>
      </c>
      <c r="K47" s="156">
        <v>337.03495600000002</v>
      </c>
      <c r="L47" s="172">
        <v>898.98500000000001</v>
      </c>
      <c r="M47" s="36"/>
      <c r="N47" s="36"/>
      <c r="O47" s="36"/>
      <c r="AU47"/>
      <c r="AV47"/>
      <c r="AW47"/>
    </row>
    <row r="48" spans="2:49" x14ac:dyDescent="0.25">
      <c r="B48" s="51" t="s">
        <v>37</v>
      </c>
      <c r="C48" s="89">
        <v>47.616</v>
      </c>
      <c r="D48" s="90">
        <v>47.557000000000002</v>
      </c>
      <c r="E48" s="90">
        <v>77.471999999999994</v>
      </c>
      <c r="F48" s="90">
        <v>69.87</v>
      </c>
      <c r="G48" s="91">
        <v>61.6</v>
      </c>
      <c r="H48" s="91">
        <v>59.072000000000003</v>
      </c>
      <c r="I48" s="151">
        <v>111.384</v>
      </c>
      <c r="J48" s="156">
        <v>564.20419000000004</v>
      </c>
      <c r="K48" s="156">
        <v>326.99280699999997</v>
      </c>
      <c r="L48" s="172">
        <v>302.09199999999998</v>
      </c>
      <c r="M48" s="36"/>
      <c r="N48" s="36"/>
      <c r="O48" s="36"/>
      <c r="AU48"/>
      <c r="AV48"/>
      <c r="AW48"/>
    </row>
    <row r="49" spans="2:49" x14ac:dyDescent="0.25">
      <c r="B49" s="61" t="s">
        <v>38</v>
      </c>
      <c r="C49" s="92">
        <v>152.88999999999999</v>
      </c>
      <c r="D49" s="93">
        <v>0.08</v>
      </c>
      <c r="E49" s="93">
        <v>97.438999999999993</v>
      </c>
      <c r="F49" s="93">
        <v>99.835999999999999</v>
      </c>
      <c r="G49" s="94">
        <v>214.387</v>
      </c>
      <c r="H49" s="94">
        <v>271.21600000000001</v>
      </c>
      <c r="I49" s="155">
        <v>227.387</v>
      </c>
      <c r="J49" s="157">
        <v>163.96508600000001</v>
      </c>
      <c r="K49" s="157">
        <v>142.721654</v>
      </c>
      <c r="L49" s="173">
        <v>510.71699999999998</v>
      </c>
      <c r="M49" s="36"/>
      <c r="N49" s="36"/>
      <c r="O49" s="36"/>
      <c r="AU49"/>
      <c r="AV49"/>
      <c r="AW49"/>
    </row>
    <row r="50" spans="2:49" s="36" customFormat="1" x14ac:dyDescent="0.25">
      <c r="B50" s="38" t="s">
        <v>58</v>
      </c>
      <c r="C50" s="38"/>
      <c r="D50" s="38"/>
      <c r="E50" s="38"/>
      <c r="F50" s="38"/>
      <c r="G50" s="38"/>
      <c r="H50" s="38"/>
      <c r="I50" s="38"/>
      <c r="J50" s="38"/>
      <c r="K50" s="38"/>
      <c r="L50" s="38"/>
      <c r="M50" s="38"/>
      <c r="N50" s="38"/>
      <c r="O50" s="38"/>
    </row>
    <row r="51" spans="2:49" s="36" customFormat="1" x14ac:dyDescent="0.25">
      <c r="B51" s="37" t="s">
        <v>84</v>
      </c>
      <c r="C51" s="38"/>
      <c r="D51" s="38"/>
      <c r="E51" s="38"/>
      <c r="F51" s="38"/>
      <c r="G51" s="38"/>
      <c r="H51" s="38"/>
      <c r="I51" s="38"/>
      <c r="J51" s="38"/>
      <c r="K51" s="38"/>
      <c r="L51" s="38"/>
      <c r="M51" s="38"/>
      <c r="N51" s="38"/>
      <c r="O51" s="38"/>
    </row>
    <row r="52" spans="2:49" s="36" customFormat="1" x14ac:dyDescent="0.25"/>
    <row r="53" spans="2:49" s="36" customFormat="1" x14ac:dyDescent="0.25"/>
    <row r="54" spans="2:49" s="36" customFormat="1" x14ac:dyDescent="0.25"/>
    <row r="55" spans="2:49" s="36" customFormat="1" x14ac:dyDescent="0.25"/>
    <row r="56" spans="2:49" s="36" customFormat="1" x14ac:dyDescent="0.25"/>
    <row r="57" spans="2:49" s="36" customFormat="1" x14ac:dyDescent="0.25"/>
    <row r="58" spans="2:49" s="36" customFormat="1" x14ac:dyDescent="0.25"/>
    <row r="59" spans="2:49" s="36" customFormat="1" x14ac:dyDescent="0.25"/>
    <row r="60" spans="2:49" s="36" customFormat="1" x14ac:dyDescent="0.25"/>
    <row r="61" spans="2:49" s="36" customFormat="1" x14ac:dyDescent="0.25"/>
    <row r="62" spans="2:49" s="36" customFormat="1" x14ac:dyDescent="0.25"/>
    <row r="63" spans="2:49" s="36" customFormat="1" x14ac:dyDescent="0.25"/>
    <row r="64" spans="2:49"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sheetData>
  <mergeCells count="13">
    <mergeCell ref="D3:K5"/>
    <mergeCell ref="L7:L8"/>
    <mergeCell ref="J7:J8"/>
    <mergeCell ref="K7:K8"/>
    <mergeCell ref="H7:H8"/>
    <mergeCell ref="I7:I8"/>
    <mergeCell ref="B6:O6"/>
    <mergeCell ref="B7:B8"/>
    <mergeCell ref="C7:C8"/>
    <mergeCell ref="D7:D8"/>
    <mergeCell ref="E7:E8"/>
    <mergeCell ref="F7:F8"/>
    <mergeCell ref="G7:G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P54"/>
  <sheetViews>
    <sheetView topLeftCell="A16" zoomScale="96" zoomScaleNormal="96" workbookViewId="0">
      <selection activeCell="B4" activeCellId="1" sqref="B6:N6 B4"/>
    </sheetView>
  </sheetViews>
  <sheetFormatPr baseColWidth="10" defaultRowHeight="15" x14ac:dyDescent="0.25"/>
  <cols>
    <col min="1" max="1" width="16.5703125" style="36" customWidth="1"/>
    <col min="2" max="2" width="20.140625" style="96" customWidth="1"/>
    <col min="3" max="3" width="14" style="36" customWidth="1"/>
    <col min="4" max="4" width="12.5703125" style="36" customWidth="1"/>
    <col min="5" max="5" width="12.42578125" style="36" customWidth="1"/>
    <col min="6" max="6" width="13.42578125" style="36" customWidth="1"/>
    <col min="7" max="7" width="13.5703125" style="36" customWidth="1"/>
    <col min="8" max="8" width="13.42578125" style="36" customWidth="1"/>
    <col min="9" max="9" width="13.85546875" style="36" customWidth="1"/>
    <col min="10" max="10" width="14.28515625" style="36" customWidth="1"/>
    <col min="11" max="11" width="14.85546875" style="36" customWidth="1"/>
    <col min="12" max="12" width="13.85546875" style="36" customWidth="1"/>
    <col min="13" max="13" width="13.42578125" style="36" customWidth="1"/>
    <col min="14" max="14" width="13.7109375" style="36" customWidth="1"/>
    <col min="15" max="42" width="11.42578125" style="36"/>
  </cols>
  <sheetData>
    <row r="3" spans="1:15" ht="26.25" customHeight="1" x14ac:dyDescent="0.25">
      <c r="A3" s="38"/>
      <c r="C3" s="69"/>
      <c r="D3" s="285" t="s">
        <v>92</v>
      </c>
      <c r="E3" s="285"/>
      <c r="F3" s="285"/>
      <c r="G3" s="285"/>
      <c r="H3" s="285"/>
      <c r="I3" s="285"/>
      <c r="J3" s="285"/>
      <c r="K3" s="285"/>
      <c r="L3" s="285"/>
      <c r="M3" s="285"/>
      <c r="N3" s="69"/>
      <c r="O3" s="95"/>
    </row>
    <row r="4" spans="1:15" x14ac:dyDescent="0.25">
      <c r="A4" s="38"/>
      <c r="B4" s="69"/>
      <c r="C4" s="69"/>
      <c r="D4" s="285"/>
      <c r="E4" s="285"/>
      <c r="F4" s="285"/>
      <c r="G4" s="285"/>
      <c r="H4" s="285"/>
      <c r="I4" s="285"/>
      <c r="J4" s="285"/>
      <c r="K4" s="285"/>
      <c r="L4" s="285"/>
      <c r="M4" s="285"/>
      <c r="N4" s="69"/>
      <c r="O4" s="38"/>
    </row>
    <row r="5" spans="1:15" x14ac:dyDescent="0.25">
      <c r="A5" s="38"/>
      <c r="B5" s="95"/>
      <c r="C5" s="69"/>
      <c r="D5" s="69"/>
      <c r="E5" s="69"/>
      <c r="F5" s="69"/>
      <c r="G5" s="69"/>
      <c r="H5" s="69"/>
      <c r="I5" s="69"/>
      <c r="J5" s="69"/>
      <c r="K5" s="69"/>
      <c r="L5" s="69"/>
      <c r="M5" s="69"/>
      <c r="N5" s="69"/>
      <c r="O5" s="38"/>
    </row>
    <row r="6" spans="1:15" ht="39.75" customHeight="1" x14ac:dyDescent="0.25">
      <c r="A6" s="38"/>
      <c r="B6" s="279"/>
      <c r="C6" s="279"/>
      <c r="D6" s="279"/>
      <c r="E6" s="279"/>
      <c r="F6" s="279"/>
      <c r="G6" s="279"/>
      <c r="H6" s="279"/>
      <c r="I6" s="279"/>
      <c r="J6" s="279"/>
      <c r="K6" s="279"/>
      <c r="L6" s="279"/>
      <c r="M6" s="279"/>
      <c r="N6" s="280"/>
      <c r="O6" s="38"/>
    </row>
    <row r="7" spans="1:15" ht="15" customHeight="1" x14ac:dyDescent="0.25">
      <c r="A7" s="38"/>
      <c r="B7" s="289" t="s">
        <v>64</v>
      </c>
      <c r="C7" s="291">
        <v>2004</v>
      </c>
      <c r="D7" s="286">
        <v>2005</v>
      </c>
      <c r="E7" s="286">
        <v>2006</v>
      </c>
      <c r="F7" s="286">
        <v>2007</v>
      </c>
      <c r="G7" s="286">
        <v>2008</v>
      </c>
      <c r="H7" s="286">
        <v>2009</v>
      </c>
      <c r="I7" s="286">
        <v>2010</v>
      </c>
      <c r="J7" s="286">
        <v>2011</v>
      </c>
      <c r="K7" s="286">
        <v>2012</v>
      </c>
      <c r="L7" s="286">
        <v>2013</v>
      </c>
      <c r="M7" s="293" t="s">
        <v>74</v>
      </c>
      <c r="N7" s="116"/>
    </row>
    <row r="8" spans="1:15" ht="30.75" customHeight="1" x14ac:dyDescent="0.25">
      <c r="A8" s="38"/>
      <c r="B8" s="290"/>
      <c r="C8" s="292"/>
      <c r="D8" s="287"/>
      <c r="E8" s="287"/>
      <c r="F8" s="287"/>
      <c r="G8" s="287"/>
      <c r="H8" s="287"/>
      <c r="I8" s="287"/>
      <c r="J8" s="287"/>
      <c r="K8" s="287"/>
      <c r="L8" s="287"/>
      <c r="M8" s="294"/>
      <c r="N8" s="38"/>
    </row>
    <row r="9" spans="1:15" x14ac:dyDescent="0.25">
      <c r="A9" s="38"/>
      <c r="B9" s="201"/>
      <c r="C9" s="202"/>
      <c r="D9" s="203"/>
      <c r="E9" s="203"/>
      <c r="F9" s="203"/>
      <c r="G9" s="203"/>
      <c r="H9" s="203"/>
      <c r="I9" s="203"/>
      <c r="J9" s="203"/>
      <c r="K9" s="203"/>
      <c r="L9" s="203"/>
      <c r="M9" s="200"/>
      <c r="N9" s="38"/>
    </row>
    <row r="10" spans="1:15" x14ac:dyDescent="0.25">
      <c r="A10" s="38"/>
      <c r="B10" s="193" t="s">
        <v>75</v>
      </c>
      <c r="C10" s="87">
        <f>SUM(C12,C19,C25,C32,C39,C45)</f>
        <v>13384.031559590909</v>
      </c>
      <c r="D10" s="88">
        <f t="shared" ref="D10:H10" si="0">SUM(D12,D19,D25,D32,D39,D45)</f>
        <v>14195.27463</v>
      </c>
      <c r="E10" s="88">
        <f t="shared" si="0"/>
        <v>15040.652026163529</v>
      </c>
      <c r="F10" s="88">
        <f t="shared" si="0"/>
        <v>15709.208922670221</v>
      </c>
      <c r="G10" s="88">
        <f t="shared" si="0"/>
        <v>17034.871916620556</v>
      </c>
      <c r="H10" s="88">
        <f t="shared" si="0"/>
        <v>17478.462428023013</v>
      </c>
      <c r="I10" s="174">
        <f>SUM(I12+I19+I25+I32+I39+I45)</f>
        <v>18331.708163203682</v>
      </c>
      <c r="J10" s="174">
        <f t="shared" ref="J10:L10" si="1">SUM(J12+J19+J25+J32+J39+J45)</f>
        <v>19704.313244058489</v>
      </c>
      <c r="K10" s="174">
        <f t="shared" si="1"/>
        <v>20403.145624080142</v>
      </c>
      <c r="L10" s="174">
        <f t="shared" si="1"/>
        <v>20803.301025473105</v>
      </c>
      <c r="M10" s="113">
        <f>(I10-H10)/H10*100</f>
        <v>4.8816979107537</v>
      </c>
      <c r="N10" s="38"/>
      <c r="O10" s="97"/>
    </row>
    <row r="11" spans="1:15" x14ac:dyDescent="0.25">
      <c r="A11" s="38"/>
      <c r="B11" s="194"/>
      <c r="C11" s="175"/>
      <c r="D11" s="176"/>
      <c r="E11" s="176"/>
      <c r="F11" s="176"/>
      <c r="G11" s="176"/>
      <c r="H11" s="176"/>
      <c r="I11" s="177"/>
      <c r="J11" s="177"/>
      <c r="K11" s="177"/>
      <c r="L11" s="177"/>
      <c r="M11" s="113"/>
      <c r="N11" s="38"/>
    </row>
    <row r="12" spans="1:15" x14ac:dyDescent="0.25">
      <c r="A12" s="38"/>
      <c r="B12" s="195" t="s">
        <v>44</v>
      </c>
      <c r="C12" s="87">
        <f t="shared" ref="C12:L12" si="2">SUM(C13:C17)</f>
        <v>10632.578942831198</v>
      </c>
      <c r="D12" s="88">
        <f t="shared" si="2"/>
        <v>11290.9089</v>
      </c>
      <c r="E12" s="88">
        <f t="shared" si="2"/>
        <v>11968.556530471318</v>
      </c>
      <c r="F12" s="88">
        <f t="shared" si="2"/>
        <v>12482.28726898292</v>
      </c>
      <c r="G12" s="88">
        <f t="shared" si="2"/>
        <v>13564.133759439592</v>
      </c>
      <c r="H12" s="88">
        <f t="shared" si="2"/>
        <v>13889.444744578686</v>
      </c>
      <c r="I12" s="174">
        <f t="shared" si="2"/>
        <v>14604.288666091064</v>
      </c>
      <c r="J12" s="174">
        <f t="shared" si="2"/>
        <v>15726.216894185938</v>
      </c>
      <c r="K12" s="174">
        <f t="shared" si="2"/>
        <v>16298.937250515037</v>
      </c>
      <c r="L12" s="174">
        <f t="shared" si="2"/>
        <v>16636.599241364529</v>
      </c>
      <c r="M12" s="113">
        <f t="shared" ref="M12:M17" si="3">(I12-H12)/H12*100</f>
        <v>5.1466702568610252</v>
      </c>
      <c r="N12" s="38"/>
      <c r="O12" s="98"/>
    </row>
    <row r="13" spans="1:15" x14ac:dyDescent="0.25">
      <c r="A13" s="38"/>
      <c r="B13" s="196" t="s">
        <v>16</v>
      </c>
      <c r="C13" s="89">
        <f>(10371.688*'05-Gasto Pub Pesos constantes'!A60)/100</f>
        <v>9825.6248491870501</v>
      </c>
      <c r="D13" s="90">
        <f>(10371.688*'05-Gasto Pub Pesos constantes'!B60)/100</f>
        <v>10371.688</v>
      </c>
      <c r="E13" s="90">
        <f>(10371.688*'05-Gasto Pub Pesos constantes'!C60)/100</f>
        <v>10970.662426706489</v>
      </c>
      <c r="F13" s="90">
        <f>(10371.688*'05-Gasto Pub Pesos constantes'!D60)/100</f>
        <v>11523.557190742895</v>
      </c>
      <c r="G13" s="90">
        <f>(10371.688*'05-Gasto Pub Pesos constantes'!E60)/100</f>
        <v>12394.242544645345</v>
      </c>
      <c r="H13" s="90">
        <f>(10371.688*'05-Gasto Pub Pesos constantes'!F60)/100</f>
        <v>12816.626795540415</v>
      </c>
      <c r="I13" s="90">
        <f>(10371.688*'05-Gasto Pub Pesos constantes'!G60)/100</f>
        <v>13310.869106408634</v>
      </c>
      <c r="J13" s="90">
        <f>(10371.688*'05-Gasto Pub Pesos constantes'!H60)/100</f>
        <v>14206.05323518156</v>
      </c>
      <c r="K13" s="90">
        <f>(10371.688*'05-Gasto Pub Pesos constantes'!I60)/100</f>
        <v>14656.407868304088</v>
      </c>
      <c r="L13" s="90">
        <f>(10371.688*'05-Gasto Pub Pesos constantes'!J60)/100</f>
        <v>14879.576097262907</v>
      </c>
      <c r="M13" s="114">
        <f t="shared" si="3"/>
        <v>3.8562588952047254</v>
      </c>
      <c r="N13" s="38"/>
    </row>
    <row r="14" spans="1:15" x14ac:dyDescent="0.25">
      <c r="A14" s="38"/>
      <c r="B14" s="196" t="s">
        <v>45</v>
      </c>
      <c r="C14" s="89">
        <f>(63.035*'05-Gasto Pub Pesos constantes'!A60)/100</f>
        <v>59.71624506719693</v>
      </c>
      <c r="D14" s="90">
        <f>(63.035*'05-Gasto Pub Pesos constantes'!B60)/100</f>
        <v>63.034999999999997</v>
      </c>
      <c r="E14" s="90">
        <f>(63.035*'05-Gasto Pub Pesos constantes'!C60)/100</f>
        <v>66.675328651174581</v>
      </c>
      <c r="F14" s="90">
        <f>(63.035*'05-Gasto Pub Pesos constantes'!D60)/100</f>
        <v>70.035603415613579</v>
      </c>
      <c r="G14" s="90">
        <f>(63.035*'05-Gasto Pub Pesos constantes'!E60)/100</f>
        <v>75.327283157931419</v>
      </c>
      <c r="H14" s="90">
        <f>(63.035*'05-Gasto Pub Pesos constantes'!F60)/100</f>
        <v>77.894366862644745</v>
      </c>
      <c r="I14" s="90">
        <f>(63.035*'05-Gasto Pub Pesos constantes'!G60)/100</f>
        <v>80.898175313648878</v>
      </c>
      <c r="J14" s="90">
        <f>(63.035*'05-Gasto Pub Pesos constantes'!H60)/100</f>
        <v>86.338748878646342</v>
      </c>
      <c r="K14" s="90">
        <f>(63.035*'05-Gasto Pub Pesos constantes'!I60)/100</f>
        <v>89.075825456622695</v>
      </c>
      <c r="L14" s="90">
        <f>(63.035*'05-Gasto Pub Pesos constantes'!J60)/100</f>
        <v>90.432153309178545</v>
      </c>
      <c r="M14" s="114">
        <f t="shared" si="3"/>
        <v>3.8562588952047165</v>
      </c>
      <c r="N14" s="38"/>
    </row>
    <row r="15" spans="1:15" x14ac:dyDescent="0.25">
      <c r="A15" s="38"/>
      <c r="B15" s="196" t="s">
        <v>46</v>
      </c>
      <c r="C15" s="89">
        <f>(94.359*'05-Gasto Pub Pesos constantes'!A60)/100</f>
        <v>89.391055259707088</v>
      </c>
      <c r="D15" s="90">
        <f>(94.359*'05-Gasto Pub Pesos constantes'!B60)/100</f>
        <v>94.358999999999995</v>
      </c>
      <c r="E15" s="90">
        <f>(94.359*'05-Gasto Pub Pesos constantes'!C60)/100</f>
        <v>99.808318175556167</v>
      </c>
      <c r="F15" s="90">
        <f>(94.359*'05-Gasto Pub Pesos constantes'!D60)/100</f>
        <v>104.83841520891379</v>
      </c>
      <c r="G15" s="90">
        <f>(94.359*'05-Gasto Pub Pesos constantes'!E60)/100</f>
        <v>112.7596908304791</v>
      </c>
      <c r="H15" s="90">
        <f>(94.359*'05-Gasto Pub Pesos constantes'!F60)/100</f>
        <v>116.60243615122225</v>
      </c>
      <c r="I15" s="90">
        <f>(94.359*'05-Gasto Pub Pesos constantes'!G60)/100</f>
        <v>121.09892796732916</v>
      </c>
      <c r="J15" s="90">
        <f>(94.359*'05-Gasto Pub Pesos constantes'!H60)/100</f>
        <v>129.24308726009662</v>
      </c>
      <c r="K15" s="90">
        <f>(94.359*'05-Gasto Pub Pesos constantes'!I60)/100</f>
        <v>133.34030005967259</v>
      </c>
      <c r="L15" s="90">
        <f>(94.359*'05-Gasto Pub Pesos constantes'!J60)/100</f>
        <v>135.37062828747167</v>
      </c>
      <c r="M15" s="114">
        <f t="shared" si="3"/>
        <v>3.8562588952047188</v>
      </c>
      <c r="N15" s="38"/>
    </row>
    <row r="16" spans="1:15" x14ac:dyDescent="0.25">
      <c r="A16" s="38"/>
      <c r="B16" s="196" t="s">
        <v>18</v>
      </c>
      <c r="C16" s="89">
        <f>(143.8169*'05-Gasto Pub Pesos constantes'!A60)/100</f>
        <v>136.24502649646317</v>
      </c>
      <c r="D16" s="90">
        <f>(143.8169*'05-Gasto Pub Pesos constantes'!B60)/100</f>
        <v>143.8169</v>
      </c>
      <c r="E16" s="90">
        <f>(143.8169*'05-Gasto Pub Pesos constantes'!C60)/100</f>
        <v>152.12245693809962</v>
      </c>
      <c r="F16" s="90">
        <f>(143.8169*'05-Gasto Pub Pesos constantes'!D60)/100</f>
        <v>159.78905961549864</v>
      </c>
      <c r="G16" s="90">
        <f>(143.8169*'05-Gasto Pub Pesos constantes'!E60)/100</f>
        <v>171.86224080583656</v>
      </c>
      <c r="H16" s="90">
        <f>(143.8169*'05-Gasto Pub Pesos constantes'!F60)/100</f>
        <v>177.71914602440378</v>
      </c>
      <c r="I16" s="90">
        <f>(143.8169*'05-Gasto Pub Pesos constantes'!G60)/100</f>
        <v>184.57245640145175</v>
      </c>
      <c r="J16" s="90">
        <f>(143.8169*'05-Gasto Pub Pesos constantes'!H60)/100</f>
        <v>196.98534486563642</v>
      </c>
      <c r="K16" s="90">
        <f>(143.8169*'05-Gasto Pub Pesos constantes'!I60)/100</f>
        <v>203.23009569465475</v>
      </c>
      <c r="L16" s="90">
        <f>(143.8169*'05-Gasto Pub Pesos constantes'!J60)/100</f>
        <v>206.32461250497025</v>
      </c>
      <c r="M16" s="114">
        <f t="shared" si="3"/>
        <v>3.8562588952047339</v>
      </c>
      <c r="N16" s="38"/>
    </row>
    <row r="17" spans="1:28" x14ac:dyDescent="0.25">
      <c r="A17" s="38"/>
      <c r="B17" s="196" t="s">
        <v>47</v>
      </c>
      <c r="C17" s="89">
        <f>(550.59*'05-Gasto Pub Pesos constantes'!A60)/100</f>
        <v>521.60176682078145</v>
      </c>
      <c r="D17" s="90">
        <v>618.01</v>
      </c>
      <c r="E17" s="90">
        <v>679.28800000000001</v>
      </c>
      <c r="F17" s="90">
        <v>624.06700000000001</v>
      </c>
      <c r="G17" s="91">
        <v>809.94200000000001</v>
      </c>
      <c r="H17" s="91">
        <v>700.60199999999998</v>
      </c>
      <c r="I17" s="178">
        <v>906.85</v>
      </c>
      <c r="J17" s="178">
        <v>1107.5964780000002</v>
      </c>
      <c r="K17" s="178">
        <v>1216.8831609999997</v>
      </c>
      <c r="L17" s="178">
        <v>1324.8957499999999</v>
      </c>
      <c r="M17" s="114">
        <f t="shared" si="3"/>
        <v>29.43868273284976</v>
      </c>
      <c r="N17" s="38"/>
    </row>
    <row r="18" spans="1:28" x14ac:dyDescent="0.25">
      <c r="A18" s="38"/>
      <c r="B18" s="196"/>
      <c r="C18" s="175"/>
      <c r="D18" s="176"/>
      <c r="E18" s="176"/>
      <c r="F18" s="176"/>
      <c r="G18" s="176"/>
      <c r="H18" s="176"/>
      <c r="I18" s="177"/>
      <c r="J18" s="177"/>
      <c r="K18" s="177"/>
      <c r="L18" s="177"/>
      <c r="M18" s="113"/>
      <c r="N18" s="38"/>
    </row>
    <row r="19" spans="1:28" x14ac:dyDescent="0.25">
      <c r="A19" s="38"/>
      <c r="B19" s="195" t="s">
        <v>48</v>
      </c>
      <c r="C19" s="87">
        <f t="shared" ref="C19:L19" si="4">SUM(C20:C23)</f>
        <v>287.01617762905323</v>
      </c>
      <c r="D19" s="88">
        <f t="shared" si="4"/>
        <v>302.96722</v>
      </c>
      <c r="E19" s="88">
        <f t="shared" si="4"/>
        <v>320.46385284417727</v>
      </c>
      <c r="F19" s="88">
        <f t="shared" si="4"/>
        <v>336.61445336481245</v>
      </c>
      <c r="G19" s="88">
        <f t="shared" si="4"/>
        <v>362.04802995972557</v>
      </c>
      <c r="H19" s="88">
        <f t="shared" si="4"/>
        <v>374.38628987127152</v>
      </c>
      <c r="I19" s="174">
        <f t="shared" si="4"/>
        <v>388.82359447685934</v>
      </c>
      <c r="J19" s="174">
        <f t="shared" si="4"/>
        <v>414.97280441090822</v>
      </c>
      <c r="K19" s="174">
        <f t="shared" si="4"/>
        <v>428.12810673115268</v>
      </c>
      <c r="L19" s="174">
        <f t="shared" si="4"/>
        <v>434.64707046395847</v>
      </c>
      <c r="M19" s="113">
        <f>(I19-H19)/H19*100</f>
        <v>3.856258895204717</v>
      </c>
      <c r="N19" s="38"/>
      <c r="O19" s="98"/>
    </row>
    <row r="20" spans="1:28" x14ac:dyDescent="0.25">
      <c r="A20" s="38"/>
      <c r="B20" s="196" t="s">
        <v>49</v>
      </c>
      <c r="C20" s="89">
        <f>(81.804*'05-Gasto Pub Pesos constantes'!A60)/100</f>
        <v>77.497068477464552</v>
      </c>
      <c r="D20" s="90">
        <f>(81.804*'05-Gasto Pub Pesos constantes'!B60)/100</f>
        <v>81.804000000000002</v>
      </c>
      <c r="E20" s="90">
        <f>(81.804*'05-Gasto Pub Pesos constantes'!C60)/100</f>
        <v>86.528255492673694</v>
      </c>
      <c r="F20" s="90">
        <f>(81.804*'05-Gasto Pub Pesos constantes'!D60)/100</f>
        <v>90.889069593255385</v>
      </c>
      <c r="G20" s="90">
        <f>(81.804*'05-Gasto Pub Pesos constantes'!E60)/100</f>
        <v>97.756374576844962</v>
      </c>
      <c r="H20" s="90">
        <f>(81.804*'05-Gasto Pub Pesos constantes'!F60)/100</f>
        <v>101.08782084289346</v>
      </c>
      <c r="I20" s="90">
        <f>(81.804*'05-Gasto Pub Pesos constantes'!G60)/100</f>
        <v>104.98602892611618</v>
      </c>
      <c r="J20" s="90">
        <f>(81.804*'05-Gasto Pub Pesos constantes'!H60)/100</f>
        <v>112.0465616446226</v>
      </c>
      <c r="K20" s="90">
        <f>(81.804*'05-Gasto Pub Pesos constantes'!I60)/100</f>
        <v>115.59861704852166</v>
      </c>
      <c r="L20" s="90">
        <f>(81.804*'05-Gasto Pub Pesos constantes'!J60)/100</f>
        <v>117.35879859290935</v>
      </c>
      <c r="M20" s="114">
        <f>(I20-H20)/H20*100</f>
        <v>3.8562588952047423</v>
      </c>
      <c r="N20" s="38"/>
    </row>
    <row r="21" spans="1:28" x14ac:dyDescent="0.25">
      <c r="A21" s="38"/>
      <c r="B21" s="196" t="s">
        <v>50</v>
      </c>
      <c r="C21" s="89">
        <f>(88.826*'05-Gasto Pub Pesos constantes'!A60)/100</f>
        <v>84.149364390240905</v>
      </c>
      <c r="D21" s="90">
        <f>(88.826*'05-Gasto Pub Pesos constantes'!B60)/100</f>
        <v>88.825999999999979</v>
      </c>
      <c r="E21" s="90">
        <f>(88.826*'05-Gasto Pub Pesos constantes'!C60)/100</f>
        <v>93.955782387074379</v>
      </c>
      <c r="F21" s="90">
        <f>(88.826*'05-Gasto Pub Pesos constantes'!D60)/100</f>
        <v>98.690925818914749</v>
      </c>
      <c r="G21" s="90">
        <f>(88.826*'05-Gasto Pub Pesos constantes'!E60)/100</f>
        <v>106.14771561491894</v>
      </c>
      <c r="H21" s="90">
        <f>(88.826*'05-Gasto Pub Pesos constantes'!F60)/100</f>
        <v>109.76513097392372</v>
      </c>
      <c r="I21" s="90">
        <f>(88.826*'05-Gasto Pub Pesos constantes'!G60)/100</f>
        <v>113.99795860093876</v>
      </c>
      <c r="J21" s="90">
        <f>(88.826*'05-Gasto Pub Pesos constantes'!H60)/100</f>
        <v>121.66456266986023</v>
      </c>
      <c r="K21" s="90">
        <f>(88.826*'05-Gasto Pub Pesos constantes'!I60)/100</f>
        <v>125.52152410581371</v>
      </c>
      <c r="L21" s="90">
        <f>(88.826*'05-Gasto Pub Pesos constantes'!J60)/100</f>
        <v>127.43279844278723</v>
      </c>
      <c r="M21" s="114">
        <f>(I21-H21)/H21*100</f>
        <v>3.8562588952047165</v>
      </c>
      <c r="N21" s="38"/>
    </row>
    <row r="22" spans="1:28" x14ac:dyDescent="0.25">
      <c r="A22" s="38"/>
      <c r="B22" s="196" t="s">
        <v>22</v>
      </c>
      <c r="C22" s="89">
        <f>(58.494*'05-Gasto Pub Pesos constantes'!A60)/100</f>
        <v>55.414325992870907</v>
      </c>
      <c r="D22" s="90">
        <f>(58.494*'05-Gasto Pub Pesos constantes'!B60)/100</f>
        <v>58.494</v>
      </c>
      <c r="E22" s="90">
        <f>(58.494*'05-Gasto Pub Pesos constantes'!C60)/100</f>
        <v>61.87208176603167</v>
      </c>
      <c r="F22" s="90">
        <f>(58.494*'05-Gasto Pub Pesos constantes'!D60)/100</f>
        <v>64.990284543394949</v>
      </c>
      <c r="G22" s="90">
        <f>(58.494*'05-Gasto Pub Pesos constantes'!E60)/100</f>
        <v>69.900755152534941</v>
      </c>
      <c r="H22" s="90">
        <f>(58.494*'05-Gasto Pub Pesos constantes'!F60)/100</f>
        <v>72.282907833164771</v>
      </c>
      <c r="I22" s="90">
        <f>(58.494*'05-Gasto Pub Pesos constantes'!G60)/100</f>
        <v>75.070323896193827</v>
      </c>
      <c r="J22" s="90">
        <f>(58.494*'05-Gasto Pub Pesos constantes'!H60)/100</f>
        <v>80.118962114817791</v>
      </c>
      <c r="K22" s="90">
        <f>(58.494*'05-Gasto Pub Pesos constantes'!I60)/100</f>
        <v>82.658861493768342</v>
      </c>
      <c r="L22" s="90">
        <f>(58.494*'05-Gasto Pub Pesos constantes'!J60)/100</f>
        <v>83.917480378632334</v>
      </c>
      <c r="M22" s="114">
        <f>(I22-H22)/H22*100</f>
        <v>3.8562588952047347</v>
      </c>
      <c r="N22" s="38"/>
    </row>
    <row r="23" spans="1:28" x14ac:dyDescent="0.25">
      <c r="A23" s="38"/>
      <c r="B23" s="196" t="s">
        <v>23</v>
      </c>
      <c r="C23" s="89">
        <f>(73.84322*'05-Gasto Pub Pesos constantes'!A60)/100</f>
        <v>69.955418768476846</v>
      </c>
      <c r="D23" s="90">
        <f>(73.84322*'05-Gasto Pub Pesos constantes'!B60)/100</f>
        <v>73.843220000000002</v>
      </c>
      <c r="E23" s="90">
        <f>(73.84322*'05-Gasto Pub Pesos constantes'!C60)/100</f>
        <v>78.107733198397526</v>
      </c>
      <c r="F23" s="90">
        <f>(73.84322*'05-Gasto Pub Pesos constantes'!D60)/100</f>
        <v>82.044173409247321</v>
      </c>
      <c r="G23" s="90">
        <f>(73.84322*'05-Gasto Pub Pesos constantes'!E60)/100</f>
        <v>88.243184615426742</v>
      </c>
      <c r="H23" s="90">
        <f>(73.84322*'05-Gasto Pub Pesos constantes'!F60)/100</f>
        <v>91.250430221289534</v>
      </c>
      <c r="I23" s="90">
        <f>(73.84322*'05-Gasto Pub Pesos constantes'!G60)/100</f>
        <v>94.769283053610579</v>
      </c>
      <c r="J23" s="90">
        <f>(73.84322*'05-Gasto Pub Pesos constantes'!H60)/100</f>
        <v>101.1427179816076</v>
      </c>
      <c r="K23" s="90">
        <f>(73.84322*'05-Gasto Pub Pesos constantes'!I60)/100</f>
        <v>104.34910408304896</v>
      </c>
      <c r="L23" s="90">
        <f>(73.84322*'05-Gasto Pub Pesos constantes'!J60)/100</f>
        <v>105.93799304962955</v>
      </c>
      <c r="M23" s="114">
        <f>(I23-H23)/H23*100</f>
        <v>3.8562588952047103</v>
      </c>
      <c r="N23" s="38"/>
    </row>
    <row r="24" spans="1:28" x14ac:dyDescent="0.25">
      <c r="A24" s="38"/>
      <c r="B24" s="196"/>
      <c r="C24" s="175"/>
      <c r="D24" s="176"/>
      <c r="E24" s="176"/>
      <c r="F24" s="176"/>
      <c r="G24" s="176"/>
      <c r="H24" s="176"/>
      <c r="I24" s="177"/>
      <c r="J24" s="177"/>
      <c r="K24" s="177"/>
      <c r="L24" s="177"/>
      <c r="M24" s="113"/>
      <c r="N24" s="38"/>
    </row>
    <row r="25" spans="1:28" x14ac:dyDescent="0.25">
      <c r="A25" s="38"/>
      <c r="B25" s="195" t="s">
        <v>51</v>
      </c>
      <c r="C25" s="87">
        <f t="shared" ref="C25:L25" si="5">SUM(C26:C30)</f>
        <v>309.03523920631892</v>
      </c>
      <c r="D25" s="88">
        <f t="shared" si="5"/>
        <v>326.21000000000004</v>
      </c>
      <c r="E25" s="88">
        <f t="shared" si="5"/>
        <v>345.04892455460708</v>
      </c>
      <c r="F25" s="88">
        <f t="shared" si="5"/>
        <v>362.43855302938533</v>
      </c>
      <c r="G25" s="88">
        <f t="shared" si="5"/>
        <v>389.82332099545977</v>
      </c>
      <c r="H25" s="88">
        <f t="shared" si="5"/>
        <v>403.10813697570143</v>
      </c>
      <c r="I25" s="174">
        <f t="shared" si="5"/>
        <v>418.65303036512103</v>
      </c>
      <c r="J25" s="174">
        <f t="shared" si="5"/>
        <v>446.80833301662921</v>
      </c>
      <c r="K25" s="174">
        <f t="shared" si="5"/>
        <v>460.97287256611236</v>
      </c>
      <c r="L25" s="174">
        <f t="shared" si="5"/>
        <v>467.99195258169482</v>
      </c>
      <c r="M25" s="113">
        <f t="shared" ref="M25:M30" si="6">(I25-H25)/H25*100</f>
        <v>3.8562588952047414</v>
      </c>
      <c r="N25" s="38"/>
    </row>
    <row r="26" spans="1:28" x14ac:dyDescent="0.25">
      <c r="A26" s="38"/>
      <c r="B26" s="196" t="s">
        <v>24</v>
      </c>
      <c r="C26" s="89">
        <f>(40.531*'05-Gasto Pub Pesos constantes'!A60)/100</f>
        <v>38.397067166154663</v>
      </c>
      <c r="D26" s="90">
        <f>(40.531*'05-Gasto Pub Pesos constantes'!B60)/100</f>
        <v>40.530999999999999</v>
      </c>
      <c r="E26" s="90">
        <f>(40.531*'05-Gasto Pub Pesos constantes'!C60)/100</f>
        <v>42.871702158495388</v>
      </c>
      <c r="F26" s="90">
        <f>(40.531*'05-Gasto Pub Pesos constantes'!D60)/100</f>
        <v>45.032331911449731</v>
      </c>
      <c r="G26" s="90">
        <f>(40.531*'05-Gasto Pub Pesos constantes'!E60)/100</f>
        <v>48.434839591879403</v>
      </c>
      <c r="H26" s="90">
        <f>(40.531*'05-Gasto Pub Pesos constantes'!F60)/100</f>
        <v>50.085453848018624</v>
      </c>
      <c r="I26" s="90">
        <f>(40.531*'05-Gasto Pub Pesos constantes'!G60)/100</f>
        <v>52.0168786172365</v>
      </c>
      <c r="J26" s="90">
        <f>(40.531*'05-Gasto Pub Pesos constantes'!H60)/100</f>
        <v>55.51512383279789</v>
      </c>
      <c r="K26" s="90">
        <f>(40.531*'05-Gasto Pub Pesos constantes'!I60)/100</f>
        <v>57.275042144560558</v>
      </c>
      <c r="L26" s="90">
        <f>(40.531*'05-Gasto Pub Pesos constantes'!J60)/100</f>
        <v>58.147150087638856</v>
      </c>
      <c r="M26" s="114">
        <f t="shared" si="6"/>
        <v>3.8562588952047276</v>
      </c>
      <c r="N26" s="38"/>
      <c r="O26" s="166">
        <v>2000</v>
      </c>
      <c r="P26" s="166">
        <v>2001</v>
      </c>
      <c r="Q26" s="166">
        <v>2002</v>
      </c>
      <c r="R26" s="166">
        <v>2003</v>
      </c>
      <c r="S26" s="166">
        <v>2004</v>
      </c>
      <c r="T26" s="166">
        <v>2005</v>
      </c>
      <c r="U26" s="166">
        <v>2006</v>
      </c>
      <c r="V26" s="166">
        <v>2007</v>
      </c>
      <c r="W26" s="166">
        <v>2008</v>
      </c>
      <c r="X26" s="166">
        <v>2009</v>
      </c>
      <c r="Y26" s="166">
        <v>2010</v>
      </c>
      <c r="Z26" s="166">
        <v>2011</v>
      </c>
      <c r="AA26" s="166">
        <v>2012</v>
      </c>
      <c r="AB26" s="166">
        <v>2013</v>
      </c>
    </row>
    <row r="27" spans="1:28" x14ac:dyDescent="0.25">
      <c r="A27" s="38"/>
      <c r="B27" s="196" t="s">
        <v>25</v>
      </c>
      <c r="C27" s="89">
        <f>(56.267*'05-Gasto Pub Pesos constantes'!A60)/100</f>
        <v>53.304576206805265</v>
      </c>
      <c r="D27" s="90">
        <f>(56.267*'05-Gasto Pub Pesos constantes'!B60)/100</f>
        <v>56.26700000000001</v>
      </c>
      <c r="E27" s="90">
        <f>(56.267*'05-Gasto Pub Pesos constantes'!C60)/100</f>
        <v>59.516470488072343</v>
      </c>
      <c r="F27" s="90">
        <f>(56.267*'05-Gasto Pub Pesos constantes'!D60)/100</f>
        <v>62.5159561733375</v>
      </c>
      <c r="G27" s="90">
        <f>(56.267*'05-Gasto Pub Pesos constantes'!E60)/100</f>
        <v>67.239473966008205</v>
      </c>
      <c r="H27" s="90">
        <f>(56.267*'05-Gasto Pub Pesos constantes'!F60)/100</f>
        <v>69.530932660592242</v>
      </c>
      <c r="I27" s="90">
        <f>(56.267*'05-Gasto Pub Pesos constantes'!G60)/100</f>
        <v>72.21222543623513</v>
      </c>
      <c r="J27" s="90">
        <f>(56.267*'05-Gasto Pub Pesos constantes'!H60)/100</f>
        <v>77.068650482347806</v>
      </c>
      <c r="K27" s="90">
        <f>(56.267*'05-Gasto Pub Pesos constantes'!I60)/100</f>
        <v>79.511850098640267</v>
      </c>
      <c r="L27" s="90">
        <f>(56.267*'05-Gasto Pub Pesos constantes'!J60)/100</f>
        <v>80.722550491751392</v>
      </c>
      <c r="M27" s="114">
        <f t="shared" si="6"/>
        <v>3.8562588952047139</v>
      </c>
      <c r="N27" s="38"/>
      <c r="O27" s="167">
        <v>73.23018250392434</v>
      </c>
      <c r="P27" s="167">
        <v>78.003654084596548</v>
      </c>
      <c r="Q27" s="167">
        <v>82.659060814248505</v>
      </c>
      <c r="R27" s="167">
        <v>88.303860345375426</v>
      </c>
      <c r="S27" s="167">
        <v>94.735059993966743</v>
      </c>
      <c r="T27" s="167">
        <v>100</v>
      </c>
      <c r="U27" s="167">
        <v>105.77509106238531</v>
      </c>
      <c r="V27" s="167">
        <v>111.10589896980024</v>
      </c>
      <c r="W27" s="167">
        <v>119.50072683101676</v>
      </c>
      <c r="X27" s="167">
        <v>123.57320038493653</v>
      </c>
      <c r="Y27" s="168">
        <v>128.3385029168698</v>
      </c>
      <c r="Z27" s="167">
        <v>136.96953895240159</v>
      </c>
      <c r="AA27" s="167">
        <v>141.31169264158436</v>
      </c>
      <c r="AB27" s="167">
        <v>143.463398602647</v>
      </c>
    </row>
    <row r="28" spans="1:28" x14ac:dyDescent="0.25">
      <c r="A28" s="38"/>
      <c r="B28" s="196" t="s">
        <v>26</v>
      </c>
      <c r="C28" s="89">
        <f>(8.571*'05-Gasto Pub Pesos constantes'!A60)/100</f>
        <v>8.1197419920828899</v>
      </c>
      <c r="D28" s="90">
        <f>(8.571*'05-Gasto Pub Pesos constantes'!B60)/100</f>
        <v>8.5709999999999997</v>
      </c>
      <c r="E28" s="90">
        <f>(8.571*'05-Gasto Pub Pesos constantes'!C60)/100</f>
        <v>9.0659830549570444</v>
      </c>
      <c r="F28" s="90">
        <f>(8.571*'05-Gasto Pub Pesos constantes'!D60)/100</f>
        <v>9.5228866007015771</v>
      </c>
      <c r="G28" s="90">
        <f>(8.571*'05-Gasto Pub Pesos constantes'!E60)/100</f>
        <v>10.242407296686446</v>
      </c>
      <c r="H28" s="90">
        <f>(8.571*'05-Gasto Pub Pesos constantes'!F60)/100</f>
        <v>10.59145900499291</v>
      </c>
      <c r="I28" s="90">
        <f>(8.571*'05-Gasto Pub Pesos constantes'!G60)/100</f>
        <v>10.99989308500491</v>
      </c>
      <c r="J28" s="90">
        <f>(8.571*'05-Gasto Pub Pesos constantes'!H60)/100</f>
        <v>11.739659183610341</v>
      </c>
      <c r="K28" s="90">
        <f>(8.571*'05-Gasto Pub Pesos constantes'!I60)/100</f>
        <v>12.111825176310195</v>
      </c>
      <c r="L28" s="90">
        <f>(8.571*'05-Gasto Pub Pesos constantes'!J60)/100</f>
        <v>12.296247894232874</v>
      </c>
      <c r="M28" s="114">
        <f t="shared" si="6"/>
        <v>3.8562588952047192</v>
      </c>
      <c r="N28" s="38"/>
    </row>
    <row r="29" spans="1:28" x14ac:dyDescent="0.25">
      <c r="A29" s="38"/>
      <c r="B29" s="196" t="s">
        <v>52</v>
      </c>
      <c r="C29" s="89">
        <f>(107.347*'05-Gasto Pub Pesos constantes'!A60)/100</f>
        <v>101.69524485172347</v>
      </c>
      <c r="D29" s="90">
        <f>(107.347*'05-Gasto Pub Pesos constantes'!B60)/100</f>
        <v>107.34699999999999</v>
      </c>
      <c r="E29" s="90">
        <f>(107.347*'05-Gasto Pub Pesos constantes'!C60)/100</f>
        <v>113.54638700273875</v>
      </c>
      <c r="F29" s="90">
        <f>(107.347*'05-Gasto Pub Pesos constantes'!D60)/100</f>
        <v>119.26884936711146</v>
      </c>
      <c r="G29" s="90">
        <f>(107.347*'05-Gasto Pub Pesos constantes'!E60)/100</f>
        <v>128.28044523129157</v>
      </c>
      <c r="H29" s="90">
        <f>(107.347*'05-Gasto Pub Pesos constantes'!F60)/100</f>
        <v>132.65212341721781</v>
      </c>
      <c r="I29" s="90">
        <f>(107.347*'05-Gasto Pub Pesos constantes'!G60)/100</f>
        <v>137.76753272617222</v>
      </c>
      <c r="J29" s="90">
        <f>(107.347*'05-Gasto Pub Pesos constantes'!H60)/100</f>
        <v>147.03269097923453</v>
      </c>
      <c r="K29" s="90">
        <f>(107.347*'05-Gasto Pub Pesos constantes'!I60)/100</f>
        <v>151.69386269996156</v>
      </c>
      <c r="L29" s="90">
        <f>(107.347*'05-Gasto Pub Pesos constantes'!J60)/100</f>
        <v>154.00365449798349</v>
      </c>
      <c r="M29" s="114">
        <f t="shared" si="6"/>
        <v>3.856258895204725</v>
      </c>
      <c r="N29" s="38"/>
    </row>
    <row r="30" spans="1:28" x14ac:dyDescent="0.25">
      <c r="A30" s="38"/>
      <c r="B30" s="196" t="s">
        <v>27</v>
      </c>
      <c r="C30" s="89">
        <f>(113.494*'05-Gasto Pub Pesos constantes'!A60)/100</f>
        <v>107.51860898955262</v>
      </c>
      <c r="D30" s="90">
        <f>(113.494*'05-Gasto Pub Pesos constantes'!B60)/100</f>
        <v>113.494</v>
      </c>
      <c r="E30" s="90">
        <f>(113.494*'05-Gasto Pub Pesos constantes'!C60)/100</f>
        <v>120.04838185034359</v>
      </c>
      <c r="F30" s="90">
        <f>(113.494*'05-Gasto Pub Pesos constantes'!D60)/100</f>
        <v>126.09852897678508</v>
      </c>
      <c r="G30" s="90">
        <f>(113.494*'05-Gasto Pub Pesos constantes'!E60)/100</f>
        <v>135.62615490959416</v>
      </c>
      <c r="H30" s="90">
        <f>(113.494*'05-Gasto Pub Pesos constantes'!F60)/100</f>
        <v>140.24816804487986</v>
      </c>
      <c r="I30" s="90">
        <f>(113.494*'05-Gasto Pub Pesos constantes'!G60)/100</f>
        <v>145.65650050047222</v>
      </c>
      <c r="J30" s="90">
        <f>(113.494*'05-Gasto Pub Pesos constantes'!H60)/100</f>
        <v>155.45220853863867</v>
      </c>
      <c r="K30" s="90">
        <f>(113.494*'05-Gasto Pub Pesos constantes'!I60)/100</f>
        <v>160.38029244663977</v>
      </c>
      <c r="L30" s="90">
        <f>(113.494*'05-Gasto Pub Pesos constantes'!J60)/100</f>
        <v>162.8223496100882</v>
      </c>
      <c r="M30" s="114">
        <f t="shared" si="6"/>
        <v>3.8562588952047303</v>
      </c>
      <c r="N30" s="38"/>
    </row>
    <row r="31" spans="1:28" x14ac:dyDescent="0.25">
      <c r="A31" s="38"/>
      <c r="B31" s="196"/>
      <c r="C31" s="175"/>
      <c r="D31" s="176"/>
      <c r="E31" s="176"/>
      <c r="F31" s="176"/>
      <c r="G31" s="176"/>
      <c r="H31" s="176"/>
      <c r="I31" s="177"/>
      <c r="J31" s="177"/>
      <c r="K31" s="177"/>
      <c r="L31" s="177"/>
      <c r="M31" s="113"/>
      <c r="N31" s="38"/>
    </row>
    <row r="32" spans="1:28" x14ac:dyDescent="0.25">
      <c r="A32" s="38"/>
      <c r="B32" s="195" t="s">
        <v>53</v>
      </c>
      <c r="C32" s="87">
        <f t="shared" ref="C32:L32" si="7">SUM(C33:C37)</f>
        <v>376.45439200162531</v>
      </c>
      <c r="D32" s="88">
        <f t="shared" si="7"/>
        <v>397.37599999999998</v>
      </c>
      <c r="E32" s="88">
        <f t="shared" si="7"/>
        <v>420.32482586006427</v>
      </c>
      <c r="F32" s="88">
        <f t="shared" si="7"/>
        <v>441.50817709023335</v>
      </c>
      <c r="G32" s="88">
        <f t="shared" si="7"/>
        <v>474.86720825202116</v>
      </c>
      <c r="H32" s="88">
        <f t="shared" si="7"/>
        <v>491.05024076164534</v>
      </c>
      <c r="I32" s="174">
        <f t="shared" si="7"/>
        <v>509.98640935094045</v>
      </c>
      <c r="J32" s="174">
        <f t="shared" si="7"/>
        <v>544.28407510749537</v>
      </c>
      <c r="K32" s="174">
        <f t="shared" si="7"/>
        <v>561.5387517514223</v>
      </c>
      <c r="L32" s="174">
        <f t="shared" si="7"/>
        <v>570.08911483125462</v>
      </c>
      <c r="M32" s="113">
        <f t="shared" ref="M32:M37" si="8">(I32-H32)/H32*100</f>
        <v>3.856258895204713</v>
      </c>
      <c r="N32" s="38"/>
    </row>
    <row r="33" spans="1:14" x14ac:dyDescent="0.25">
      <c r="A33" s="38"/>
      <c r="B33" s="196" t="s">
        <v>28</v>
      </c>
      <c r="C33" s="89">
        <f>(240.57*'05-Gasto Pub Pesos constantes'!A60)/100</f>
        <v>227.90413382748579</v>
      </c>
      <c r="D33" s="90">
        <f>(240.57*'05-Gasto Pub Pesos constantes'!B60)/100</f>
        <v>240.57</v>
      </c>
      <c r="E33" s="90">
        <f>(240.57*'05-Gasto Pub Pesos constantes'!C60)/100</f>
        <v>254.46313656878036</v>
      </c>
      <c r="F33" s="90">
        <f>(240.57*'05-Gasto Pub Pesos constantes'!D60)/100</f>
        <v>267.28746115164842</v>
      </c>
      <c r="G33" s="90">
        <f>(240.57*'05-Gasto Pub Pesos constantes'!E60)/100</f>
        <v>287.48289853737703</v>
      </c>
      <c r="H33" s="90">
        <f>(240.57*'05-Gasto Pub Pesos constantes'!F60)/100</f>
        <v>297.28004816604175</v>
      </c>
      <c r="I33" s="90">
        <f>(240.57*'05-Gasto Pub Pesos constantes'!G60)/100</f>
        <v>308.74393646711366</v>
      </c>
      <c r="J33" s="90">
        <f>(240.57*'05-Gasto Pub Pesos constantes'!H60)/100</f>
        <v>329.50761985779252</v>
      </c>
      <c r="K33" s="90">
        <f>(240.57*'05-Gasto Pub Pesos constantes'!I60)/100</f>
        <v>339.95353898785947</v>
      </c>
      <c r="L33" s="90">
        <f>(240.57*'05-Gasto Pub Pesos constantes'!J60)/100</f>
        <v>345.12989801838791</v>
      </c>
      <c r="M33" s="114">
        <f t="shared" si="8"/>
        <v>3.8562588952047347</v>
      </c>
      <c r="N33" s="38"/>
    </row>
    <row r="34" spans="1:14" x14ac:dyDescent="0.25">
      <c r="A34" s="38"/>
      <c r="B34" s="196" t="s">
        <v>29</v>
      </c>
      <c r="C34" s="89">
        <f>(35.188*'05-Gasto Pub Pesos constantes'!A60)/100</f>
        <v>33.335372910677023</v>
      </c>
      <c r="D34" s="90">
        <f>(35.188*'05-Gasto Pub Pesos constantes'!B60)/100</f>
        <v>35.188000000000002</v>
      </c>
      <c r="E34" s="90">
        <f>(35.188*'05-Gasto Pub Pesos constantes'!C60)/100</f>
        <v>37.220139043032148</v>
      </c>
      <c r="F34" s="90">
        <f>(35.188*'05-Gasto Pub Pesos constantes'!D60)/100</f>
        <v>39.095943729493314</v>
      </c>
      <c r="G34" s="90">
        <f>(35.188*'05-Gasto Pub Pesos constantes'!E60)/100</f>
        <v>42.049915757298187</v>
      </c>
      <c r="H34" s="90">
        <f>(35.188*'05-Gasto Pub Pesos constantes'!F60)/100</f>
        <v>43.482937751451466</v>
      </c>
      <c r="I34" s="90">
        <f>(35.188*'05-Gasto Pub Pesos constantes'!G60)/100</f>
        <v>45.159752406388151</v>
      </c>
      <c r="J34" s="90">
        <f>(35.188*'05-Gasto Pub Pesos constantes'!H60)/100</f>
        <v>48.196841366571078</v>
      </c>
      <c r="K34" s="90">
        <f>(35.188*'05-Gasto Pub Pesos constantes'!I60)/100</f>
        <v>49.72475840672071</v>
      </c>
      <c r="L34" s="90">
        <f>(35.188*'05-Gasto Pub Pesos constantes'!J60)/100</f>
        <v>50.481900700299427</v>
      </c>
      <c r="M34" s="114">
        <f t="shared" si="8"/>
        <v>3.8562588952047347</v>
      </c>
      <c r="N34" s="38"/>
    </row>
    <row r="35" spans="1:14" x14ac:dyDescent="0.25">
      <c r="A35" s="38"/>
      <c r="B35" s="196" t="s">
        <v>54</v>
      </c>
      <c r="C35" s="89">
        <f>(56.086*'05-Gasto Pub Pesos constantes'!A60)/100</f>
        <v>53.133105748216188</v>
      </c>
      <c r="D35" s="90">
        <f>(56.086*'05-Gasto Pub Pesos constantes'!B60)/100</f>
        <v>56.085999999999991</v>
      </c>
      <c r="E35" s="90">
        <f>(56.086*'05-Gasto Pub Pesos constantes'!C60)/100</f>
        <v>59.325017573249426</v>
      </c>
      <c r="F35" s="90">
        <f>(56.086*'05-Gasto Pub Pesos constantes'!D60)/100</f>
        <v>62.314854496202159</v>
      </c>
      <c r="G35" s="90">
        <f>(56.086*'05-Gasto Pub Pesos constantes'!E60)/100</f>
        <v>67.023177650444055</v>
      </c>
      <c r="H35" s="90">
        <f>(56.086*'05-Gasto Pub Pesos constantes'!F60)/100</f>
        <v>69.307265167895508</v>
      </c>
      <c r="I35" s="90">
        <f>(56.086*'05-Gasto Pub Pesos constantes'!G60)/100</f>
        <v>71.979932745955594</v>
      </c>
      <c r="J35" s="90">
        <f>(56.086*'05-Gasto Pub Pesos constantes'!H60)/100</f>
        <v>76.820735616843962</v>
      </c>
      <c r="K35" s="90">
        <f>(56.086*'05-Gasto Pub Pesos constantes'!I60)/100</f>
        <v>79.256075934959</v>
      </c>
      <c r="L35" s="90">
        <f>(56.086*'05-Gasto Pub Pesos constantes'!J60)/100</f>
        <v>80.462881740280594</v>
      </c>
      <c r="M35" s="114">
        <f t="shared" si="8"/>
        <v>3.8562588952047094</v>
      </c>
      <c r="N35" s="38"/>
    </row>
    <row r="36" spans="1:14" x14ac:dyDescent="0.25">
      <c r="A36" s="38"/>
      <c r="B36" s="196" t="s">
        <v>30</v>
      </c>
      <c r="C36" s="89">
        <f>(22.111*'05-Gasto Pub Pesos constantes'!A60)/100</f>
        <v>20.946869115265986</v>
      </c>
      <c r="D36" s="90">
        <f>(22.111*'05-Gasto Pub Pesos constantes'!B60)/100</f>
        <v>22.111000000000001</v>
      </c>
      <c r="E36" s="90">
        <f>(22.111*'05-Gasto Pub Pesos constantes'!C60)/100</f>
        <v>23.387930384804019</v>
      </c>
      <c r="F36" s="90">
        <f>(22.111*'05-Gasto Pub Pesos constantes'!D60)/100</f>
        <v>24.566625321212531</v>
      </c>
      <c r="G36" s="90">
        <f>(22.111*'05-Gasto Pub Pesos constantes'!E60)/100</f>
        <v>26.42280570960612</v>
      </c>
      <c r="H36" s="90">
        <f>(22.111*'05-Gasto Pub Pesos constantes'!F60)/100</f>
        <v>27.323270337113318</v>
      </c>
      <c r="I36" s="90">
        <f>(22.111*'05-Gasto Pub Pesos constantes'!G60)/100</f>
        <v>28.376926379949083</v>
      </c>
      <c r="J36" s="90">
        <f>(22.111*'05-Gasto Pub Pesos constantes'!H60)/100</f>
        <v>30.285334757765519</v>
      </c>
      <c r="K36" s="90">
        <f>(22.111*'05-Gasto Pub Pesos constantes'!I60)/100</f>
        <v>31.245428359980721</v>
      </c>
      <c r="L36" s="90">
        <f>(22.111*'05-Gasto Pub Pesos constantes'!J60)/100</f>
        <v>31.721192065031282</v>
      </c>
      <c r="M36" s="114">
        <f t="shared" si="8"/>
        <v>3.8562588952047214</v>
      </c>
      <c r="N36" s="38"/>
    </row>
    <row r="37" spans="1:14" x14ac:dyDescent="0.25">
      <c r="A37" s="38"/>
      <c r="B37" s="196" t="s">
        <v>31</v>
      </c>
      <c r="C37" s="89">
        <f>(43.421*'05-Gasto Pub Pesos constantes'!A60)/100</f>
        <v>41.134910399980299</v>
      </c>
      <c r="D37" s="90">
        <f>(43.421*'05-Gasto Pub Pesos constantes'!B60)/100</f>
        <v>43.421000000000006</v>
      </c>
      <c r="E37" s="90">
        <f>(43.421*'05-Gasto Pub Pesos constantes'!C60)/100</f>
        <v>45.92860229019832</v>
      </c>
      <c r="F37" s="90">
        <f>(43.421*'05-Gasto Pub Pesos constantes'!D60)/100</f>
        <v>48.24329239167696</v>
      </c>
      <c r="G37" s="90">
        <f>(43.421*'05-Gasto Pub Pesos constantes'!E60)/100</f>
        <v>51.888410597295788</v>
      </c>
      <c r="H37" s="90">
        <f>(43.421*'05-Gasto Pub Pesos constantes'!F60)/100</f>
        <v>53.656719339143294</v>
      </c>
      <c r="I37" s="90">
        <f>(43.421*'05-Gasto Pub Pesos constantes'!G60)/100</f>
        <v>55.725861351534029</v>
      </c>
      <c r="J37" s="90">
        <f>(43.421*'05-Gasto Pub Pesos constantes'!H60)/100</f>
        <v>59.473543508522297</v>
      </c>
      <c r="K37" s="90">
        <f>(43.421*'05-Gasto Pub Pesos constantes'!I60)/100</f>
        <v>61.358950061902341</v>
      </c>
      <c r="L37" s="90">
        <f>(43.421*'05-Gasto Pub Pesos constantes'!J60)/100</f>
        <v>62.293242307255362</v>
      </c>
      <c r="M37" s="114">
        <f t="shared" si="8"/>
        <v>3.8562588952047019</v>
      </c>
      <c r="N37" s="38"/>
    </row>
    <row r="38" spans="1:14" x14ac:dyDescent="0.25">
      <c r="A38" s="38"/>
      <c r="B38" s="196"/>
      <c r="C38" s="175"/>
      <c r="D38" s="176"/>
      <c r="E38" s="176"/>
      <c r="F38" s="176"/>
      <c r="G38" s="176"/>
      <c r="H38" s="176"/>
      <c r="I38" s="177"/>
      <c r="J38" s="177"/>
      <c r="K38" s="177"/>
      <c r="L38" s="177"/>
      <c r="M38" s="113"/>
      <c r="N38" s="38"/>
    </row>
    <row r="39" spans="1:14" x14ac:dyDescent="0.25">
      <c r="A39" s="38"/>
      <c r="B39" s="197" t="s">
        <v>55</v>
      </c>
      <c r="C39" s="87">
        <f t="shared" ref="C39:L39" si="9">SUM(C40:C43)</f>
        <v>295.31570781799263</v>
      </c>
      <c r="D39" s="88">
        <f t="shared" si="9"/>
        <v>311.72800000000001</v>
      </c>
      <c r="E39" s="88">
        <f t="shared" si="9"/>
        <v>329.73057586695251</v>
      </c>
      <c r="F39" s="88">
        <f t="shared" si="9"/>
        <v>346.34819674057894</v>
      </c>
      <c r="G39" s="88">
        <f t="shared" si="9"/>
        <v>372.51722573579195</v>
      </c>
      <c r="H39" s="88">
        <f t="shared" si="9"/>
        <v>385.21226609595499</v>
      </c>
      <c r="I39" s="174">
        <f t="shared" si="9"/>
        <v>400.0670483726999</v>
      </c>
      <c r="J39" s="174">
        <f t="shared" si="9"/>
        <v>426.9724043855424</v>
      </c>
      <c r="K39" s="174">
        <f t="shared" si="9"/>
        <v>440.5081132377581</v>
      </c>
      <c r="L39" s="174">
        <f t="shared" si="9"/>
        <v>447.21558319605947</v>
      </c>
      <c r="M39" s="113">
        <f>(I39-H39)/H39*100</f>
        <v>3.856258895204713</v>
      </c>
      <c r="N39" s="38"/>
    </row>
    <row r="40" spans="1:14" x14ac:dyDescent="0.25">
      <c r="A40" s="38"/>
      <c r="B40" s="196" t="s">
        <v>32</v>
      </c>
      <c r="C40" s="89">
        <f>(108.068*'05-Gasto Pub Pesos constantes'!A60)/100</f>
        <v>102.37828463427996</v>
      </c>
      <c r="D40" s="90">
        <f>(108.068*'05-Gasto Pub Pesos constantes'!B60)/100</f>
        <v>108.068</v>
      </c>
      <c r="E40" s="90">
        <f>(108.068*'05-Gasto Pub Pesos constantes'!C60)/100</f>
        <v>114.30902540929856</v>
      </c>
      <c r="F40" s="90">
        <f>(108.068*'05-Gasto Pub Pesos constantes'!D60)/100</f>
        <v>120.06992289868373</v>
      </c>
      <c r="G40" s="90">
        <f>(108.068*'05-Gasto Pub Pesos constantes'!E60)/100</f>
        <v>129.14204547174319</v>
      </c>
      <c r="H40" s="90">
        <f>(108.068*'05-Gasto Pub Pesos constantes'!F60)/100</f>
        <v>133.54308619199321</v>
      </c>
      <c r="I40" s="90">
        <f>(108.068*'05-Gasto Pub Pesos constantes'!G60)/100</f>
        <v>138.69285333220284</v>
      </c>
      <c r="J40" s="90">
        <f>(108.068*'05-Gasto Pub Pesos constantes'!H60)/100</f>
        <v>148.02024135508134</v>
      </c>
      <c r="K40" s="90">
        <f>(108.068*'05-Gasto Pub Pesos constantes'!I60)/100</f>
        <v>152.71272000390738</v>
      </c>
      <c r="L40" s="90">
        <f>(108.068*'05-Gasto Pub Pesos constantes'!J60)/100</f>
        <v>155.03802560190854</v>
      </c>
      <c r="M40" s="114">
        <f>(I40-H40)/H40*100</f>
        <v>3.8562588952047117</v>
      </c>
      <c r="N40" s="38"/>
    </row>
    <row r="41" spans="1:14" x14ac:dyDescent="0.25">
      <c r="A41" s="38"/>
      <c r="B41" s="196" t="s">
        <v>33</v>
      </c>
      <c r="C41" s="89">
        <f>(72.179*'05-Gasto Pub Pesos constantes'!A60)/100</f>
        <v>68.378818953045254</v>
      </c>
      <c r="D41" s="90">
        <f>(72.179*'05-Gasto Pub Pesos constantes'!B60)/100</f>
        <v>72.179000000000002</v>
      </c>
      <c r="E41" s="90">
        <f>(72.179*'05-Gasto Pub Pesos constantes'!C60)/100</f>
        <v>76.347402977919103</v>
      </c>
      <c r="F41" s="90">
        <f>(72.179*'05-Gasto Pub Pesos constantes'!D60)/100</f>
        <v>80.195126817412117</v>
      </c>
      <c r="G41" s="90">
        <f>(72.179*'05-Gasto Pub Pesos constantes'!E60)/100</f>
        <v>86.254429619359598</v>
      </c>
      <c r="H41" s="90">
        <f>(72.179*'05-Gasto Pub Pesos constantes'!F60)/100</f>
        <v>89.193900305843343</v>
      </c>
      <c r="I41" s="90">
        <f>(72.179*'05-Gasto Pub Pesos constantes'!G60)/100</f>
        <v>92.633448020367453</v>
      </c>
      <c r="J41" s="90">
        <f>(72.179*'05-Gasto Pub Pesos constantes'!H60)/100</f>
        <v>98.863243520453949</v>
      </c>
      <c r="K41" s="90">
        <f>(72.179*'05-Gasto Pub Pesos constantes'!I60)/100</f>
        <v>101.99736663176918</v>
      </c>
      <c r="L41" s="90">
        <f>(72.179*'05-Gasto Pub Pesos constantes'!J60)/100</f>
        <v>103.55044647740459</v>
      </c>
      <c r="M41" s="114">
        <f>(I41-H41)/H41*100</f>
        <v>3.8562588952047157</v>
      </c>
      <c r="N41" s="38"/>
    </row>
    <row r="42" spans="1:14" x14ac:dyDescent="0.25">
      <c r="A42" s="38"/>
      <c r="B42" s="196" t="s">
        <v>56</v>
      </c>
      <c r="C42" s="89">
        <f>(26.906*'05-Gasto Pub Pesos constantes'!A60)/100</f>
        <v>25.48941524197669</v>
      </c>
      <c r="D42" s="90">
        <f>(26.906*'05-Gasto Pub Pesos constantes'!B60)/100</f>
        <v>26.905999999999999</v>
      </c>
      <c r="E42" s="90">
        <f>(26.906*'05-Gasto Pub Pesos constantes'!C60)/100</f>
        <v>28.459846001245392</v>
      </c>
      <c r="F42" s="90">
        <f>(26.906*'05-Gasto Pub Pesos constantes'!D60)/100</f>
        <v>29.894153176814452</v>
      </c>
      <c r="G42" s="90">
        <f>(26.906*'05-Gasto Pub Pesos constantes'!E60)/100</f>
        <v>32.152865561153369</v>
      </c>
      <c r="H42" s="90">
        <f>(26.906*'05-Gasto Pub Pesos constantes'!F60)/100</f>
        <v>33.248605295571018</v>
      </c>
      <c r="I42" s="90">
        <f>(26.906*'05-Gasto Pub Pesos constantes'!G60)/100</f>
        <v>34.530757594812982</v>
      </c>
      <c r="J42" s="90">
        <f>(26.906*'05-Gasto Pub Pesos constantes'!H60)/100</f>
        <v>36.853024150533173</v>
      </c>
      <c r="K42" s="90">
        <f>(26.906*'05-Gasto Pub Pesos constantes'!I60)/100</f>
        <v>38.021324022144682</v>
      </c>
      <c r="L42" s="90">
        <f>(26.906*'05-Gasto Pub Pesos constantes'!J60)/100</f>
        <v>38.600262028028197</v>
      </c>
      <c r="M42" s="114">
        <f>(I42-H42)/H42*100</f>
        <v>3.8562588952047188</v>
      </c>
      <c r="N42" s="38"/>
    </row>
    <row r="43" spans="1:14" x14ac:dyDescent="0.25">
      <c r="A43" s="38"/>
      <c r="B43" s="196" t="s">
        <v>34</v>
      </c>
      <c r="C43" s="89">
        <f>(104.575*'05-Gasto Pub Pesos constantes'!A60)/100</f>
        <v>99.069188988690726</v>
      </c>
      <c r="D43" s="90">
        <f>(104.575*'05-Gasto Pub Pesos constantes'!B60)/100</f>
        <v>104.575</v>
      </c>
      <c r="E43" s="90">
        <f>(104.575*'05-Gasto Pub Pesos constantes'!C60)/100</f>
        <v>110.61430147848945</v>
      </c>
      <c r="F43" s="90">
        <f>(104.575*'05-Gasto Pub Pesos constantes'!D60)/100</f>
        <v>116.18899384766861</v>
      </c>
      <c r="G43" s="90">
        <f>(104.575*'05-Gasto Pub Pesos constantes'!E60)/100</f>
        <v>124.96788508353579</v>
      </c>
      <c r="H43" s="90">
        <f>(104.575*'05-Gasto Pub Pesos constantes'!F60)/100</f>
        <v>129.22667430254739</v>
      </c>
      <c r="I43" s="90">
        <f>(104.575*'05-Gasto Pub Pesos constantes'!G60)/100</f>
        <v>134.20998942531659</v>
      </c>
      <c r="J43" s="90">
        <f>(104.575*'05-Gasto Pub Pesos constantes'!H60)/100</f>
        <v>143.23589535947397</v>
      </c>
      <c r="K43" s="90">
        <f>(104.575*'05-Gasto Pub Pesos constantes'!I60)/100</f>
        <v>147.77670257993685</v>
      </c>
      <c r="L43" s="90">
        <f>(104.575*'05-Gasto Pub Pesos constantes'!J60)/100</f>
        <v>150.02684908871811</v>
      </c>
      <c r="M43" s="114">
        <f>(I43-H43)/H43*100</f>
        <v>3.8562588952047068</v>
      </c>
      <c r="N43" s="38"/>
    </row>
    <row r="44" spans="1:14" x14ac:dyDescent="0.25">
      <c r="A44" s="38"/>
      <c r="B44" s="196"/>
      <c r="C44" s="175"/>
      <c r="D44" s="176"/>
      <c r="E44" s="176"/>
      <c r="F44" s="176"/>
      <c r="G44" s="176"/>
      <c r="H44" s="176"/>
      <c r="I44" s="177"/>
      <c r="J44" s="177"/>
      <c r="K44" s="177"/>
      <c r="L44" s="177"/>
      <c r="M44" s="113"/>
      <c r="N44" s="38"/>
    </row>
    <row r="45" spans="1:14" ht="26.25" customHeight="1" x14ac:dyDescent="0.25">
      <c r="A45" s="38"/>
      <c r="B45" s="198" t="s">
        <v>57</v>
      </c>
      <c r="C45" s="87">
        <f t="shared" ref="C45:L45" si="10">SUM(C46:C49)</f>
        <v>1483.6311001047202</v>
      </c>
      <c r="D45" s="88">
        <f t="shared" si="10"/>
        <v>1566.0845100000001</v>
      </c>
      <c r="E45" s="88">
        <f t="shared" si="10"/>
        <v>1656.5273165664109</v>
      </c>
      <c r="F45" s="88">
        <f t="shared" si="10"/>
        <v>1740.012273462291</v>
      </c>
      <c r="G45" s="88">
        <f t="shared" si="10"/>
        <v>1871.4823722379674</v>
      </c>
      <c r="H45" s="88">
        <f t="shared" si="10"/>
        <v>1935.2607497397514</v>
      </c>
      <c r="I45" s="174">
        <f t="shared" si="10"/>
        <v>2009.8894145469962</v>
      </c>
      <c r="J45" s="174">
        <f t="shared" si="10"/>
        <v>2145.0587329519776</v>
      </c>
      <c r="K45" s="174">
        <f t="shared" si="10"/>
        <v>2213.0605292786627</v>
      </c>
      <c r="L45" s="174">
        <f t="shared" si="10"/>
        <v>2246.7580630356115</v>
      </c>
      <c r="M45" s="113">
        <f>(I45-H45)/H45*100</f>
        <v>3.8562588952047254</v>
      </c>
      <c r="N45" s="38"/>
    </row>
    <row r="46" spans="1:14" x14ac:dyDescent="0.25">
      <c r="A46" s="38"/>
      <c r="B46" s="196" t="s">
        <v>35</v>
      </c>
      <c r="C46" s="89">
        <f>(922.1*'05-Gasto Pub Pesos constantes'!A60)/100</f>
        <v>873.55198820436738</v>
      </c>
      <c r="D46" s="90">
        <f>(922.1*'05-Gasto Pub Pesos constantes'!B60)/100</f>
        <v>922.1</v>
      </c>
      <c r="E46" s="90">
        <f>(922.1*'05-Gasto Pub Pesos constantes'!C60)/100</f>
        <v>975.35211468625494</v>
      </c>
      <c r="F46" s="90">
        <f>(922.1*'05-Gasto Pub Pesos constantes'!D60)/100</f>
        <v>1024.507494400528</v>
      </c>
      <c r="G46" s="90">
        <f>(922.1*'05-Gasto Pub Pesos constantes'!E60)/100</f>
        <v>1101.9162021088057</v>
      </c>
      <c r="H46" s="90">
        <f>(922.1*'05-Gasto Pub Pesos constantes'!F60)/100</f>
        <v>1139.4684807494998</v>
      </c>
      <c r="I46" s="90">
        <f>(922.1*'05-Gasto Pub Pesos constantes'!G60)/100</f>
        <v>1183.4093353964565</v>
      </c>
      <c r="J46" s="90">
        <f>(922.1*'05-Gasto Pub Pesos constantes'!H60)/100</f>
        <v>1262.9961186800952</v>
      </c>
      <c r="K46" s="90">
        <f>(922.1*'05-Gasto Pub Pesos constantes'!I60)/100</f>
        <v>1303.0351178480494</v>
      </c>
      <c r="L46" s="90">
        <f>(922.1*'05-Gasto Pub Pesos constantes'!J60)/100</f>
        <v>1322.875998515008</v>
      </c>
      <c r="M46" s="114">
        <f>(I46-H46)/H46*100</f>
        <v>3.856258895204725</v>
      </c>
      <c r="N46" s="38"/>
    </row>
    <row r="47" spans="1:14" x14ac:dyDescent="0.25">
      <c r="A47" s="38"/>
      <c r="B47" s="196" t="s">
        <v>36</v>
      </c>
      <c r="C47" s="89">
        <f>(443.47851*'05-Gasto Pub Pesos constantes'!A60)/100</f>
        <v>420.12963250884985</v>
      </c>
      <c r="D47" s="90">
        <f>(443.47851*'05-Gasto Pub Pesos constantes'!B60)/100</f>
        <v>443.47851000000003</v>
      </c>
      <c r="E47" s="90">
        <f>(443.47851*'05-Gasto Pub Pesos constantes'!C60)/100</f>
        <v>469.08979779460964</v>
      </c>
      <c r="F47" s="90">
        <f>(443.47851*'05-Gasto Pub Pesos constantes'!D60)/100</f>
        <v>492.73078527337543</v>
      </c>
      <c r="G47" s="90">
        <f>(443.47851*'05-Gasto Pub Pesos constantes'!E60)/100</f>
        <v>529.96004278936334</v>
      </c>
      <c r="H47" s="90">
        <f>(443.47851*'05-Gasto Pub Pesos constantes'!F60)/100</f>
        <v>548.02058782643076</v>
      </c>
      <c r="I47" s="90">
        <f>(443.47851*'05-Gasto Pub Pesos constantes'!G60)/100</f>
        <v>569.15368049204073</v>
      </c>
      <c r="J47" s="90">
        <f>(443.47851*'05-Gasto Pub Pesos constantes'!H60)/100</f>
        <v>607.43047049998017</v>
      </c>
      <c r="K47" s="90">
        <f>(443.47851*'05-Gasto Pub Pesos constantes'!I60)/100</f>
        <v>626.68698898267803</v>
      </c>
      <c r="L47" s="90">
        <f>(443.47851*'05-Gasto Pub Pesos constantes'!J60)/100</f>
        <v>636.22934251837978</v>
      </c>
      <c r="M47" s="114">
        <f>(I47-H47)/H47*100</f>
        <v>3.856258895204729</v>
      </c>
      <c r="N47" s="38"/>
    </row>
    <row r="48" spans="1:14" x14ac:dyDescent="0.25">
      <c r="A48" s="38"/>
      <c r="B48" s="196" t="s">
        <v>37</v>
      </c>
      <c r="C48" s="89">
        <f>(47.616*'05-Gasto Pub Pesos constantes'!A60)/100</f>
        <v>45.109046166727204</v>
      </c>
      <c r="D48" s="90">
        <f>(47.616*'05-Gasto Pub Pesos constantes'!B60)/100</f>
        <v>47.616000000000007</v>
      </c>
      <c r="E48" s="90">
        <f>(47.616*'05-Gasto Pub Pesos constantes'!C60)/100</f>
        <v>50.365867360265391</v>
      </c>
      <c r="F48" s="90">
        <f>(47.616*'05-Gasto Pub Pesos constantes'!D60)/100</f>
        <v>52.90418485346008</v>
      </c>
      <c r="G48" s="90">
        <f>(47.616*'05-Gasto Pub Pesos constantes'!E60)/100</f>
        <v>56.901466087856946</v>
      </c>
      <c r="H48" s="90">
        <f>(47.616*'05-Gasto Pub Pesos constantes'!F60)/100</f>
        <v>58.840615095291376</v>
      </c>
      <c r="I48" s="90">
        <f>(47.616*'05-Gasto Pub Pesos constantes'!G60)/100</f>
        <v>61.109661548896717</v>
      </c>
      <c r="J48" s="90">
        <f>(47.616*'05-Gasto Pub Pesos constantes'!H60)/100</f>
        <v>65.219415667575547</v>
      </c>
      <c r="K48" s="90">
        <f>(47.616*'05-Gasto Pub Pesos constantes'!I60)/100</f>
        <v>67.286975568216803</v>
      </c>
      <c r="L48" s="90">
        <f>(47.616*'05-Gasto Pub Pesos constantes'!J60)/100</f>
        <v>68.311531878636401</v>
      </c>
      <c r="M48" s="114">
        <f>(I48-H48)/H48*100</f>
        <v>3.8562588952047139</v>
      </c>
      <c r="N48" s="38"/>
    </row>
    <row r="49" spans="1:15" x14ac:dyDescent="0.25">
      <c r="A49" s="38"/>
      <c r="B49" s="199" t="s">
        <v>38</v>
      </c>
      <c r="C49" s="92">
        <f>(152.89*'05-Gasto Pub Pesos constantes'!A60)/100</f>
        <v>144.84043322477572</v>
      </c>
      <c r="D49" s="93">
        <f>(152.89*'05-Gasto Pub Pesos constantes'!B60)/100</f>
        <v>152.88999999999999</v>
      </c>
      <c r="E49" s="93">
        <f>(152.89*'05-Gasto Pub Pesos constantes'!C60)/100</f>
        <v>161.71953672528088</v>
      </c>
      <c r="F49" s="93">
        <f>(152.89*'05-Gasto Pub Pesos constantes'!D60)/100</f>
        <v>169.86980893492756</v>
      </c>
      <c r="G49" s="93">
        <f>(152.89*'05-Gasto Pub Pesos constantes'!E60)/100</f>
        <v>182.7046612519415</v>
      </c>
      <c r="H49" s="93">
        <f>(152.89*'05-Gasto Pub Pesos constantes'!F60)/100</f>
        <v>188.93106606852945</v>
      </c>
      <c r="I49" s="93">
        <f>(152.89*'05-Gasto Pub Pesos constantes'!G60)/100</f>
        <v>196.21673710960221</v>
      </c>
      <c r="J49" s="93">
        <f>(152.89*'05-Gasto Pub Pesos constantes'!H60)/100</f>
        <v>209.41272810432679</v>
      </c>
      <c r="K49" s="93">
        <f>(152.89*'05-Gasto Pub Pesos constantes'!I60)/100</f>
        <v>216.05144687971833</v>
      </c>
      <c r="L49" s="93">
        <f>(152.89*'05-Gasto Pub Pesos constantes'!J60)/100</f>
        <v>219.34119012358701</v>
      </c>
      <c r="M49" s="115">
        <f>(I49-H49)/H49*100</f>
        <v>3.856258895204713</v>
      </c>
      <c r="N49" s="38"/>
    </row>
    <row r="50" spans="1:15" x14ac:dyDescent="0.25">
      <c r="A50" s="38"/>
      <c r="B50" s="38" t="s">
        <v>58</v>
      </c>
      <c r="C50" s="38"/>
      <c r="D50" s="38"/>
      <c r="E50" s="38"/>
      <c r="F50" s="38"/>
      <c r="G50" s="38"/>
      <c r="H50" s="38"/>
      <c r="I50" s="38"/>
      <c r="J50" s="38"/>
      <c r="K50" s="38"/>
      <c r="L50" s="38"/>
      <c r="M50" s="38"/>
      <c r="N50" s="38"/>
      <c r="O50" s="38"/>
    </row>
    <row r="51" spans="1:15" ht="15" customHeight="1" x14ac:dyDescent="0.25">
      <c r="B51" s="288" t="s">
        <v>76</v>
      </c>
      <c r="C51" s="288"/>
      <c r="D51" s="288"/>
      <c r="E51" s="288"/>
      <c r="F51" s="288"/>
    </row>
    <row r="52" spans="1:15" x14ac:dyDescent="0.25">
      <c r="B52" s="288"/>
      <c r="C52" s="288"/>
      <c r="D52" s="288"/>
      <c r="E52" s="288"/>
      <c r="F52" s="288"/>
    </row>
    <row r="53" spans="1:15" ht="16.5" customHeight="1" x14ac:dyDescent="0.25">
      <c r="B53" s="288" t="s">
        <v>63</v>
      </c>
      <c r="C53" s="288"/>
      <c r="D53" s="288"/>
      <c r="E53" s="288"/>
      <c r="F53" s="99"/>
    </row>
    <row r="54" spans="1:15" x14ac:dyDescent="0.25">
      <c r="B54" s="37" t="s">
        <v>84</v>
      </c>
      <c r="C54" s="38"/>
      <c r="D54" s="38"/>
      <c r="E54" s="38"/>
    </row>
  </sheetData>
  <mergeCells count="16">
    <mergeCell ref="D3:M4"/>
    <mergeCell ref="L7:L8"/>
    <mergeCell ref="B53:E53"/>
    <mergeCell ref="B6:N6"/>
    <mergeCell ref="B7:B8"/>
    <mergeCell ref="C7:C8"/>
    <mergeCell ref="D7:D8"/>
    <mergeCell ref="E7:E8"/>
    <mergeCell ref="F7:F8"/>
    <mergeCell ref="G7:G8"/>
    <mergeCell ref="J7:J8"/>
    <mergeCell ref="K7:K8"/>
    <mergeCell ref="H7:H8"/>
    <mergeCell ref="I7:I8"/>
    <mergeCell ref="M7:M8"/>
    <mergeCell ref="B51:F5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93"/>
  <sheetViews>
    <sheetView zoomScaleNormal="100" workbookViewId="0">
      <selection activeCell="D1" sqref="D1:I1"/>
    </sheetView>
  </sheetViews>
  <sheetFormatPr baseColWidth="10" defaultRowHeight="15" x14ac:dyDescent="0.25"/>
  <cols>
    <col min="1" max="1" width="18.7109375" style="36" customWidth="1"/>
    <col min="2" max="2" width="21.140625" style="244" customWidth="1"/>
    <col min="3" max="3" width="15.5703125" style="244" customWidth="1"/>
    <col min="4" max="4" width="14.5703125" style="244" customWidth="1"/>
    <col min="5" max="5" width="15.42578125" style="244" customWidth="1"/>
    <col min="6" max="6" width="17.7109375" style="244" customWidth="1"/>
    <col min="7" max="7" width="15.85546875" style="244" customWidth="1"/>
    <col min="8" max="8" width="18.42578125" style="244" customWidth="1"/>
    <col min="9" max="9" width="20.5703125" style="244" customWidth="1"/>
    <col min="10" max="10" width="19.5703125" customWidth="1"/>
    <col min="12" max="12" width="22.42578125" style="36" customWidth="1"/>
    <col min="13" max="53" width="11.42578125" style="36"/>
  </cols>
  <sheetData>
    <row r="1" spans="1:53" ht="79.5" customHeight="1" x14ac:dyDescent="0.25">
      <c r="C1" s="69"/>
      <c r="D1" s="285" t="s">
        <v>87</v>
      </c>
      <c r="E1" s="285"/>
      <c r="F1" s="285"/>
      <c r="G1" s="285"/>
      <c r="H1" s="285"/>
      <c r="I1" s="285"/>
      <c r="J1" s="69"/>
      <c r="K1" s="36"/>
    </row>
    <row r="2" spans="1:53" ht="24.75" customHeight="1" x14ac:dyDescent="0.25">
      <c r="B2" s="38"/>
      <c r="C2" s="70"/>
      <c r="D2" s="295"/>
      <c r="E2" s="295"/>
      <c r="F2" s="295"/>
      <c r="G2" s="295"/>
      <c r="H2" s="295"/>
      <c r="I2" s="295"/>
      <c r="J2" s="295"/>
      <c r="K2" s="36"/>
    </row>
    <row r="3" spans="1:53" ht="16.5" customHeight="1" x14ac:dyDescent="0.25">
      <c r="B3" s="71"/>
      <c r="C3" s="71"/>
      <c r="D3" s="296"/>
      <c r="E3" s="296"/>
      <c r="F3" s="296"/>
      <c r="G3" s="296"/>
      <c r="H3" s="296"/>
      <c r="I3" s="296"/>
      <c r="J3" s="295"/>
      <c r="K3" s="36"/>
    </row>
    <row r="4" spans="1:53" ht="16.5" customHeight="1" x14ac:dyDescent="0.25">
      <c r="B4" s="281" t="s">
        <v>64</v>
      </c>
      <c r="C4" s="297" t="s">
        <v>65</v>
      </c>
      <c r="D4" s="299" t="s">
        <v>66</v>
      </c>
      <c r="E4" s="301" t="s">
        <v>67</v>
      </c>
      <c r="F4" s="303" t="s">
        <v>68</v>
      </c>
      <c r="G4" s="304"/>
      <c r="H4" s="304"/>
      <c r="I4" s="305"/>
      <c r="J4" s="119"/>
      <c r="K4" s="72"/>
      <c r="L4" s="72"/>
      <c r="M4" s="72"/>
      <c r="BA4"/>
    </row>
    <row r="5" spans="1:53" ht="45" customHeight="1" x14ac:dyDescent="0.25">
      <c r="B5" s="282"/>
      <c r="C5" s="298"/>
      <c r="D5" s="300"/>
      <c r="E5" s="302"/>
      <c r="F5" s="181" t="s">
        <v>69</v>
      </c>
      <c r="G5" s="181" t="s">
        <v>70</v>
      </c>
      <c r="H5" s="182" t="s">
        <v>71</v>
      </c>
      <c r="I5" s="183" t="s">
        <v>72</v>
      </c>
      <c r="J5" s="36"/>
      <c r="K5" s="36"/>
      <c r="BA5"/>
    </row>
    <row r="6" spans="1:53" x14ac:dyDescent="0.25">
      <c r="B6" s="73"/>
      <c r="C6" s="74"/>
      <c r="D6" s="75"/>
      <c r="E6" s="76"/>
      <c r="F6" s="74"/>
      <c r="G6" s="75"/>
      <c r="H6" s="75"/>
      <c r="I6" s="77"/>
      <c r="J6" s="36"/>
      <c r="K6" s="36"/>
      <c r="BA6"/>
    </row>
    <row r="7" spans="1:53" x14ac:dyDescent="0.25">
      <c r="B7" s="78" t="s">
        <v>44</v>
      </c>
      <c r="C7" s="111">
        <v>419325.81537500001</v>
      </c>
      <c r="D7" s="44">
        <v>130206.74693000001</v>
      </c>
      <c r="E7" s="79">
        <v>0.31051450246047235</v>
      </c>
      <c r="F7" s="160">
        <v>0.45885308886581522</v>
      </c>
      <c r="G7" s="79">
        <v>0.29017176032599928</v>
      </c>
      <c r="H7" s="79">
        <v>0.111911174678481</v>
      </c>
      <c r="I7" s="45">
        <v>0.13906397612970456</v>
      </c>
      <c r="J7" s="36"/>
      <c r="K7" s="102"/>
      <c r="BA7"/>
    </row>
    <row r="8" spans="1:53" x14ac:dyDescent="0.25">
      <c r="B8" s="80" t="s">
        <v>16</v>
      </c>
      <c r="C8" s="266">
        <v>321583.81409300002</v>
      </c>
      <c r="D8" s="267">
        <v>106218.246543</v>
      </c>
      <c r="E8" s="81">
        <v>0.33029724099323715</v>
      </c>
      <c r="F8" s="161">
        <v>0.46614421044839788</v>
      </c>
      <c r="G8" s="81">
        <v>0.30879207933188713</v>
      </c>
      <c r="H8" s="81">
        <v>0.11119415340017547</v>
      </c>
      <c r="I8" s="49">
        <v>0.11386955681953957</v>
      </c>
      <c r="J8" s="36"/>
      <c r="K8" s="36"/>
      <c r="BA8"/>
    </row>
    <row r="9" spans="1:53" x14ac:dyDescent="0.25">
      <c r="B9" s="80" t="s">
        <v>45</v>
      </c>
      <c r="C9" s="266">
        <v>39279.915000000001</v>
      </c>
      <c r="D9" s="267">
        <v>11294.259</v>
      </c>
      <c r="E9" s="81">
        <v>0.28753267414147915</v>
      </c>
      <c r="F9" s="161">
        <v>0.39153936526513161</v>
      </c>
      <c r="G9" s="81">
        <v>0.27687836802750848</v>
      </c>
      <c r="H9" s="81">
        <v>0.10223034552333181</v>
      </c>
      <c r="I9" s="49">
        <v>0.22935192118402811</v>
      </c>
      <c r="J9" s="36"/>
      <c r="K9" s="36"/>
      <c r="BA9"/>
    </row>
    <row r="10" spans="1:53" x14ac:dyDescent="0.25">
      <c r="A10" s="158"/>
      <c r="B10" s="80" t="s">
        <v>46</v>
      </c>
      <c r="C10" s="266">
        <v>17831.238000000001</v>
      </c>
      <c r="D10" s="267">
        <v>2164.076</v>
      </c>
      <c r="E10" s="81">
        <v>0.12136431581475161</v>
      </c>
      <c r="F10" s="161">
        <v>0.52895600709032398</v>
      </c>
      <c r="G10" s="81">
        <v>9.448928780689772E-2</v>
      </c>
      <c r="H10" s="81">
        <v>0.12154332842284651</v>
      </c>
      <c r="I10" s="49">
        <v>0.25501137667993179</v>
      </c>
      <c r="J10" s="36"/>
      <c r="K10" s="36"/>
      <c r="BA10"/>
    </row>
    <row r="11" spans="1:53" x14ac:dyDescent="0.25">
      <c r="B11" s="80" t="s">
        <v>18</v>
      </c>
      <c r="C11" s="266">
        <v>15305.177607999998</v>
      </c>
      <c r="D11" s="267">
        <v>3024.663</v>
      </c>
      <c r="E11" s="81">
        <v>0.19762351522265328</v>
      </c>
      <c r="F11" s="161">
        <v>0.52136353702875327</v>
      </c>
      <c r="G11" s="81">
        <v>0.1079307017013135</v>
      </c>
      <c r="H11" s="81">
        <v>0.11627212684520558</v>
      </c>
      <c r="I11" s="49">
        <v>0.25443363442472766</v>
      </c>
      <c r="J11" s="36"/>
      <c r="K11" s="36"/>
      <c r="BA11"/>
    </row>
    <row r="12" spans="1:53" x14ac:dyDescent="0.25">
      <c r="B12" s="80" t="s">
        <v>47</v>
      </c>
      <c r="C12" s="266">
        <v>25325.670673999994</v>
      </c>
      <c r="D12" s="267">
        <v>7505.5023869999986</v>
      </c>
      <c r="E12" s="81">
        <v>0.29635947192132395</v>
      </c>
      <c r="F12" s="161">
        <v>0.41155810640341089</v>
      </c>
      <c r="G12" s="81">
        <v>0.17652326009446118</v>
      </c>
      <c r="H12" s="81">
        <v>0.13209149086637953</v>
      </c>
      <c r="I12" s="49">
        <v>0.27982714263574848</v>
      </c>
      <c r="J12" s="36"/>
      <c r="K12" s="36"/>
      <c r="BA12"/>
    </row>
    <row r="13" spans="1:53" x14ac:dyDescent="0.25">
      <c r="B13" s="80"/>
      <c r="C13" s="112"/>
      <c r="D13" s="54"/>
      <c r="E13" s="81"/>
      <c r="F13" s="161"/>
      <c r="G13" s="180"/>
      <c r="H13" s="79"/>
      <c r="I13" s="49"/>
      <c r="J13" s="36"/>
      <c r="K13" s="36"/>
      <c r="BA13"/>
    </row>
    <row r="14" spans="1:53" x14ac:dyDescent="0.25">
      <c r="B14" s="78" t="s">
        <v>48</v>
      </c>
      <c r="C14" s="111">
        <v>53601.81</v>
      </c>
      <c r="D14" s="44">
        <v>5435.5130000000008</v>
      </c>
      <c r="E14" s="79">
        <v>0.10140540030271368</v>
      </c>
      <c r="F14" s="160">
        <v>0.38928101174626933</v>
      </c>
      <c r="G14" s="79">
        <v>0.14620901467809935</v>
      </c>
      <c r="H14" s="79">
        <v>0.13404677718552047</v>
      </c>
      <c r="I14" s="45">
        <v>0.33046319639011068</v>
      </c>
      <c r="J14" s="36"/>
      <c r="K14" s="36"/>
      <c r="BA14"/>
    </row>
    <row r="15" spans="1:53" x14ac:dyDescent="0.25">
      <c r="B15" s="80" t="s">
        <v>49</v>
      </c>
      <c r="C15" s="266">
        <v>18544.449000000001</v>
      </c>
      <c r="D15" s="267">
        <v>1750.2530000000002</v>
      </c>
      <c r="E15" s="81">
        <v>9.4381504675604008E-2</v>
      </c>
      <c r="F15" s="161">
        <v>0.38983849763434197</v>
      </c>
      <c r="G15" s="81">
        <v>0.14947324758192099</v>
      </c>
      <c r="H15" s="81">
        <v>0.14635769800137466</v>
      </c>
      <c r="I15" s="49">
        <v>0.31433055678236232</v>
      </c>
      <c r="J15" s="36"/>
      <c r="K15" s="36"/>
      <c r="BA15"/>
    </row>
    <row r="16" spans="1:53" x14ac:dyDescent="0.25">
      <c r="B16" s="80" t="s">
        <v>50</v>
      </c>
      <c r="C16" s="266">
        <v>7503.4920000000002</v>
      </c>
      <c r="D16" s="267">
        <v>841.02</v>
      </c>
      <c r="E16" s="81">
        <v>0.11208381377630575</v>
      </c>
      <c r="F16" s="161">
        <v>0.19577536800551712</v>
      </c>
      <c r="G16" s="81">
        <v>0.22044897862119806</v>
      </c>
      <c r="H16" s="81">
        <v>0.19718793845568477</v>
      </c>
      <c r="I16" s="49">
        <v>0.38658771491760002</v>
      </c>
      <c r="J16" s="36"/>
      <c r="K16" s="36"/>
      <c r="BA16"/>
    </row>
    <row r="17" spans="2:53" x14ac:dyDescent="0.25">
      <c r="B17" s="80" t="s">
        <v>22</v>
      </c>
      <c r="C17" s="266">
        <v>12807.438999999998</v>
      </c>
      <c r="D17" s="267">
        <v>1157.453</v>
      </c>
      <c r="E17" s="81">
        <v>9.0373493092569104E-2</v>
      </c>
      <c r="F17" s="161">
        <v>0.49721327777456187</v>
      </c>
      <c r="G17" s="81">
        <v>0.14141135752380443</v>
      </c>
      <c r="H17" s="81">
        <v>0.10792058079248142</v>
      </c>
      <c r="I17" s="49">
        <v>0.25345478390915227</v>
      </c>
      <c r="J17" s="36"/>
      <c r="K17" s="36"/>
      <c r="BA17"/>
    </row>
    <row r="18" spans="2:53" x14ac:dyDescent="0.25">
      <c r="B18" s="80" t="s">
        <v>23</v>
      </c>
      <c r="C18" s="266">
        <v>14746.430000000002</v>
      </c>
      <c r="D18" s="267">
        <v>1686.7870000000003</v>
      </c>
      <c r="E18" s="81">
        <v>0.11438612599795341</v>
      </c>
      <c r="F18" s="161">
        <v>0.41112126190206583</v>
      </c>
      <c r="G18" s="81">
        <v>0.10909854059819052</v>
      </c>
      <c r="H18" s="81">
        <v>0.10771840190848044</v>
      </c>
      <c r="I18" s="49">
        <v>0.37206179559126312</v>
      </c>
      <c r="J18" s="36"/>
      <c r="K18" s="36"/>
      <c r="BA18"/>
    </row>
    <row r="19" spans="2:53" x14ac:dyDescent="0.25">
      <c r="B19" s="80"/>
      <c r="C19" s="112"/>
      <c r="D19" s="54"/>
      <c r="E19" s="81"/>
      <c r="F19" s="160"/>
      <c r="G19" s="79"/>
      <c r="H19" s="79"/>
      <c r="I19" s="49"/>
      <c r="J19" s="36"/>
      <c r="K19" s="36"/>
      <c r="AZ19"/>
      <c r="BA19"/>
    </row>
    <row r="20" spans="2:53" x14ac:dyDescent="0.25">
      <c r="B20" s="82" t="s">
        <v>51</v>
      </c>
      <c r="C20" s="111">
        <v>91794.858000000007</v>
      </c>
      <c r="D20" s="44">
        <v>9225.9589999999989</v>
      </c>
      <c r="E20" s="79">
        <v>0.10050627236658505</v>
      </c>
      <c r="F20" s="160">
        <v>0.43518348607445578</v>
      </c>
      <c r="G20" s="79">
        <v>9.5005082940429281E-2</v>
      </c>
      <c r="H20" s="79">
        <v>0.14674810499374644</v>
      </c>
      <c r="I20" s="45">
        <v>0.3230633259913685</v>
      </c>
      <c r="J20" s="36"/>
      <c r="K20" s="159"/>
      <c r="L20" s="163"/>
      <c r="M20" s="163"/>
      <c r="O20" s="159"/>
      <c r="BA20"/>
    </row>
    <row r="21" spans="2:53" x14ac:dyDescent="0.25">
      <c r="B21" s="80" t="s">
        <v>24</v>
      </c>
      <c r="C21" s="266">
        <v>9632.6650000000009</v>
      </c>
      <c r="D21" s="267">
        <v>784.17099999999994</v>
      </c>
      <c r="E21" s="81">
        <v>8.140748173013386E-2</v>
      </c>
      <c r="F21" s="161">
        <v>0.50123378701839272</v>
      </c>
      <c r="G21" s="81">
        <v>0.13590148067194527</v>
      </c>
      <c r="H21" s="81">
        <v>8.6812697740671352E-2</v>
      </c>
      <c r="I21" s="49">
        <v>0.27605203456899075</v>
      </c>
      <c r="J21" s="36"/>
      <c r="K21" s="159"/>
      <c r="L21" s="164"/>
      <c r="M21" s="163"/>
      <c r="O21" s="159"/>
      <c r="BA21"/>
    </row>
    <row r="22" spans="2:53" x14ac:dyDescent="0.25">
      <c r="B22" s="80" t="s">
        <v>25</v>
      </c>
      <c r="C22" s="266">
        <v>5620.7199999999993</v>
      </c>
      <c r="D22" s="267">
        <v>373.94499999999999</v>
      </c>
      <c r="E22" s="81">
        <v>6.6529732845614087E-2</v>
      </c>
      <c r="F22" s="161">
        <v>0.48090227172445144</v>
      </c>
      <c r="G22" s="81">
        <v>0.10689005067590153</v>
      </c>
      <c r="H22" s="81">
        <v>8.236505368436535E-2</v>
      </c>
      <c r="I22" s="49">
        <v>0.32984262391528169</v>
      </c>
      <c r="J22" s="36"/>
      <c r="K22" s="159"/>
      <c r="L22" s="164"/>
      <c r="M22" s="163"/>
      <c r="O22" s="159"/>
      <c r="BA22"/>
    </row>
    <row r="23" spans="2:53" x14ac:dyDescent="0.25">
      <c r="B23" s="80" t="s">
        <v>26</v>
      </c>
      <c r="C23" s="266">
        <v>15659.061000000002</v>
      </c>
      <c r="D23" s="267">
        <v>715.56299999999999</v>
      </c>
      <c r="E23" s="81">
        <v>4.5696418195190623E-2</v>
      </c>
      <c r="F23" s="161">
        <v>0.17764753068562797</v>
      </c>
      <c r="G23" s="81">
        <v>0.11313050003982877</v>
      </c>
      <c r="H23" s="81">
        <v>8.3221183878987595E-2</v>
      </c>
      <c r="I23" s="49">
        <v>0.6260007853955557</v>
      </c>
      <c r="J23" s="36"/>
      <c r="K23" s="159"/>
      <c r="L23" s="164"/>
      <c r="M23" s="163"/>
      <c r="O23" s="159"/>
      <c r="BA23"/>
    </row>
    <row r="24" spans="2:53" x14ac:dyDescent="0.25">
      <c r="B24" s="80" t="s">
        <v>52</v>
      </c>
      <c r="C24" s="266">
        <v>39658.572</v>
      </c>
      <c r="D24" s="267">
        <v>4771.0659999999998</v>
      </c>
      <c r="E24" s="81">
        <v>0.12030352479660639</v>
      </c>
      <c r="F24" s="161">
        <v>0.50945532927023018</v>
      </c>
      <c r="G24" s="81">
        <v>8.2252058554629096E-2</v>
      </c>
      <c r="H24" s="81">
        <v>0.10122936886641266</v>
      </c>
      <c r="I24" s="49">
        <v>0.30706324330872808</v>
      </c>
      <c r="J24" s="36"/>
      <c r="K24" s="159"/>
      <c r="L24" s="164"/>
      <c r="M24" s="163"/>
      <c r="O24" s="159"/>
      <c r="BA24"/>
    </row>
    <row r="25" spans="2:53" x14ac:dyDescent="0.25">
      <c r="B25" s="80" t="s">
        <v>27</v>
      </c>
      <c r="C25" s="266">
        <v>21223.84</v>
      </c>
      <c r="D25" s="267">
        <v>2581.2139999999999</v>
      </c>
      <c r="E25" s="81">
        <v>0.12161861378525281</v>
      </c>
      <c r="F25" s="161">
        <v>0.3426054561923188</v>
      </c>
      <c r="G25" s="81">
        <v>9.9406713275226294E-2</v>
      </c>
      <c r="H25" s="81">
        <v>0.27603058095919208</v>
      </c>
      <c r="I25" s="49">
        <v>0.28195724957326285</v>
      </c>
      <c r="J25" s="36"/>
      <c r="K25" s="159"/>
      <c r="L25" s="164"/>
      <c r="M25" s="163"/>
      <c r="O25" s="159"/>
      <c r="BA25"/>
    </row>
    <row r="26" spans="2:53" x14ac:dyDescent="0.25">
      <c r="B26" s="80"/>
      <c r="C26" s="112"/>
      <c r="D26" s="54"/>
      <c r="E26" s="81"/>
      <c r="F26" s="160"/>
      <c r="G26" s="79"/>
      <c r="H26" s="79"/>
      <c r="I26" s="49"/>
      <c r="J26" s="36"/>
      <c r="K26" s="36"/>
      <c r="L26" s="165"/>
      <c r="M26" s="97"/>
      <c r="O26" s="159"/>
      <c r="BA26"/>
    </row>
    <row r="27" spans="2:53" x14ac:dyDescent="0.25">
      <c r="B27" s="82" t="s">
        <v>53</v>
      </c>
      <c r="C27" s="111">
        <v>61811.696151000004</v>
      </c>
      <c r="D27" s="44">
        <v>7269.103978000001</v>
      </c>
      <c r="E27" s="79">
        <v>0.11760078481331886</v>
      </c>
      <c r="F27" s="160">
        <v>0.459278343259929</v>
      </c>
      <c r="G27" s="79">
        <v>0.10808740807366668</v>
      </c>
      <c r="H27" s="79">
        <v>0.18864181942507902</v>
      </c>
      <c r="I27" s="45">
        <v>0.24399242924132511</v>
      </c>
      <c r="J27" s="36"/>
      <c r="K27" s="159"/>
      <c r="L27" s="163"/>
      <c r="M27" s="163"/>
      <c r="O27" s="159"/>
      <c r="BA27"/>
    </row>
    <row r="28" spans="2:53" x14ac:dyDescent="0.25">
      <c r="B28" s="80" t="s">
        <v>28</v>
      </c>
      <c r="C28" s="266">
        <v>24474.916000000001</v>
      </c>
      <c r="D28" s="267">
        <v>3596.3780000000006</v>
      </c>
      <c r="E28" s="81">
        <v>0.14694138276102767</v>
      </c>
      <c r="F28" s="161">
        <v>0.40139940795989737</v>
      </c>
      <c r="G28" s="81">
        <v>0.11774374106392597</v>
      </c>
      <c r="H28" s="81">
        <v>0.16897890043816302</v>
      </c>
      <c r="I28" s="49">
        <v>0.31187795053801348</v>
      </c>
      <c r="J28" s="36"/>
      <c r="K28" s="159"/>
      <c r="L28" s="164"/>
      <c r="M28" s="163"/>
      <c r="O28" s="159"/>
      <c r="BA28"/>
    </row>
    <row r="29" spans="2:53" x14ac:dyDescent="0.25">
      <c r="B29" s="80" t="s">
        <v>29</v>
      </c>
      <c r="C29" s="266">
        <v>9278.2129999999997</v>
      </c>
      <c r="D29" s="267">
        <v>1118.355</v>
      </c>
      <c r="E29" s="81">
        <v>0.12053560313823362</v>
      </c>
      <c r="F29" s="161">
        <v>0.41146863026498742</v>
      </c>
      <c r="G29" s="81">
        <v>0.10791206727738509</v>
      </c>
      <c r="H29" s="81">
        <v>0.28125952850391872</v>
      </c>
      <c r="I29" s="49">
        <v>0.1993597739537088</v>
      </c>
      <c r="J29" s="36"/>
      <c r="K29" s="159"/>
      <c r="L29" s="164"/>
      <c r="M29" s="163"/>
      <c r="O29" s="159"/>
      <c r="BA29"/>
    </row>
    <row r="30" spans="2:53" x14ac:dyDescent="0.25">
      <c r="B30" s="80" t="s">
        <v>54</v>
      </c>
      <c r="C30" s="266">
        <v>10084.071999999998</v>
      </c>
      <c r="D30" s="267">
        <v>679.45800000000008</v>
      </c>
      <c r="E30" s="81">
        <v>6.7379328509356157E-2</v>
      </c>
      <c r="F30" s="161">
        <v>0.50296707081232384</v>
      </c>
      <c r="G30" s="81">
        <v>9.9248224319972669E-2</v>
      </c>
      <c r="H30" s="81">
        <v>0.17068457505835533</v>
      </c>
      <c r="I30" s="49">
        <v>0.22710012980934802</v>
      </c>
      <c r="J30" s="36"/>
      <c r="K30" s="159"/>
      <c r="L30" s="164"/>
      <c r="M30" s="163"/>
      <c r="O30" s="159"/>
      <c r="BA30"/>
    </row>
    <row r="31" spans="2:53" x14ac:dyDescent="0.25">
      <c r="B31" s="80" t="s">
        <v>30</v>
      </c>
      <c r="C31" s="266">
        <v>6314.7619999999997</v>
      </c>
      <c r="D31" s="267">
        <v>580.81600000000003</v>
      </c>
      <c r="E31" s="81">
        <v>9.1977496539061968E-2</v>
      </c>
      <c r="F31" s="161">
        <v>0.71842890003030213</v>
      </c>
      <c r="G31" s="81">
        <v>8.2063854990220647E-2</v>
      </c>
      <c r="H31" s="81">
        <v>8.0228506101760272E-2</v>
      </c>
      <c r="I31" s="49">
        <v>0.11927873887771685</v>
      </c>
      <c r="J31" s="36"/>
      <c r="K31" s="159"/>
      <c r="L31" s="164"/>
      <c r="M31" s="163"/>
      <c r="O31" s="159"/>
      <c r="BA31"/>
    </row>
    <row r="32" spans="2:53" x14ac:dyDescent="0.25">
      <c r="B32" s="80" t="s">
        <v>31</v>
      </c>
      <c r="C32" s="266">
        <v>11659.733151</v>
      </c>
      <c r="D32" s="267">
        <v>1294.096978</v>
      </c>
      <c r="E32" s="81">
        <v>0.11098855876380082</v>
      </c>
      <c r="F32" s="161">
        <v>0.5221942740677662</v>
      </c>
      <c r="G32" s="81">
        <v>9.7724212443064687E-2</v>
      </c>
      <c r="H32" s="81">
        <v>0.22133271684372946</v>
      </c>
      <c r="I32" s="49">
        <v>0.15874879664543964</v>
      </c>
      <c r="J32" s="36"/>
      <c r="K32" s="36"/>
      <c r="L32" s="165"/>
      <c r="M32" s="97"/>
      <c r="O32" s="159"/>
      <c r="BA32"/>
    </row>
    <row r="33" spans="2:53" x14ac:dyDescent="0.25">
      <c r="B33" s="80"/>
      <c r="C33" s="112"/>
      <c r="D33" s="54"/>
      <c r="E33" s="81"/>
      <c r="F33" s="160"/>
      <c r="G33" s="79"/>
      <c r="H33" s="79"/>
      <c r="I33" s="49"/>
      <c r="J33" s="36"/>
      <c r="K33" s="159"/>
      <c r="L33" s="163"/>
      <c r="M33" s="163"/>
      <c r="O33" s="159"/>
      <c r="BA33"/>
    </row>
    <row r="34" spans="2:53" x14ac:dyDescent="0.25">
      <c r="B34" s="82" t="s">
        <v>55</v>
      </c>
      <c r="C34" s="111">
        <v>47169.137326999997</v>
      </c>
      <c r="D34" s="44">
        <v>3193.5060370000001</v>
      </c>
      <c r="E34" s="79">
        <v>6.7703295374283032E-2</v>
      </c>
      <c r="F34" s="160">
        <v>0.37793357645686515</v>
      </c>
      <c r="G34" s="79">
        <v>0.19817309961766011</v>
      </c>
      <c r="H34" s="79">
        <v>0.11336662458296144</v>
      </c>
      <c r="I34" s="45">
        <v>0.31052669934251326</v>
      </c>
      <c r="J34" s="36"/>
      <c r="K34" s="159"/>
      <c r="L34" s="164"/>
      <c r="M34" s="163"/>
      <c r="O34" s="159"/>
      <c r="BA34"/>
    </row>
    <row r="35" spans="2:53" x14ac:dyDescent="0.25">
      <c r="B35" s="80" t="s">
        <v>32</v>
      </c>
      <c r="C35" s="266">
        <v>15183.341</v>
      </c>
      <c r="D35" s="267">
        <v>1058.5060000000001</v>
      </c>
      <c r="E35" s="81">
        <v>6.9714959309680261E-2</v>
      </c>
      <c r="F35" s="161">
        <v>0.29235923084044868</v>
      </c>
      <c r="G35" s="81">
        <v>0.21303705411211649</v>
      </c>
      <c r="H35" s="81">
        <v>0.14989617441941755</v>
      </c>
      <c r="I35" s="49">
        <v>0.34470754062801717</v>
      </c>
      <c r="J35" s="36"/>
      <c r="K35" s="159"/>
      <c r="L35" s="164"/>
      <c r="M35" s="163"/>
      <c r="O35" s="159"/>
      <c r="BA35"/>
    </row>
    <row r="36" spans="2:53" x14ac:dyDescent="0.25">
      <c r="B36" s="80" t="s">
        <v>33</v>
      </c>
      <c r="C36" s="266">
        <v>9490.7898579999983</v>
      </c>
      <c r="D36" s="267">
        <v>690.71</v>
      </c>
      <c r="E36" s="81">
        <v>7.2776872139654974E-2</v>
      </c>
      <c r="F36" s="161">
        <v>0.34384473947097915</v>
      </c>
      <c r="G36" s="81">
        <v>0.19892284750474148</v>
      </c>
      <c r="H36" s="81">
        <v>0.1231631220048935</v>
      </c>
      <c r="I36" s="49">
        <v>0.33406929101938582</v>
      </c>
      <c r="J36" s="36"/>
      <c r="K36" s="159"/>
      <c r="L36" s="164"/>
      <c r="M36" s="163"/>
      <c r="O36" s="159"/>
      <c r="BA36"/>
    </row>
    <row r="37" spans="2:53" x14ac:dyDescent="0.25">
      <c r="B37" s="80" t="s">
        <v>56</v>
      </c>
      <c r="C37" s="266">
        <v>6816.6790000000001</v>
      </c>
      <c r="D37" s="267">
        <v>246.15299999999999</v>
      </c>
      <c r="E37" s="81">
        <v>3.6110399213458634E-2</v>
      </c>
      <c r="F37" s="161">
        <v>0.74841663518218349</v>
      </c>
      <c r="G37" s="81">
        <v>7.2300561033178556E-2</v>
      </c>
      <c r="H37" s="81">
        <v>0</v>
      </c>
      <c r="I37" s="49">
        <v>0.17928280378463801</v>
      </c>
      <c r="J37" s="36"/>
      <c r="K37" s="159"/>
      <c r="L37" s="164"/>
      <c r="M37" s="163"/>
      <c r="O37" s="159"/>
      <c r="BA37"/>
    </row>
    <row r="38" spans="2:53" x14ac:dyDescent="0.25">
      <c r="B38" s="80" t="s">
        <v>34</v>
      </c>
      <c r="C38" s="266">
        <v>15678.327468999998</v>
      </c>
      <c r="D38" s="267">
        <v>1198.137037</v>
      </c>
      <c r="E38" s="81">
        <v>7.641995227928608E-2</v>
      </c>
      <c r="F38" s="161">
        <v>0.39707240766984153</v>
      </c>
      <c r="G38" s="81">
        <v>0.21046923867023401</v>
      </c>
      <c r="H38" s="81">
        <v>9.8737453518849869E-2</v>
      </c>
      <c r="I38" s="49">
        <v>0.29372090014107466</v>
      </c>
      <c r="J38" s="36"/>
      <c r="K38" s="159"/>
      <c r="L38" s="164"/>
      <c r="M38" s="163"/>
      <c r="O38" s="159"/>
      <c r="BA38"/>
    </row>
    <row r="39" spans="2:53" x14ac:dyDescent="0.25">
      <c r="B39" s="80"/>
      <c r="C39" s="112"/>
      <c r="D39" s="54"/>
      <c r="E39" s="81"/>
      <c r="F39" s="160"/>
      <c r="G39" s="79"/>
      <c r="H39" s="79"/>
      <c r="I39" s="49"/>
      <c r="J39" s="36"/>
      <c r="K39" s="36"/>
      <c r="L39" s="165"/>
      <c r="M39" s="97"/>
      <c r="BA39"/>
    </row>
    <row r="40" spans="2:53" ht="30" x14ac:dyDescent="0.25">
      <c r="B40" s="83" t="s">
        <v>57</v>
      </c>
      <c r="C40" s="111">
        <v>100103.56712699999</v>
      </c>
      <c r="D40" s="44">
        <v>16604.240999999998</v>
      </c>
      <c r="E40" s="79">
        <v>0.16587062256167587</v>
      </c>
      <c r="F40" s="160">
        <v>0.45207468381120225</v>
      </c>
      <c r="G40" s="79">
        <v>0.22897553703297854</v>
      </c>
      <c r="H40" s="79">
        <v>0.16336657604524049</v>
      </c>
      <c r="I40" s="45">
        <v>0.15558320311057883</v>
      </c>
      <c r="J40" s="36"/>
      <c r="K40" s="159"/>
      <c r="L40" s="163"/>
      <c r="M40" s="163"/>
      <c r="O40" s="159"/>
      <c r="BA40"/>
    </row>
    <row r="41" spans="2:53" x14ac:dyDescent="0.25">
      <c r="B41" s="80" t="s">
        <v>35</v>
      </c>
      <c r="C41" s="266">
        <v>55418.434999999998</v>
      </c>
      <c r="D41" s="267">
        <v>11852.128999999999</v>
      </c>
      <c r="E41" s="81">
        <v>0.213866180089712</v>
      </c>
      <c r="F41" s="161">
        <v>0.48716192677281867</v>
      </c>
      <c r="G41" s="81">
        <v>0.17635405419566391</v>
      </c>
      <c r="H41" s="81">
        <v>0.20141039639376182</v>
      </c>
      <c r="I41" s="49">
        <v>0.13507362263775566</v>
      </c>
      <c r="J41" s="36"/>
      <c r="K41" s="159"/>
      <c r="L41" s="164"/>
      <c r="M41" s="163"/>
      <c r="O41" s="159"/>
      <c r="BA41"/>
    </row>
    <row r="42" spans="2:53" x14ac:dyDescent="0.25">
      <c r="B42" s="80" t="s">
        <v>36</v>
      </c>
      <c r="C42" s="266">
        <v>10191.807296999999</v>
      </c>
      <c r="D42" s="267">
        <v>1889.0489999999998</v>
      </c>
      <c r="E42" s="81">
        <v>0.18534975642210672</v>
      </c>
      <c r="F42" s="161">
        <v>0.2837872389758021</v>
      </c>
      <c r="G42" s="81">
        <v>0.47589289637272519</v>
      </c>
      <c r="H42" s="81">
        <v>7.396578913516802E-2</v>
      </c>
      <c r="I42" s="49">
        <v>0.16635407551630477</v>
      </c>
      <c r="J42" s="36"/>
      <c r="K42" s="159"/>
      <c r="L42" s="164"/>
      <c r="M42" s="163"/>
      <c r="O42" s="159"/>
      <c r="BA42"/>
    </row>
    <row r="43" spans="2:53" x14ac:dyDescent="0.25">
      <c r="B43" s="80" t="s">
        <v>37</v>
      </c>
      <c r="C43" s="266">
        <v>19491.767829999997</v>
      </c>
      <c r="D43" s="267">
        <v>1100.5809999999999</v>
      </c>
      <c r="E43" s="81">
        <v>5.6463888221882239E-2</v>
      </c>
      <c r="F43" s="161">
        <v>0.29300887440361051</v>
      </c>
      <c r="G43" s="81">
        <v>0.27448411339101803</v>
      </c>
      <c r="H43" s="81">
        <v>2.9535309077659895E-2</v>
      </c>
      <c r="I43" s="49">
        <v>0.40297170312771163</v>
      </c>
      <c r="J43" s="36"/>
      <c r="K43" s="159"/>
      <c r="L43" s="164"/>
      <c r="M43" s="163"/>
      <c r="O43" s="159"/>
      <c r="BA43"/>
    </row>
    <row r="44" spans="2:53" x14ac:dyDescent="0.25">
      <c r="B44" s="84" t="s">
        <v>38</v>
      </c>
      <c r="C44" s="268">
        <v>15001.557000000001</v>
      </c>
      <c r="D44" s="269">
        <v>1762.4819999999997</v>
      </c>
      <c r="E44" s="85">
        <v>0.11748660489041235</v>
      </c>
      <c r="F44" s="162">
        <v>0.49582520559075222</v>
      </c>
      <c r="G44" s="85">
        <v>0.28977147000650222</v>
      </c>
      <c r="H44" s="85">
        <v>8.6925710446971963E-2</v>
      </c>
      <c r="I44" s="65">
        <v>0.12747761395577376</v>
      </c>
      <c r="J44" s="36"/>
      <c r="K44" s="159"/>
      <c r="L44" s="164"/>
      <c r="M44" s="163"/>
      <c r="O44" s="159"/>
      <c r="BA44"/>
    </row>
    <row r="45" spans="2:53" s="36" customFormat="1" x14ac:dyDescent="0.25">
      <c r="B45" s="103" t="s">
        <v>73</v>
      </c>
      <c r="C45" s="38"/>
      <c r="D45" s="38"/>
      <c r="E45" s="38"/>
      <c r="F45" s="38"/>
      <c r="G45" s="38"/>
      <c r="H45" s="38"/>
      <c r="I45" s="38"/>
      <c r="K45" s="159"/>
      <c r="L45" s="164"/>
      <c r="M45" s="163"/>
      <c r="O45" s="159"/>
    </row>
    <row r="46" spans="2:53" s="36" customFormat="1" x14ac:dyDescent="0.25">
      <c r="B46" s="103" t="s">
        <v>84</v>
      </c>
      <c r="C46" s="38"/>
      <c r="D46" s="38"/>
      <c r="E46" s="38"/>
      <c r="F46" s="38"/>
      <c r="G46" s="38"/>
      <c r="H46" s="38"/>
      <c r="I46" s="38"/>
      <c r="L46" s="165"/>
      <c r="M46" s="97"/>
    </row>
    <row r="47" spans="2:53" s="36" customFormat="1" x14ac:dyDescent="0.25">
      <c r="B47" s="38"/>
      <c r="C47" s="38"/>
      <c r="D47" s="38"/>
      <c r="E47" s="38"/>
      <c r="F47" s="38"/>
      <c r="G47" s="38"/>
      <c r="H47" s="38"/>
      <c r="I47" s="38"/>
      <c r="K47" s="159"/>
      <c r="L47" s="163"/>
      <c r="M47" s="163"/>
      <c r="O47" s="159"/>
    </row>
    <row r="48" spans="2:53" s="36" customFormat="1" x14ac:dyDescent="0.25">
      <c r="B48" s="38"/>
      <c r="C48" s="38"/>
      <c r="D48" s="38"/>
      <c r="E48" s="38"/>
      <c r="F48" s="38"/>
      <c r="G48" s="38"/>
      <c r="H48" s="38"/>
      <c r="I48" s="38"/>
      <c r="K48" s="159"/>
      <c r="L48" s="164"/>
      <c r="M48" s="163"/>
      <c r="O48" s="159"/>
    </row>
    <row r="49" spans="2:15" s="36" customFormat="1" x14ac:dyDescent="0.25">
      <c r="B49" s="38"/>
      <c r="C49" s="38"/>
      <c r="D49" s="38"/>
      <c r="E49" s="38"/>
      <c r="F49" s="38"/>
      <c r="G49" s="38"/>
      <c r="H49" s="38"/>
      <c r="I49" s="38"/>
      <c r="K49" s="159"/>
      <c r="L49" s="164"/>
      <c r="M49" s="163"/>
      <c r="O49" s="159"/>
    </row>
    <row r="50" spans="2:15" s="36" customFormat="1" x14ac:dyDescent="0.25">
      <c r="B50" s="38"/>
      <c r="C50" s="38"/>
      <c r="D50" s="38"/>
      <c r="E50" s="38"/>
      <c r="F50" s="38"/>
      <c r="G50" s="38"/>
      <c r="H50" s="38"/>
      <c r="I50" s="38"/>
      <c r="K50" s="159"/>
      <c r="L50" s="164"/>
      <c r="M50" s="163"/>
      <c r="O50" s="159"/>
    </row>
    <row r="51" spans="2:15" s="36" customFormat="1" x14ac:dyDescent="0.25">
      <c r="B51" s="38"/>
      <c r="C51" s="38"/>
      <c r="D51" s="38"/>
      <c r="E51" s="38"/>
      <c r="F51" s="38"/>
      <c r="G51" s="38"/>
      <c r="H51" s="38"/>
      <c r="I51" s="38"/>
      <c r="K51" s="159"/>
      <c r="L51" s="164"/>
      <c r="M51" s="163"/>
      <c r="O51" s="159"/>
    </row>
    <row r="52" spans="2:15" s="36" customFormat="1" x14ac:dyDescent="0.25">
      <c r="B52" s="38"/>
      <c r="C52" s="38"/>
      <c r="D52" s="38"/>
      <c r="E52" s="38"/>
      <c r="F52" s="38"/>
      <c r="G52" s="38"/>
      <c r="H52" s="38"/>
      <c r="I52" s="38"/>
      <c r="L52" s="165"/>
      <c r="M52" s="97"/>
      <c r="O52" s="159"/>
    </row>
    <row r="53" spans="2:15" s="36" customFormat="1" x14ac:dyDescent="0.25">
      <c r="B53" s="38"/>
      <c r="C53" s="38"/>
      <c r="D53" s="38"/>
      <c r="E53" s="38"/>
      <c r="F53" s="38"/>
      <c r="G53" s="38"/>
      <c r="H53" s="38"/>
      <c r="I53" s="38"/>
      <c r="K53" s="159"/>
      <c r="L53" s="163"/>
      <c r="M53" s="163"/>
      <c r="O53" s="159"/>
    </row>
    <row r="54" spans="2:15" s="36" customFormat="1" x14ac:dyDescent="0.25">
      <c r="B54" s="38"/>
      <c r="C54" s="38"/>
      <c r="D54" s="38"/>
      <c r="E54" s="38"/>
      <c r="F54" s="38"/>
      <c r="G54" s="38"/>
      <c r="H54" s="38"/>
      <c r="I54" s="38"/>
      <c r="K54" s="159"/>
      <c r="L54" s="164"/>
      <c r="M54" s="163"/>
      <c r="O54" s="159"/>
    </row>
    <row r="55" spans="2:15" s="36" customFormat="1" x14ac:dyDescent="0.25">
      <c r="B55" s="38"/>
      <c r="C55" s="38"/>
      <c r="D55" s="38"/>
      <c r="E55" s="38"/>
      <c r="F55" s="38"/>
      <c r="G55" s="38"/>
      <c r="H55" s="38"/>
      <c r="I55" s="38"/>
      <c r="K55" s="159"/>
      <c r="L55" s="164"/>
      <c r="M55" s="163"/>
      <c r="O55" s="159"/>
    </row>
    <row r="56" spans="2:15" s="36" customFormat="1" x14ac:dyDescent="0.25">
      <c r="B56" s="38"/>
      <c r="C56" s="38"/>
      <c r="D56" s="38"/>
      <c r="E56" s="38"/>
      <c r="F56" s="38"/>
      <c r="G56" s="38"/>
      <c r="H56" s="38"/>
      <c r="I56" s="38"/>
      <c r="K56" s="159"/>
      <c r="L56" s="164"/>
      <c r="M56" s="163"/>
      <c r="O56" s="159"/>
    </row>
    <row r="57" spans="2:15" s="36" customFormat="1" x14ac:dyDescent="0.25">
      <c r="B57" s="38"/>
      <c r="C57" s="38"/>
      <c r="D57" s="38"/>
      <c r="E57" s="38"/>
      <c r="F57" s="38"/>
      <c r="G57" s="38"/>
      <c r="H57" s="38"/>
      <c r="I57" s="38"/>
      <c r="K57" s="159"/>
      <c r="L57" s="164"/>
      <c r="M57" s="163"/>
      <c r="O57" s="159"/>
    </row>
    <row r="58" spans="2:15" s="36" customFormat="1" x14ac:dyDescent="0.25">
      <c r="B58" s="38"/>
      <c r="C58" s="38"/>
      <c r="D58" s="38"/>
      <c r="E58" s="38"/>
      <c r="F58" s="38"/>
      <c r="G58" s="38"/>
      <c r="H58" s="38"/>
      <c r="I58" s="38"/>
      <c r="L58" s="97"/>
      <c r="M58" s="97"/>
    </row>
    <row r="59" spans="2:15" s="36" customFormat="1" x14ac:dyDescent="0.25">
      <c r="B59" s="38"/>
      <c r="C59" s="38"/>
      <c r="D59" s="38"/>
      <c r="E59" s="38"/>
      <c r="F59" s="38"/>
      <c r="G59" s="38"/>
      <c r="H59" s="38"/>
      <c r="I59" s="38"/>
    </row>
    <row r="60" spans="2:15" s="36" customFormat="1" x14ac:dyDescent="0.25">
      <c r="B60" s="38"/>
      <c r="C60" s="38"/>
      <c r="D60" s="38"/>
      <c r="E60" s="38"/>
      <c r="F60" s="38"/>
      <c r="G60" s="38"/>
      <c r="H60" s="38"/>
      <c r="I60" s="38"/>
    </row>
    <row r="61" spans="2:15" s="36" customFormat="1" x14ac:dyDescent="0.25">
      <c r="B61" s="38"/>
      <c r="C61" s="38"/>
      <c r="D61" s="38"/>
      <c r="E61" s="38"/>
      <c r="F61" s="38"/>
      <c r="G61" s="38"/>
      <c r="H61" s="38"/>
      <c r="I61" s="38"/>
    </row>
    <row r="62" spans="2:15" s="36" customFormat="1" x14ac:dyDescent="0.25">
      <c r="B62" s="38"/>
      <c r="C62" s="38"/>
      <c r="D62" s="38"/>
      <c r="E62" s="38"/>
      <c r="F62" s="38"/>
      <c r="G62" s="38"/>
      <c r="H62" s="38"/>
      <c r="I62" s="38"/>
    </row>
    <row r="63" spans="2:15" s="36" customFormat="1" x14ac:dyDescent="0.25">
      <c r="B63" s="38"/>
      <c r="C63" s="38"/>
      <c r="D63" s="38"/>
      <c r="E63" s="38"/>
      <c r="F63" s="38"/>
      <c r="G63" s="38"/>
      <c r="H63" s="38"/>
      <c r="I63" s="38"/>
    </row>
    <row r="64" spans="2:15" s="36" customFormat="1" x14ac:dyDescent="0.25">
      <c r="B64" s="38"/>
      <c r="C64" s="38"/>
      <c r="D64" s="38"/>
      <c r="E64" s="38"/>
      <c r="F64" s="38"/>
      <c r="G64" s="38"/>
      <c r="H64" s="38"/>
      <c r="I64" s="38"/>
    </row>
    <row r="65" spans="2:9" s="36" customFormat="1" x14ac:dyDescent="0.25">
      <c r="B65" s="38"/>
      <c r="C65" s="38"/>
      <c r="D65" s="38"/>
      <c r="E65" s="38"/>
      <c r="F65" s="38"/>
      <c r="G65" s="38"/>
      <c r="H65" s="38"/>
      <c r="I65" s="38"/>
    </row>
    <row r="66" spans="2:9" s="36" customFormat="1" x14ac:dyDescent="0.25">
      <c r="B66" s="38"/>
      <c r="C66" s="38"/>
      <c r="D66" s="38"/>
      <c r="E66" s="38"/>
      <c r="F66" s="38"/>
      <c r="G66" s="38"/>
      <c r="H66" s="38"/>
      <c r="I66" s="38"/>
    </row>
    <row r="67" spans="2:9" s="36" customFormat="1" x14ac:dyDescent="0.25">
      <c r="B67" s="38"/>
      <c r="C67" s="38"/>
      <c r="D67" s="38"/>
      <c r="E67" s="38"/>
      <c r="F67" s="38"/>
      <c r="G67" s="38"/>
      <c r="H67" s="38"/>
      <c r="I67" s="38"/>
    </row>
    <row r="68" spans="2:9" s="36" customFormat="1" x14ac:dyDescent="0.25">
      <c r="B68" s="38"/>
      <c r="C68" s="38"/>
      <c r="D68" s="38"/>
      <c r="E68" s="38"/>
      <c r="F68" s="38"/>
      <c r="G68" s="38"/>
      <c r="H68" s="38"/>
      <c r="I68" s="38"/>
    </row>
    <row r="69" spans="2:9" s="36" customFormat="1" x14ac:dyDescent="0.25">
      <c r="B69" s="38"/>
      <c r="C69" s="38"/>
      <c r="D69" s="38"/>
      <c r="E69" s="38"/>
      <c r="F69" s="38"/>
      <c r="G69" s="38"/>
      <c r="H69" s="38"/>
      <c r="I69" s="38"/>
    </row>
    <row r="70" spans="2:9" s="36" customFormat="1" x14ac:dyDescent="0.25">
      <c r="B70" s="38"/>
      <c r="C70" s="38"/>
      <c r="D70" s="38"/>
      <c r="E70" s="38"/>
      <c r="F70" s="38"/>
      <c r="G70" s="38"/>
      <c r="H70" s="38"/>
      <c r="I70" s="38"/>
    </row>
    <row r="71" spans="2:9" s="36" customFormat="1" x14ac:dyDescent="0.25">
      <c r="B71" s="38"/>
      <c r="C71" s="38"/>
      <c r="D71" s="38"/>
      <c r="E71" s="38"/>
      <c r="F71" s="38"/>
      <c r="G71" s="38"/>
      <c r="H71" s="38"/>
      <c r="I71" s="38"/>
    </row>
    <row r="72" spans="2:9" s="36" customFormat="1" x14ac:dyDescent="0.25">
      <c r="B72" s="38"/>
      <c r="C72" s="38"/>
      <c r="D72" s="38"/>
      <c r="E72" s="38"/>
      <c r="F72" s="38"/>
      <c r="G72" s="38"/>
      <c r="H72" s="38"/>
      <c r="I72" s="38"/>
    </row>
    <row r="73" spans="2:9" s="36" customFormat="1" x14ac:dyDescent="0.25">
      <c r="B73" s="38"/>
      <c r="C73" s="38"/>
      <c r="D73" s="38"/>
      <c r="E73" s="38"/>
      <c r="F73" s="38"/>
      <c r="G73" s="38"/>
      <c r="H73" s="38"/>
      <c r="I73" s="38"/>
    </row>
    <row r="74" spans="2:9" s="36" customFormat="1" x14ac:dyDescent="0.25">
      <c r="B74" s="38"/>
      <c r="C74" s="38"/>
      <c r="D74" s="38"/>
      <c r="E74" s="38"/>
      <c r="F74" s="38"/>
      <c r="G74" s="38"/>
      <c r="H74" s="38"/>
      <c r="I74" s="38"/>
    </row>
    <row r="75" spans="2:9" s="36" customFormat="1" x14ac:dyDescent="0.25">
      <c r="B75" s="38"/>
      <c r="C75" s="38"/>
      <c r="D75" s="38"/>
      <c r="E75" s="38"/>
      <c r="F75" s="38"/>
      <c r="G75" s="38"/>
      <c r="H75" s="38"/>
      <c r="I75" s="38"/>
    </row>
    <row r="76" spans="2:9" s="36" customFormat="1" x14ac:dyDescent="0.25">
      <c r="B76" s="38"/>
      <c r="C76" s="38"/>
      <c r="D76" s="38"/>
      <c r="E76" s="38"/>
      <c r="F76" s="38"/>
      <c r="G76" s="38"/>
      <c r="H76" s="38"/>
      <c r="I76" s="38"/>
    </row>
    <row r="77" spans="2:9" s="36" customFormat="1" x14ac:dyDescent="0.25">
      <c r="B77" s="38"/>
      <c r="C77" s="38"/>
      <c r="D77" s="38"/>
      <c r="E77" s="38"/>
      <c r="F77" s="38"/>
      <c r="G77" s="38"/>
      <c r="H77" s="38"/>
      <c r="I77" s="38"/>
    </row>
    <row r="78" spans="2:9" s="36" customFormat="1" x14ac:dyDescent="0.25">
      <c r="B78" s="38"/>
      <c r="C78" s="38"/>
      <c r="D78" s="38"/>
      <c r="E78" s="38"/>
      <c r="F78" s="38"/>
      <c r="G78" s="38"/>
      <c r="H78" s="38"/>
      <c r="I78" s="38"/>
    </row>
    <row r="79" spans="2:9" s="36" customFormat="1" x14ac:dyDescent="0.25">
      <c r="B79" s="38"/>
      <c r="C79" s="38"/>
      <c r="D79" s="38"/>
      <c r="E79" s="38"/>
      <c r="F79" s="38"/>
      <c r="G79" s="38"/>
      <c r="H79" s="38"/>
      <c r="I79" s="38"/>
    </row>
    <row r="80" spans="2:9" s="36" customFormat="1" x14ac:dyDescent="0.25">
      <c r="B80" s="38"/>
      <c r="C80" s="38"/>
      <c r="D80" s="38"/>
      <c r="E80" s="38"/>
      <c r="F80" s="38"/>
      <c r="G80" s="38"/>
      <c r="H80" s="38"/>
      <c r="I80" s="38"/>
    </row>
    <row r="81" spans="2:9" s="36" customFormat="1" x14ac:dyDescent="0.25">
      <c r="B81" s="38"/>
      <c r="C81" s="38"/>
      <c r="D81" s="38"/>
      <c r="E81" s="38"/>
      <c r="F81" s="38"/>
      <c r="G81" s="38"/>
      <c r="H81" s="38"/>
      <c r="I81" s="38"/>
    </row>
    <row r="82" spans="2:9" s="36" customFormat="1" x14ac:dyDescent="0.25">
      <c r="B82" s="38"/>
      <c r="C82" s="38"/>
      <c r="D82" s="38"/>
      <c r="E82" s="38"/>
      <c r="F82" s="38"/>
      <c r="G82" s="38"/>
      <c r="H82" s="38"/>
      <c r="I82" s="38"/>
    </row>
    <row r="83" spans="2:9" s="36" customFormat="1" x14ac:dyDescent="0.25">
      <c r="B83" s="38"/>
      <c r="C83" s="38"/>
      <c r="D83" s="38"/>
      <c r="E83" s="38"/>
      <c r="F83" s="38"/>
      <c r="G83" s="38"/>
      <c r="H83" s="38"/>
      <c r="I83" s="38"/>
    </row>
    <row r="84" spans="2:9" s="36" customFormat="1" x14ac:dyDescent="0.25">
      <c r="B84" s="38"/>
      <c r="C84" s="38"/>
      <c r="D84" s="38"/>
      <c r="E84" s="38"/>
      <c r="F84" s="38"/>
      <c r="G84" s="38"/>
      <c r="H84" s="38"/>
      <c r="I84" s="38"/>
    </row>
    <row r="85" spans="2:9" s="36" customFormat="1" x14ac:dyDescent="0.25">
      <c r="B85" s="38"/>
      <c r="C85" s="38"/>
      <c r="D85" s="38"/>
      <c r="E85" s="38"/>
      <c r="F85" s="38"/>
      <c r="G85" s="38"/>
      <c r="H85" s="38"/>
      <c r="I85" s="38"/>
    </row>
    <row r="86" spans="2:9" s="36" customFormat="1" x14ac:dyDescent="0.25">
      <c r="B86" s="38"/>
      <c r="C86" s="38"/>
      <c r="D86" s="38"/>
      <c r="E86" s="38"/>
      <c r="F86" s="38"/>
      <c r="G86" s="38"/>
      <c r="H86" s="38"/>
      <c r="I86" s="38"/>
    </row>
    <row r="87" spans="2:9" s="36" customFormat="1" x14ac:dyDescent="0.25">
      <c r="B87" s="38"/>
      <c r="C87" s="38"/>
      <c r="D87" s="38"/>
      <c r="E87" s="38"/>
      <c r="F87" s="38"/>
      <c r="G87" s="38"/>
      <c r="H87" s="38"/>
      <c r="I87" s="38"/>
    </row>
    <row r="88" spans="2:9" s="36" customFormat="1" x14ac:dyDescent="0.25">
      <c r="B88" s="38"/>
      <c r="C88" s="38"/>
      <c r="D88" s="38"/>
      <c r="E88" s="38"/>
      <c r="F88" s="38"/>
      <c r="G88" s="38"/>
      <c r="H88" s="38"/>
      <c r="I88" s="38"/>
    </row>
    <row r="89" spans="2:9" s="36" customFormat="1" x14ac:dyDescent="0.25">
      <c r="B89" s="38"/>
      <c r="C89" s="38"/>
      <c r="D89" s="38"/>
      <c r="E89" s="38"/>
      <c r="F89" s="38"/>
      <c r="G89" s="38"/>
      <c r="H89" s="38"/>
      <c r="I89" s="38"/>
    </row>
    <row r="90" spans="2:9" s="36" customFormat="1" x14ac:dyDescent="0.25">
      <c r="B90" s="38"/>
      <c r="C90" s="38"/>
      <c r="D90" s="38"/>
      <c r="E90" s="38"/>
      <c r="F90" s="38"/>
      <c r="G90" s="38"/>
      <c r="H90" s="38"/>
      <c r="I90" s="38"/>
    </row>
    <row r="91" spans="2:9" s="36" customFormat="1" x14ac:dyDescent="0.25">
      <c r="B91" s="38"/>
      <c r="C91" s="38"/>
      <c r="D91" s="38"/>
      <c r="E91" s="38"/>
      <c r="F91" s="38"/>
      <c r="G91" s="38"/>
      <c r="H91" s="38"/>
      <c r="I91" s="38"/>
    </row>
    <row r="92" spans="2:9" s="36" customFormat="1" x14ac:dyDescent="0.25">
      <c r="B92" s="38"/>
      <c r="C92" s="38"/>
      <c r="D92" s="38"/>
      <c r="E92" s="38"/>
      <c r="F92" s="38"/>
      <c r="G92" s="38"/>
      <c r="H92" s="38"/>
      <c r="I92" s="38"/>
    </row>
    <row r="93" spans="2:9" s="36" customFormat="1" x14ac:dyDescent="0.25">
      <c r="B93" s="38"/>
      <c r="C93" s="38"/>
      <c r="D93" s="38"/>
      <c r="E93" s="38"/>
      <c r="F93" s="38"/>
      <c r="G93" s="38"/>
      <c r="H93" s="38"/>
      <c r="I93" s="38"/>
    </row>
    <row r="94" spans="2:9" s="36" customFormat="1" x14ac:dyDescent="0.25">
      <c r="B94" s="38"/>
      <c r="C94" s="38"/>
      <c r="D94" s="38"/>
      <c r="E94" s="38"/>
      <c r="F94" s="38"/>
      <c r="G94" s="38"/>
      <c r="H94" s="38"/>
      <c r="I94" s="38"/>
    </row>
    <row r="95" spans="2:9" s="36" customFormat="1" x14ac:dyDescent="0.25">
      <c r="B95" s="38"/>
      <c r="C95" s="38"/>
      <c r="D95" s="38"/>
      <c r="E95" s="38"/>
      <c r="F95" s="38"/>
      <c r="G95" s="38"/>
      <c r="H95" s="38"/>
      <c r="I95" s="38"/>
    </row>
    <row r="96" spans="2:9" s="36" customFormat="1" x14ac:dyDescent="0.25">
      <c r="B96" s="38"/>
      <c r="C96" s="38"/>
      <c r="D96" s="38"/>
      <c r="E96" s="38"/>
      <c r="F96" s="38"/>
      <c r="G96" s="38"/>
      <c r="H96" s="38"/>
      <c r="I96" s="38"/>
    </row>
    <row r="97" spans="2:9" s="36" customFormat="1" x14ac:dyDescent="0.25">
      <c r="B97" s="38"/>
      <c r="C97" s="38"/>
      <c r="D97" s="38"/>
      <c r="E97" s="38"/>
      <c r="F97" s="38"/>
      <c r="G97" s="38"/>
      <c r="H97" s="38"/>
      <c r="I97" s="38"/>
    </row>
    <row r="98" spans="2:9" s="36" customFormat="1" x14ac:dyDescent="0.25">
      <c r="B98" s="38"/>
      <c r="C98" s="38"/>
      <c r="D98" s="38"/>
      <c r="E98" s="38"/>
      <c r="F98" s="38"/>
      <c r="G98" s="38"/>
      <c r="H98" s="38"/>
      <c r="I98" s="38"/>
    </row>
    <row r="99" spans="2:9" s="36" customFormat="1" x14ac:dyDescent="0.25">
      <c r="B99" s="38"/>
      <c r="C99" s="38"/>
      <c r="D99" s="38"/>
      <c r="E99" s="38"/>
      <c r="F99" s="38"/>
      <c r="G99" s="38"/>
      <c r="H99" s="38"/>
      <c r="I99" s="38"/>
    </row>
    <row r="100" spans="2:9" s="36" customFormat="1" x14ac:dyDescent="0.25">
      <c r="B100" s="38"/>
      <c r="C100" s="38"/>
      <c r="D100" s="38"/>
      <c r="E100" s="38"/>
      <c r="F100" s="38"/>
      <c r="G100" s="38"/>
      <c r="H100" s="38"/>
      <c r="I100" s="38"/>
    </row>
    <row r="101" spans="2:9" s="36" customFormat="1" x14ac:dyDescent="0.25">
      <c r="B101" s="38"/>
      <c r="C101" s="38"/>
      <c r="D101" s="38"/>
      <c r="E101" s="38"/>
      <c r="F101" s="38"/>
      <c r="G101" s="38"/>
      <c r="H101" s="38"/>
      <c r="I101" s="38"/>
    </row>
    <row r="102" spans="2:9" s="36" customFormat="1" x14ac:dyDescent="0.25">
      <c r="B102" s="38"/>
      <c r="C102" s="38"/>
      <c r="D102" s="38"/>
      <c r="E102" s="38"/>
      <c r="F102" s="38"/>
      <c r="G102" s="38"/>
      <c r="H102" s="38"/>
      <c r="I102" s="38"/>
    </row>
    <row r="103" spans="2:9" s="36" customFormat="1" x14ac:dyDescent="0.25">
      <c r="B103" s="38"/>
      <c r="C103" s="38"/>
      <c r="D103" s="38"/>
      <c r="E103" s="38"/>
      <c r="F103" s="38"/>
      <c r="G103" s="38"/>
      <c r="H103" s="38"/>
      <c r="I103" s="38"/>
    </row>
    <row r="104" spans="2:9" s="36" customFormat="1" x14ac:dyDescent="0.25">
      <c r="B104" s="38"/>
      <c r="C104" s="38"/>
      <c r="D104" s="38"/>
      <c r="E104" s="38"/>
      <c r="F104" s="38"/>
      <c r="G104" s="38"/>
      <c r="H104" s="38"/>
      <c r="I104" s="38"/>
    </row>
    <row r="105" spans="2:9" s="36" customFormat="1" x14ac:dyDescent="0.25">
      <c r="B105" s="38"/>
      <c r="C105" s="38"/>
      <c r="D105" s="38"/>
      <c r="E105" s="38"/>
      <c r="F105" s="38"/>
      <c r="G105" s="38"/>
      <c r="H105" s="38"/>
      <c r="I105" s="38"/>
    </row>
    <row r="106" spans="2:9" s="36" customFormat="1" x14ac:dyDescent="0.25">
      <c r="B106" s="38"/>
      <c r="C106" s="38"/>
      <c r="D106" s="38"/>
      <c r="E106" s="38"/>
      <c r="F106" s="38"/>
      <c r="G106" s="38"/>
      <c r="H106" s="38"/>
      <c r="I106" s="38"/>
    </row>
    <row r="107" spans="2:9" s="36" customFormat="1" x14ac:dyDescent="0.25">
      <c r="B107" s="38"/>
      <c r="C107" s="38"/>
      <c r="D107" s="38"/>
      <c r="E107" s="38"/>
      <c r="F107" s="38"/>
      <c r="G107" s="38"/>
      <c r="H107" s="38"/>
      <c r="I107" s="38"/>
    </row>
    <row r="108" spans="2:9" s="36" customFormat="1" x14ac:dyDescent="0.25">
      <c r="B108" s="38"/>
      <c r="C108" s="38"/>
      <c r="D108" s="38"/>
      <c r="E108" s="38"/>
      <c r="F108" s="38"/>
      <c r="G108" s="38"/>
      <c r="H108" s="38"/>
      <c r="I108" s="38"/>
    </row>
    <row r="109" spans="2:9" s="36" customFormat="1" x14ac:dyDescent="0.25">
      <c r="B109" s="38"/>
      <c r="C109" s="38"/>
      <c r="D109" s="38"/>
      <c r="E109" s="38"/>
      <c r="F109" s="38"/>
      <c r="G109" s="38"/>
      <c r="H109" s="38"/>
      <c r="I109" s="38"/>
    </row>
    <row r="110" spans="2:9" s="36" customFormat="1" x14ac:dyDescent="0.25">
      <c r="B110" s="38"/>
      <c r="C110" s="38"/>
      <c r="D110" s="38"/>
      <c r="E110" s="38"/>
      <c r="F110" s="38"/>
      <c r="G110" s="38"/>
      <c r="H110" s="38"/>
      <c r="I110" s="38"/>
    </row>
    <row r="111" spans="2:9" s="36" customFormat="1" x14ac:dyDescent="0.25">
      <c r="B111" s="38"/>
      <c r="C111" s="38"/>
      <c r="D111" s="38"/>
      <c r="E111" s="38"/>
      <c r="F111" s="38"/>
      <c r="G111" s="38"/>
      <c r="H111" s="38"/>
      <c r="I111" s="38"/>
    </row>
    <row r="112" spans="2:9" s="36" customFormat="1" x14ac:dyDescent="0.25">
      <c r="B112" s="38"/>
      <c r="C112" s="38"/>
      <c r="D112" s="38"/>
      <c r="E112" s="38"/>
      <c r="F112" s="38"/>
      <c r="G112" s="38"/>
      <c r="H112" s="38"/>
      <c r="I112" s="38"/>
    </row>
    <row r="113" spans="2:9" s="36" customFormat="1" x14ac:dyDescent="0.25">
      <c r="B113" s="38"/>
      <c r="C113" s="38"/>
      <c r="D113" s="38"/>
      <c r="E113" s="38"/>
      <c r="F113" s="38"/>
      <c r="G113" s="38"/>
      <c r="H113" s="38"/>
      <c r="I113" s="38"/>
    </row>
    <row r="114" spans="2:9" s="36" customFormat="1" x14ac:dyDescent="0.25">
      <c r="B114" s="38"/>
      <c r="C114" s="38"/>
      <c r="D114" s="38"/>
      <c r="E114" s="38"/>
      <c r="F114" s="38"/>
      <c r="G114" s="38"/>
      <c r="H114" s="38"/>
      <c r="I114" s="38"/>
    </row>
    <row r="115" spans="2:9" s="36" customFormat="1" x14ac:dyDescent="0.25">
      <c r="B115" s="38"/>
      <c r="C115" s="38"/>
      <c r="D115" s="38"/>
      <c r="E115" s="38"/>
      <c r="F115" s="38"/>
      <c r="G115" s="38"/>
      <c r="H115" s="38"/>
      <c r="I115" s="38"/>
    </row>
    <row r="116" spans="2:9" s="36" customFormat="1" x14ac:dyDescent="0.25">
      <c r="B116" s="38"/>
      <c r="C116" s="38"/>
      <c r="D116" s="38"/>
      <c r="E116" s="38"/>
      <c r="F116" s="38"/>
      <c r="G116" s="38"/>
      <c r="H116" s="38"/>
      <c r="I116" s="38"/>
    </row>
    <row r="117" spans="2:9" s="36" customFormat="1" x14ac:dyDescent="0.25">
      <c r="B117" s="38"/>
      <c r="C117" s="38"/>
      <c r="D117" s="38"/>
      <c r="E117" s="38"/>
      <c r="F117" s="38"/>
      <c r="G117" s="38"/>
      <c r="H117" s="38"/>
      <c r="I117" s="38"/>
    </row>
    <row r="118" spans="2:9" s="36" customFormat="1" x14ac:dyDescent="0.25">
      <c r="B118" s="38"/>
      <c r="C118" s="38"/>
      <c r="D118" s="38"/>
      <c r="E118" s="38"/>
      <c r="F118" s="38"/>
      <c r="G118" s="38"/>
      <c r="H118" s="38"/>
      <c r="I118" s="38"/>
    </row>
    <row r="119" spans="2:9" s="36" customFormat="1" x14ac:dyDescent="0.25">
      <c r="B119" s="38"/>
      <c r="C119" s="38"/>
      <c r="D119" s="38"/>
      <c r="E119" s="38"/>
      <c r="F119" s="38"/>
      <c r="G119" s="38"/>
      <c r="H119" s="38"/>
      <c r="I119" s="38"/>
    </row>
    <row r="120" spans="2:9" s="36" customFormat="1" x14ac:dyDescent="0.25">
      <c r="B120" s="38"/>
      <c r="C120" s="38"/>
      <c r="D120" s="38"/>
      <c r="E120" s="38"/>
      <c r="F120" s="38"/>
      <c r="G120" s="38"/>
      <c r="H120" s="38"/>
      <c r="I120" s="38"/>
    </row>
    <row r="121" spans="2:9" s="36" customFormat="1" x14ac:dyDescent="0.25">
      <c r="B121" s="38"/>
      <c r="C121" s="38"/>
      <c r="D121" s="38"/>
      <c r="E121" s="38"/>
      <c r="F121" s="38"/>
      <c r="G121" s="38"/>
      <c r="H121" s="38"/>
      <c r="I121" s="38"/>
    </row>
    <row r="122" spans="2:9" s="36" customFormat="1" x14ac:dyDescent="0.25">
      <c r="B122" s="38"/>
      <c r="C122" s="38"/>
      <c r="D122" s="38"/>
      <c r="E122" s="38"/>
      <c r="F122" s="38"/>
      <c r="G122" s="38"/>
      <c r="H122" s="38"/>
      <c r="I122" s="38"/>
    </row>
    <row r="123" spans="2:9" s="36" customFormat="1" x14ac:dyDescent="0.25">
      <c r="B123" s="38"/>
      <c r="C123" s="38"/>
      <c r="D123" s="38"/>
      <c r="E123" s="38"/>
      <c r="F123" s="38"/>
      <c r="G123" s="38"/>
      <c r="H123" s="38"/>
      <c r="I123" s="38"/>
    </row>
    <row r="124" spans="2:9" s="36" customFormat="1" x14ac:dyDescent="0.25">
      <c r="B124" s="38"/>
      <c r="C124" s="38"/>
      <c r="D124" s="38"/>
      <c r="E124" s="38"/>
      <c r="F124" s="38"/>
      <c r="G124" s="38"/>
      <c r="H124" s="38"/>
      <c r="I124" s="38"/>
    </row>
    <row r="125" spans="2:9" s="36" customFormat="1" x14ac:dyDescent="0.25">
      <c r="B125" s="38"/>
      <c r="C125" s="38"/>
      <c r="D125" s="38"/>
      <c r="E125" s="38"/>
      <c r="F125" s="38"/>
      <c r="G125" s="38"/>
      <c r="H125" s="38"/>
      <c r="I125" s="38"/>
    </row>
    <row r="126" spans="2:9" s="36" customFormat="1" x14ac:dyDescent="0.25">
      <c r="B126" s="38"/>
      <c r="C126" s="38"/>
      <c r="D126" s="38"/>
      <c r="E126" s="38"/>
      <c r="F126" s="38"/>
      <c r="G126" s="38"/>
      <c r="H126" s="38"/>
      <c r="I126" s="38"/>
    </row>
    <row r="127" spans="2:9" s="36" customFormat="1" x14ac:dyDescent="0.25">
      <c r="B127" s="38"/>
      <c r="C127" s="38"/>
      <c r="D127" s="38"/>
      <c r="E127" s="38"/>
      <c r="F127" s="38"/>
      <c r="G127" s="38"/>
      <c r="H127" s="38"/>
      <c r="I127" s="38"/>
    </row>
    <row r="128" spans="2:9" s="36" customFormat="1" x14ac:dyDescent="0.25">
      <c r="B128" s="38"/>
      <c r="C128" s="38"/>
      <c r="D128" s="38"/>
      <c r="E128" s="38"/>
      <c r="F128" s="38"/>
      <c r="G128" s="38"/>
      <c r="H128" s="38"/>
      <c r="I128" s="38"/>
    </row>
    <row r="129" spans="2:9" s="36" customFormat="1" x14ac:dyDescent="0.25">
      <c r="B129" s="38"/>
      <c r="C129" s="38"/>
      <c r="D129" s="38"/>
      <c r="E129" s="38"/>
      <c r="F129" s="38"/>
      <c r="G129" s="38"/>
      <c r="H129" s="38"/>
      <c r="I129" s="38"/>
    </row>
    <row r="130" spans="2:9" s="36" customFormat="1" x14ac:dyDescent="0.25">
      <c r="B130" s="38"/>
      <c r="C130" s="38"/>
      <c r="D130" s="38"/>
      <c r="E130" s="38"/>
      <c r="F130" s="38"/>
      <c r="G130" s="38"/>
      <c r="H130" s="38"/>
      <c r="I130" s="38"/>
    </row>
    <row r="131" spans="2:9" s="36" customFormat="1" x14ac:dyDescent="0.25">
      <c r="B131" s="38"/>
      <c r="C131" s="38"/>
      <c r="D131" s="38"/>
      <c r="E131" s="38"/>
      <c r="F131" s="38"/>
      <c r="G131" s="38"/>
      <c r="H131" s="38"/>
      <c r="I131" s="38"/>
    </row>
    <row r="132" spans="2:9" s="36" customFormat="1" x14ac:dyDescent="0.25">
      <c r="B132" s="38"/>
      <c r="C132" s="38"/>
      <c r="D132" s="38"/>
      <c r="E132" s="38"/>
      <c r="F132" s="38"/>
      <c r="G132" s="38"/>
      <c r="H132" s="38"/>
      <c r="I132" s="38"/>
    </row>
    <row r="133" spans="2:9" s="36" customFormat="1" x14ac:dyDescent="0.25">
      <c r="B133" s="38"/>
      <c r="C133" s="38"/>
      <c r="D133" s="38"/>
      <c r="E133" s="38"/>
      <c r="F133" s="38"/>
      <c r="G133" s="38"/>
      <c r="H133" s="38"/>
      <c r="I133" s="38"/>
    </row>
    <row r="134" spans="2:9" s="36" customFormat="1" x14ac:dyDescent="0.25">
      <c r="B134" s="38"/>
      <c r="C134" s="38"/>
      <c r="D134" s="38"/>
      <c r="E134" s="38"/>
      <c r="F134" s="38"/>
      <c r="G134" s="38"/>
      <c r="H134" s="38"/>
      <c r="I134" s="38"/>
    </row>
    <row r="135" spans="2:9" s="36" customFormat="1" x14ac:dyDescent="0.25">
      <c r="B135" s="38"/>
      <c r="C135" s="38"/>
      <c r="D135" s="38"/>
      <c r="E135" s="38"/>
      <c r="F135" s="38"/>
      <c r="G135" s="38"/>
      <c r="H135" s="38"/>
      <c r="I135" s="38"/>
    </row>
    <row r="136" spans="2:9" s="36" customFormat="1" x14ac:dyDescent="0.25">
      <c r="B136" s="38"/>
      <c r="C136" s="38"/>
      <c r="D136" s="38"/>
      <c r="E136" s="38"/>
      <c r="F136" s="38"/>
      <c r="G136" s="38"/>
      <c r="H136" s="38"/>
      <c r="I136" s="38"/>
    </row>
    <row r="137" spans="2:9" s="36" customFormat="1" x14ac:dyDescent="0.25">
      <c r="B137" s="38"/>
      <c r="C137" s="38"/>
      <c r="D137" s="38"/>
      <c r="E137" s="38"/>
      <c r="F137" s="38"/>
      <c r="G137" s="38"/>
      <c r="H137" s="38"/>
      <c r="I137" s="38"/>
    </row>
    <row r="138" spans="2:9" s="36" customFormat="1" x14ac:dyDescent="0.25">
      <c r="B138" s="38"/>
      <c r="C138" s="38"/>
      <c r="D138" s="38"/>
      <c r="E138" s="38"/>
      <c r="F138" s="38"/>
      <c r="G138" s="38"/>
      <c r="H138" s="38"/>
      <c r="I138" s="38"/>
    </row>
    <row r="139" spans="2:9" s="36" customFormat="1" x14ac:dyDescent="0.25">
      <c r="B139" s="38"/>
      <c r="C139" s="38"/>
      <c r="D139" s="38"/>
      <c r="E139" s="38"/>
      <c r="F139" s="38"/>
      <c r="G139" s="38"/>
      <c r="H139" s="38"/>
      <c r="I139" s="38"/>
    </row>
    <row r="140" spans="2:9" s="36" customFormat="1" x14ac:dyDescent="0.25">
      <c r="B140" s="38"/>
      <c r="C140" s="38"/>
      <c r="D140" s="38"/>
      <c r="E140" s="38"/>
      <c r="F140" s="38"/>
      <c r="G140" s="38"/>
      <c r="H140" s="38"/>
      <c r="I140" s="38"/>
    </row>
    <row r="141" spans="2:9" s="36" customFormat="1" x14ac:dyDescent="0.25">
      <c r="B141" s="38"/>
      <c r="C141" s="38"/>
      <c r="D141" s="38"/>
      <c r="E141" s="38"/>
      <c r="F141" s="38"/>
      <c r="G141" s="38"/>
      <c r="H141" s="38"/>
      <c r="I141" s="38"/>
    </row>
    <row r="142" spans="2:9" s="36" customFormat="1" x14ac:dyDescent="0.25">
      <c r="B142" s="38"/>
      <c r="C142" s="38"/>
      <c r="D142" s="38"/>
      <c r="E142" s="38"/>
      <c r="F142" s="38"/>
      <c r="G142" s="38"/>
      <c r="H142" s="38"/>
      <c r="I142" s="38"/>
    </row>
    <row r="143" spans="2:9" s="36" customFormat="1" x14ac:dyDescent="0.25">
      <c r="B143" s="38"/>
      <c r="C143" s="38"/>
      <c r="D143" s="38"/>
      <c r="E143" s="38"/>
      <c r="F143" s="38"/>
      <c r="G143" s="38"/>
      <c r="H143" s="38"/>
      <c r="I143" s="38"/>
    </row>
    <row r="144" spans="2:9" s="36" customFormat="1" x14ac:dyDescent="0.25">
      <c r="B144" s="38"/>
      <c r="C144" s="38"/>
      <c r="D144" s="38"/>
      <c r="E144" s="38"/>
      <c r="F144" s="38"/>
      <c r="G144" s="38"/>
      <c r="H144" s="38"/>
      <c r="I144" s="38"/>
    </row>
    <row r="145" spans="2:9" s="36" customFormat="1" x14ac:dyDescent="0.25">
      <c r="B145" s="38"/>
      <c r="C145" s="38"/>
      <c r="D145" s="38"/>
      <c r="E145" s="38"/>
      <c r="F145" s="38"/>
      <c r="G145" s="38"/>
      <c r="H145" s="38"/>
      <c r="I145" s="38"/>
    </row>
    <row r="146" spans="2:9" s="36" customFormat="1" x14ac:dyDescent="0.25">
      <c r="B146" s="38"/>
      <c r="C146" s="38"/>
      <c r="D146" s="38"/>
      <c r="E146" s="38"/>
      <c r="F146" s="38"/>
      <c r="G146" s="38"/>
      <c r="H146" s="38"/>
      <c r="I146" s="38"/>
    </row>
    <row r="147" spans="2:9" s="36" customFormat="1" x14ac:dyDescent="0.25">
      <c r="B147" s="38"/>
      <c r="C147" s="38"/>
      <c r="D147" s="38"/>
      <c r="E147" s="38"/>
      <c r="F147" s="38"/>
      <c r="G147" s="38"/>
      <c r="H147" s="38"/>
      <c r="I147" s="38"/>
    </row>
    <row r="148" spans="2:9" s="36" customFormat="1" x14ac:dyDescent="0.25">
      <c r="B148" s="38"/>
      <c r="C148" s="38"/>
      <c r="D148" s="38"/>
      <c r="E148" s="38"/>
      <c r="F148" s="38"/>
      <c r="G148" s="38"/>
      <c r="H148" s="38"/>
      <c r="I148" s="38"/>
    </row>
    <row r="149" spans="2:9" s="36" customFormat="1" x14ac:dyDescent="0.25">
      <c r="B149" s="38"/>
      <c r="C149" s="38"/>
      <c r="D149" s="38"/>
      <c r="E149" s="38"/>
      <c r="F149" s="38"/>
      <c r="G149" s="38"/>
      <c r="H149" s="38"/>
      <c r="I149" s="38"/>
    </row>
    <row r="150" spans="2:9" s="36" customFormat="1" x14ac:dyDescent="0.25">
      <c r="B150" s="38"/>
      <c r="C150" s="38"/>
      <c r="D150" s="38"/>
      <c r="E150" s="38"/>
      <c r="F150" s="38"/>
      <c r="G150" s="38"/>
      <c r="H150" s="38"/>
      <c r="I150" s="38"/>
    </row>
    <row r="151" spans="2:9" s="36" customFormat="1" x14ac:dyDescent="0.25">
      <c r="B151" s="38"/>
      <c r="C151" s="38"/>
      <c r="D151" s="38"/>
      <c r="E151" s="38"/>
      <c r="F151" s="38"/>
      <c r="G151" s="38"/>
      <c r="H151" s="38"/>
      <c r="I151" s="38"/>
    </row>
    <row r="152" spans="2:9" s="36" customFormat="1" x14ac:dyDescent="0.25">
      <c r="B152" s="38"/>
      <c r="C152" s="38"/>
      <c r="D152" s="38"/>
      <c r="E152" s="38"/>
      <c r="F152" s="38"/>
      <c r="G152" s="38"/>
      <c r="H152" s="38"/>
      <c r="I152" s="38"/>
    </row>
    <row r="153" spans="2:9" s="36" customFormat="1" x14ac:dyDescent="0.25">
      <c r="B153" s="38"/>
      <c r="C153" s="38"/>
      <c r="D153" s="38"/>
      <c r="E153" s="38"/>
      <c r="F153" s="38"/>
      <c r="G153" s="38"/>
      <c r="H153" s="38"/>
      <c r="I153" s="38"/>
    </row>
    <row r="154" spans="2:9" s="36" customFormat="1" x14ac:dyDescent="0.25">
      <c r="B154" s="38"/>
      <c r="C154" s="38"/>
      <c r="D154" s="38"/>
      <c r="E154" s="38"/>
      <c r="F154" s="38"/>
      <c r="G154" s="38"/>
      <c r="H154" s="38"/>
      <c r="I154" s="38"/>
    </row>
    <row r="155" spans="2:9" s="36" customFormat="1" x14ac:dyDescent="0.25">
      <c r="B155" s="38"/>
      <c r="C155" s="38"/>
      <c r="D155" s="38"/>
      <c r="E155" s="38"/>
      <c r="F155" s="38"/>
      <c r="G155" s="38"/>
      <c r="H155" s="38"/>
      <c r="I155" s="38"/>
    </row>
    <row r="156" spans="2:9" s="36" customFormat="1" x14ac:dyDescent="0.25">
      <c r="B156" s="38"/>
      <c r="C156" s="38"/>
      <c r="D156" s="38"/>
      <c r="E156" s="38"/>
      <c r="F156" s="38"/>
      <c r="G156" s="38"/>
      <c r="H156" s="38"/>
      <c r="I156" s="38"/>
    </row>
    <row r="157" spans="2:9" s="36" customFormat="1" x14ac:dyDescent="0.25">
      <c r="B157" s="38"/>
      <c r="C157" s="38"/>
      <c r="D157" s="38"/>
      <c r="E157" s="38"/>
      <c r="F157" s="38"/>
      <c r="G157" s="38"/>
      <c r="H157" s="38"/>
      <c r="I157" s="38"/>
    </row>
    <row r="158" spans="2:9" s="36" customFormat="1" x14ac:dyDescent="0.25">
      <c r="B158" s="38"/>
      <c r="C158" s="38"/>
      <c r="D158" s="38"/>
      <c r="E158" s="38"/>
      <c r="F158" s="38"/>
      <c r="G158" s="38"/>
      <c r="H158" s="38"/>
      <c r="I158" s="38"/>
    </row>
    <row r="159" spans="2:9" s="36" customFormat="1" x14ac:dyDescent="0.25">
      <c r="B159" s="38"/>
      <c r="C159" s="38"/>
      <c r="D159" s="38"/>
      <c r="E159" s="38"/>
      <c r="F159" s="38"/>
      <c r="G159" s="38"/>
      <c r="H159" s="38"/>
      <c r="I159" s="38"/>
    </row>
    <row r="160" spans="2:9" s="36" customFormat="1" x14ac:dyDescent="0.25">
      <c r="B160" s="38"/>
      <c r="C160" s="38"/>
      <c r="D160" s="38"/>
      <c r="E160" s="38"/>
      <c r="F160" s="38"/>
      <c r="G160" s="38"/>
      <c r="H160" s="38"/>
      <c r="I160" s="38"/>
    </row>
    <row r="161" spans="2:9" s="36" customFormat="1" x14ac:dyDescent="0.25">
      <c r="B161" s="38"/>
      <c r="C161" s="38"/>
      <c r="D161" s="38"/>
      <c r="E161" s="38"/>
      <c r="F161" s="38"/>
      <c r="G161" s="38"/>
      <c r="H161" s="38"/>
      <c r="I161" s="38"/>
    </row>
    <row r="162" spans="2:9" s="36" customFormat="1" x14ac:dyDescent="0.25">
      <c r="B162" s="38"/>
      <c r="C162" s="38"/>
      <c r="D162" s="38"/>
      <c r="E162" s="38"/>
      <c r="F162" s="38"/>
      <c r="G162" s="38"/>
      <c r="H162" s="38"/>
      <c r="I162" s="38"/>
    </row>
    <row r="163" spans="2:9" s="36" customFormat="1" x14ac:dyDescent="0.25">
      <c r="B163" s="38"/>
      <c r="C163" s="38"/>
      <c r="D163" s="38"/>
      <c r="E163" s="38"/>
      <c r="F163" s="38"/>
      <c r="G163" s="38"/>
      <c r="H163" s="38"/>
      <c r="I163" s="38"/>
    </row>
    <row r="164" spans="2:9" s="36" customFormat="1" x14ac:dyDescent="0.25">
      <c r="B164" s="38"/>
      <c r="C164" s="38"/>
      <c r="D164" s="38"/>
      <c r="E164" s="38"/>
      <c r="F164" s="38"/>
      <c r="G164" s="38"/>
      <c r="H164" s="38"/>
      <c r="I164" s="38"/>
    </row>
    <row r="165" spans="2:9" s="36" customFormat="1" x14ac:dyDescent="0.25">
      <c r="B165" s="38"/>
      <c r="C165" s="38"/>
      <c r="D165" s="38"/>
      <c r="E165" s="38"/>
      <c r="F165" s="38"/>
      <c r="G165" s="38"/>
      <c r="H165" s="38"/>
      <c r="I165" s="38"/>
    </row>
    <row r="166" spans="2:9" s="36" customFormat="1" x14ac:dyDescent="0.25">
      <c r="B166" s="38"/>
      <c r="C166" s="38"/>
      <c r="D166" s="38"/>
      <c r="E166" s="38"/>
      <c r="F166" s="38"/>
      <c r="G166" s="38"/>
      <c r="H166" s="38"/>
      <c r="I166" s="38"/>
    </row>
    <row r="167" spans="2:9" s="36" customFormat="1" x14ac:dyDescent="0.25">
      <c r="B167" s="38"/>
      <c r="C167" s="38"/>
      <c r="D167" s="38"/>
      <c r="E167" s="38"/>
      <c r="F167" s="38"/>
      <c r="G167" s="38"/>
      <c r="H167" s="38"/>
      <c r="I167" s="38"/>
    </row>
    <row r="168" spans="2:9" s="36" customFormat="1" x14ac:dyDescent="0.25">
      <c r="B168" s="38"/>
      <c r="C168" s="38"/>
      <c r="D168" s="38"/>
      <c r="E168" s="38"/>
      <c r="F168" s="38"/>
      <c r="G168" s="38"/>
      <c r="H168" s="38"/>
      <c r="I168" s="38"/>
    </row>
    <row r="169" spans="2:9" s="36" customFormat="1" x14ac:dyDescent="0.25">
      <c r="B169" s="38"/>
      <c r="C169" s="38"/>
      <c r="D169" s="38"/>
      <c r="E169" s="38"/>
      <c r="F169" s="38"/>
      <c r="G169" s="38"/>
      <c r="H169" s="38"/>
      <c r="I169" s="38"/>
    </row>
    <row r="170" spans="2:9" s="36" customFormat="1" x14ac:dyDescent="0.25">
      <c r="B170" s="38"/>
      <c r="C170" s="38"/>
      <c r="D170" s="38"/>
      <c r="E170" s="38"/>
      <c r="F170" s="38"/>
      <c r="G170" s="38"/>
      <c r="H170" s="38"/>
      <c r="I170" s="38"/>
    </row>
    <row r="171" spans="2:9" s="36" customFormat="1" x14ac:dyDescent="0.25">
      <c r="B171" s="38"/>
      <c r="C171" s="38"/>
      <c r="D171" s="38"/>
      <c r="E171" s="38"/>
      <c r="F171" s="38"/>
      <c r="G171" s="38"/>
      <c r="H171" s="38"/>
      <c r="I171" s="38"/>
    </row>
    <row r="172" spans="2:9" s="36" customFormat="1" x14ac:dyDescent="0.25">
      <c r="B172" s="38"/>
      <c r="C172" s="38"/>
      <c r="D172" s="38"/>
      <c r="E172" s="38"/>
      <c r="F172" s="38"/>
      <c r="G172" s="38"/>
      <c r="H172" s="38"/>
      <c r="I172" s="38"/>
    </row>
    <row r="173" spans="2:9" s="36" customFormat="1" x14ac:dyDescent="0.25">
      <c r="B173" s="38"/>
      <c r="C173" s="38"/>
      <c r="D173" s="38"/>
      <c r="E173" s="38"/>
      <c r="F173" s="38"/>
      <c r="G173" s="38"/>
      <c r="H173" s="38"/>
      <c r="I173" s="38"/>
    </row>
    <row r="174" spans="2:9" s="36" customFormat="1" x14ac:dyDescent="0.25">
      <c r="B174" s="38"/>
      <c r="C174" s="38"/>
      <c r="D174" s="38"/>
      <c r="E174" s="38"/>
      <c r="F174" s="38"/>
      <c r="G174" s="38"/>
      <c r="H174" s="38"/>
      <c r="I174" s="38"/>
    </row>
    <row r="175" spans="2:9" s="36" customFormat="1" x14ac:dyDescent="0.25">
      <c r="B175" s="38"/>
      <c r="C175" s="38"/>
      <c r="D175" s="38"/>
      <c r="E175" s="38"/>
      <c r="F175" s="38"/>
      <c r="G175" s="38"/>
      <c r="H175" s="38"/>
      <c r="I175" s="38"/>
    </row>
    <row r="176" spans="2:9" s="36" customFormat="1" x14ac:dyDescent="0.25">
      <c r="B176" s="38"/>
      <c r="C176" s="38"/>
      <c r="D176" s="38"/>
      <c r="E176" s="38"/>
      <c r="F176" s="38"/>
      <c r="G176" s="38"/>
      <c r="H176" s="38"/>
      <c r="I176" s="38"/>
    </row>
    <row r="177" spans="2:9" s="36" customFormat="1" x14ac:dyDescent="0.25">
      <c r="B177" s="38"/>
      <c r="C177" s="38"/>
      <c r="D177" s="38"/>
      <c r="E177" s="38"/>
      <c r="F177" s="38"/>
      <c r="G177" s="38"/>
      <c r="H177" s="38"/>
      <c r="I177" s="38"/>
    </row>
    <row r="178" spans="2:9" s="36" customFormat="1" x14ac:dyDescent="0.25">
      <c r="B178" s="38"/>
      <c r="C178" s="38"/>
      <c r="D178" s="38"/>
      <c r="E178" s="38"/>
      <c r="F178" s="38"/>
      <c r="G178" s="38"/>
      <c r="H178" s="38"/>
      <c r="I178" s="38"/>
    </row>
    <row r="179" spans="2:9" s="36" customFormat="1" x14ac:dyDescent="0.25">
      <c r="B179" s="38"/>
      <c r="C179" s="38"/>
      <c r="D179" s="38"/>
      <c r="E179" s="38"/>
      <c r="F179" s="38"/>
      <c r="G179" s="38"/>
      <c r="H179" s="38"/>
      <c r="I179" s="38"/>
    </row>
    <row r="180" spans="2:9" s="36" customFormat="1" x14ac:dyDescent="0.25">
      <c r="B180" s="38"/>
      <c r="C180" s="38"/>
      <c r="D180" s="38"/>
      <c r="E180" s="38"/>
      <c r="F180" s="38"/>
      <c r="G180" s="38"/>
      <c r="H180" s="38"/>
      <c r="I180" s="38"/>
    </row>
    <row r="181" spans="2:9" s="36" customFormat="1" x14ac:dyDescent="0.25">
      <c r="B181" s="38"/>
      <c r="C181" s="38"/>
      <c r="D181" s="38"/>
      <c r="E181" s="38"/>
      <c r="F181" s="38"/>
      <c r="G181" s="38"/>
      <c r="H181" s="38"/>
      <c r="I181" s="38"/>
    </row>
    <row r="182" spans="2:9" s="36" customFormat="1" x14ac:dyDescent="0.25">
      <c r="B182" s="38"/>
      <c r="C182" s="38"/>
      <c r="D182" s="38"/>
      <c r="E182" s="38"/>
      <c r="F182" s="38"/>
      <c r="G182" s="38"/>
      <c r="H182" s="38"/>
      <c r="I182" s="38"/>
    </row>
    <row r="183" spans="2:9" s="36" customFormat="1" x14ac:dyDescent="0.25">
      <c r="B183" s="38"/>
      <c r="C183" s="38"/>
      <c r="D183" s="38"/>
      <c r="E183" s="38"/>
      <c r="F183" s="38"/>
      <c r="G183" s="38"/>
      <c r="H183" s="38"/>
      <c r="I183" s="38"/>
    </row>
    <row r="184" spans="2:9" s="36" customFormat="1" x14ac:dyDescent="0.25">
      <c r="B184" s="38"/>
      <c r="C184" s="38"/>
      <c r="D184" s="38"/>
      <c r="E184" s="38"/>
      <c r="F184" s="38"/>
      <c r="G184" s="38"/>
      <c r="H184" s="38"/>
      <c r="I184" s="38"/>
    </row>
    <row r="185" spans="2:9" s="36" customFormat="1" x14ac:dyDescent="0.25">
      <c r="B185" s="38"/>
      <c r="C185" s="38"/>
      <c r="D185" s="38"/>
      <c r="E185" s="38"/>
      <c r="F185" s="38"/>
      <c r="G185" s="38"/>
      <c r="H185" s="38"/>
      <c r="I185" s="38"/>
    </row>
    <row r="186" spans="2:9" s="36" customFormat="1" x14ac:dyDescent="0.25">
      <c r="B186" s="38"/>
      <c r="C186" s="38"/>
      <c r="D186" s="38"/>
      <c r="E186" s="38"/>
      <c r="F186" s="38"/>
      <c r="G186" s="38"/>
      <c r="H186" s="38"/>
      <c r="I186" s="38"/>
    </row>
    <row r="187" spans="2:9" s="36" customFormat="1" x14ac:dyDescent="0.25">
      <c r="B187" s="38"/>
      <c r="C187" s="38"/>
      <c r="D187" s="38"/>
      <c r="E187" s="38"/>
      <c r="F187" s="38"/>
      <c r="G187" s="38"/>
      <c r="H187" s="38"/>
      <c r="I187" s="38"/>
    </row>
    <row r="188" spans="2:9" s="36" customFormat="1" x14ac:dyDescent="0.25">
      <c r="B188" s="38"/>
      <c r="C188" s="38"/>
      <c r="D188" s="38"/>
      <c r="E188" s="38"/>
      <c r="F188" s="38"/>
      <c r="G188" s="38"/>
      <c r="H188" s="38"/>
      <c r="I188" s="38"/>
    </row>
    <row r="189" spans="2:9" s="36" customFormat="1" x14ac:dyDescent="0.25">
      <c r="B189" s="38"/>
      <c r="C189" s="38"/>
      <c r="D189" s="38"/>
      <c r="E189" s="38"/>
      <c r="F189" s="38"/>
      <c r="G189" s="38"/>
      <c r="H189" s="38"/>
      <c r="I189" s="38"/>
    </row>
    <row r="190" spans="2:9" s="36" customFormat="1" x14ac:dyDescent="0.25">
      <c r="B190" s="38"/>
      <c r="C190" s="38"/>
      <c r="D190" s="38"/>
      <c r="E190" s="38"/>
      <c r="F190" s="38"/>
      <c r="G190" s="38"/>
      <c r="H190" s="38"/>
      <c r="I190" s="38"/>
    </row>
    <row r="191" spans="2:9" s="36" customFormat="1" x14ac:dyDescent="0.25">
      <c r="B191" s="38"/>
      <c r="C191" s="38"/>
      <c r="D191" s="38"/>
      <c r="E191" s="38"/>
      <c r="F191" s="38"/>
      <c r="G191" s="38"/>
      <c r="H191" s="38"/>
      <c r="I191" s="38"/>
    </row>
    <row r="192" spans="2:9" s="36" customFormat="1" x14ac:dyDescent="0.25">
      <c r="B192" s="38"/>
      <c r="C192" s="38"/>
      <c r="D192" s="38"/>
      <c r="E192" s="38"/>
      <c r="F192" s="38"/>
      <c r="G192" s="38"/>
      <c r="H192" s="38"/>
      <c r="I192" s="38"/>
    </row>
    <row r="193" spans="2:9" s="36" customFormat="1" x14ac:dyDescent="0.25">
      <c r="B193" s="38"/>
      <c r="C193" s="38"/>
      <c r="D193" s="38"/>
      <c r="E193" s="38"/>
      <c r="F193" s="38"/>
      <c r="G193" s="38"/>
      <c r="H193" s="38"/>
      <c r="I193" s="38"/>
    </row>
    <row r="194" spans="2:9" s="36" customFormat="1" x14ac:dyDescent="0.25">
      <c r="B194" s="38"/>
      <c r="C194" s="38"/>
      <c r="D194" s="38"/>
      <c r="E194" s="38"/>
      <c r="F194" s="38"/>
      <c r="G194" s="38"/>
      <c r="H194" s="38"/>
      <c r="I194" s="38"/>
    </row>
    <row r="195" spans="2:9" s="36" customFormat="1" x14ac:dyDescent="0.25">
      <c r="B195" s="38"/>
      <c r="C195" s="38"/>
      <c r="D195" s="38"/>
      <c r="E195" s="38"/>
      <c r="F195" s="38"/>
      <c r="G195" s="38"/>
      <c r="H195" s="38"/>
      <c r="I195" s="38"/>
    </row>
    <row r="196" spans="2:9" s="36" customFormat="1" x14ac:dyDescent="0.25">
      <c r="B196" s="38"/>
      <c r="C196" s="38"/>
      <c r="D196" s="38"/>
      <c r="E196" s="38"/>
      <c r="F196" s="38"/>
      <c r="G196" s="38"/>
      <c r="H196" s="38"/>
      <c r="I196" s="38"/>
    </row>
    <row r="197" spans="2:9" s="36" customFormat="1" x14ac:dyDescent="0.25">
      <c r="B197" s="38"/>
      <c r="C197" s="38"/>
      <c r="D197" s="38"/>
      <c r="E197" s="38"/>
      <c r="F197" s="38"/>
      <c r="G197" s="38"/>
      <c r="H197" s="38"/>
      <c r="I197" s="38"/>
    </row>
    <row r="198" spans="2:9" s="36" customFormat="1" x14ac:dyDescent="0.25">
      <c r="B198" s="38"/>
      <c r="C198" s="38"/>
      <c r="D198" s="38"/>
      <c r="E198" s="38"/>
      <c r="F198" s="38"/>
      <c r="G198" s="38"/>
      <c r="H198" s="38"/>
      <c r="I198" s="38"/>
    </row>
    <row r="199" spans="2:9" s="36" customFormat="1" x14ac:dyDescent="0.25">
      <c r="B199" s="38"/>
      <c r="C199" s="38"/>
      <c r="D199" s="38"/>
      <c r="E199" s="38"/>
      <c r="F199" s="38"/>
      <c r="G199" s="38"/>
      <c r="H199" s="38"/>
      <c r="I199" s="38"/>
    </row>
    <row r="200" spans="2:9" s="36" customFormat="1" x14ac:dyDescent="0.25">
      <c r="B200" s="38"/>
      <c r="C200" s="38"/>
      <c r="D200" s="38"/>
      <c r="E200" s="38"/>
      <c r="F200" s="38"/>
      <c r="G200" s="38"/>
      <c r="H200" s="38"/>
      <c r="I200" s="38"/>
    </row>
    <row r="201" spans="2:9" s="36" customFormat="1" x14ac:dyDescent="0.25">
      <c r="B201" s="38"/>
      <c r="C201" s="38"/>
      <c r="D201" s="38"/>
      <c r="E201" s="38"/>
      <c r="F201" s="38"/>
      <c r="G201" s="38"/>
      <c r="H201" s="38"/>
      <c r="I201" s="38"/>
    </row>
    <row r="202" spans="2:9" s="36" customFormat="1" x14ac:dyDescent="0.25">
      <c r="B202" s="38"/>
      <c r="C202" s="38"/>
      <c r="D202" s="38"/>
      <c r="E202" s="38"/>
      <c r="F202" s="38"/>
      <c r="G202" s="38"/>
      <c r="H202" s="38"/>
      <c r="I202" s="38"/>
    </row>
    <row r="203" spans="2:9" s="36" customFormat="1" x14ac:dyDescent="0.25">
      <c r="B203" s="38"/>
      <c r="C203" s="38"/>
      <c r="D203" s="38"/>
      <c r="E203" s="38"/>
      <c r="F203" s="38"/>
      <c r="G203" s="38"/>
      <c r="H203" s="38"/>
      <c r="I203" s="38"/>
    </row>
    <row r="204" spans="2:9" s="36" customFormat="1" x14ac:dyDescent="0.25">
      <c r="B204" s="38"/>
      <c r="C204" s="38"/>
      <c r="D204" s="38"/>
      <c r="E204" s="38"/>
      <c r="F204" s="38"/>
      <c r="G204" s="38"/>
      <c r="H204" s="38"/>
      <c r="I204" s="38"/>
    </row>
    <row r="205" spans="2:9" s="36" customFormat="1" x14ac:dyDescent="0.25">
      <c r="B205" s="38"/>
      <c r="C205" s="38"/>
      <c r="D205" s="38"/>
      <c r="E205" s="38"/>
      <c r="F205" s="38"/>
      <c r="G205" s="38"/>
      <c r="H205" s="38"/>
      <c r="I205" s="38"/>
    </row>
    <row r="206" spans="2:9" s="36" customFormat="1" x14ac:dyDescent="0.25">
      <c r="B206" s="38"/>
      <c r="C206" s="38"/>
      <c r="D206" s="38"/>
      <c r="E206" s="38"/>
      <c r="F206" s="38"/>
      <c r="G206" s="38"/>
      <c r="H206" s="38"/>
      <c r="I206" s="38"/>
    </row>
    <row r="207" spans="2:9" s="36" customFormat="1" x14ac:dyDescent="0.25">
      <c r="B207" s="38"/>
      <c r="C207" s="38"/>
      <c r="D207" s="38"/>
      <c r="E207" s="38"/>
      <c r="F207" s="38"/>
      <c r="G207" s="38"/>
      <c r="H207" s="38"/>
      <c r="I207" s="38"/>
    </row>
    <row r="208" spans="2:9" s="36" customFormat="1" x14ac:dyDescent="0.25">
      <c r="B208" s="38"/>
      <c r="C208" s="38"/>
      <c r="D208" s="38"/>
      <c r="E208" s="38"/>
      <c r="F208" s="38"/>
      <c r="G208" s="38"/>
      <c r="H208" s="38"/>
      <c r="I208" s="38"/>
    </row>
    <row r="209" spans="2:9" s="36" customFormat="1" x14ac:dyDescent="0.25">
      <c r="B209" s="38"/>
      <c r="C209" s="38"/>
      <c r="D209" s="38"/>
      <c r="E209" s="38"/>
      <c r="F209" s="38"/>
      <c r="G209" s="38"/>
      <c r="H209" s="38"/>
      <c r="I209" s="38"/>
    </row>
    <row r="210" spans="2:9" s="36" customFormat="1" x14ac:dyDescent="0.25">
      <c r="B210" s="38"/>
      <c r="C210" s="38"/>
      <c r="D210" s="38"/>
      <c r="E210" s="38"/>
      <c r="F210" s="38"/>
      <c r="G210" s="38"/>
      <c r="H210" s="38"/>
      <c r="I210" s="38"/>
    </row>
    <row r="211" spans="2:9" s="36" customFormat="1" x14ac:dyDescent="0.25">
      <c r="B211" s="38"/>
      <c r="C211" s="38"/>
      <c r="D211" s="38"/>
      <c r="E211" s="38"/>
      <c r="F211" s="38"/>
      <c r="G211" s="38"/>
      <c r="H211" s="38"/>
      <c r="I211" s="38"/>
    </row>
    <row r="212" spans="2:9" s="36" customFormat="1" x14ac:dyDescent="0.25">
      <c r="B212" s="38"/>
      <c r="C212" s="38"/>
      <c r="D212" s="38"/>
      <c r="E212" s="38"/>
      <c r="F212" s="38"/>
      <c r="G212" s="38"/>
      <c r="H212" s="38"/>
      <c r="I212" s="38"/>
    </row>
    <row r="213" spans="2:9" s="36" customFormat="1" x14ac:dyDescent="0.25">
      <c r="B213" s="38"/>
      <c r="C213" s="38"/>
      <c r="D213" s="38"/>
      <c r="E213" s="38"/>
      <c r="F213" s="38"/>
      <c r="G213" s="38"/>
      <c r="H213" s="38"/>
      <c r="I213" s="38"/>
    </row>
    <row r="214" spans="2:9" s="36" customFormat="1" x14ac:dyDescent="0.25">
      <c r="B214" s="38"/>
      <c r="C214" s="38"/>
      <c r="D214" s="38"/>
      <c r="E214" s="38"/>
      <c r="F214" s="38"/>
      <c r="G214" s="38"/>
      <c r="H214" s="38"/>
      <c r="I214" s="38"/>
    </row>
    <row r="215" spans="2:9" s="36" customFormat="1" x14ac:dyDescent="0.25">
      <c r="B215" s="38"/>
      <c r="C215" s="38"/>
      <c r="D215" s="38"/>
      <c r="E215" s="38"/>
      <c r="F215" s="38"/>
      <c r="G215" s="38"/>
      <c r="H215" s="38"/>
      <c r="I215" s="38"/>
    </row>
    <row r="216" spans="2:9" s="36" customFormat="1" x14ac:dyDescent="0.25">
      <c r="B216" s="38"/>
      <c r="C216" s="38"/>
      <c r="D216" s="38"/>
      <c r="E216" s="38"/>
      <c r="F216" s="38"/>
      <c r="G216" s="38"/>
      <c r="H216" s="38"/>
      <c r="I216" s="38"/>
    </row>
    <row r="217" spans="2:9" s="36" customFormat="1" x14ac:dyDescent="0.25">
      <c r="B217" s="38"/>
      <c r="C217" s="38"/>
      <c r="D217" s="38"/>
      <c r="E217" s="38"/>
      <c r="F217" s="38"/>
      <c r="G217" s="38"/>
      <c r="H217" s="38"/>
      <c r="I217" s="38"/>
    </row>
    <row r="218" spans="2:9" s="36" customFormat="1" x14ac:dyDescent="0.25">
      <c r="B218" s="38"/>
      <c r="C218" s="38"/>
      <c r="D218" s="38"/>
      <c r="E218" s="38"/>
      <c r="F218" s="38"/>
      <c r="G218" s="38"/>
      <c r="H218" s="38"/>
      <c r="I218" s="38"/>
    </row>
    <row r="219" spans="2:9" s="36" customFormat="1" x14ac:dyDescent="0.25">
      <c r="B219" s="38"/>
      <c r="C219" s="38"/>
      <c r="D219" s="38"/>
      <c r="E219" s="38"/>
      <c r="F219" s="38"/>
      <c r="G219" s="38"/>
      <c r="H219" s="38"/>
      <c r="I219" s="38"/>
    </row>
    <row r="220" spans="2:9" s="36" customFormat="1" x14ac:dyDescent="0.25">
      <c r="B220" s="38"/>
      <c r="C220" s="38"/>
      <c r="D220" s="38"/>
      <c r="E220" s="38"/>
      <c r="F220" s="38"/>
      <c r="G220" s="38"/>
      <c r="H220" s="38"/>
      <c r="I220" s="38"/>
    </row>
    <row r="221" spans="2:9" s="36" customFormat="1" x14ac:dyDescent="0.25">
      <c r="B221" s="38"/>
      <c r="C221" s="38"/>
      <c r="D221" s="38"/>
      <c r="E221" s="38"/>
      <c r="F221" s="38"/>
      <c r="G221" s="38"/>
      <c r="H221" s="38"/>
      <c r="I221" s="38"/>
    </row>
    <row r="222" spans="2:9" s="36" customFormat="1" x14ac:dyDescent="0.25">
      <c r="B222" s="38"/>
      <c r="C222" s="38"/>
      <c r="D222" s="38"/>
      <c r="E222" s="38"/>
      <c r="F222" s="38"/>
      <c r="G222" s="38"/>
      <c r="H222" s="38"/>
      <c r="I222" s="38"/>
    </row>
    <row r="223" spans="2:9" s="36" customFormat="1" x14ac:dyDescent="0.25">
      <c r="B223" s="38"/>
      <c r="C223" s="38"/>
      <c r="D223" s="38"/>
      <c r="E223" s="38"/>
      <c r="F223" s="38"/>
      <c r="G223" s="38"/>
      <c r="H223" s="38"/>
      <c r="I223" s="38"/>
    </row>
    <row r="224" spans="2:9" s="36" customFormat="1" x14ac:dyDescent="0.25">
      <c r="B224" s="38"/>
      <c r="C224" s="38"/>
      <c r="D224" s="38"/>
      <c r="E224" s="38"/>
      <c r="F224" s="38"/>
      <c r="G224" s="38"/>
      <c r="H224" s="38"/>
      <c r="I224" s="38"/>
    </row>
    <row r="225" spans="2:9" s="36" customFormat="1" x14ac:dyDescent="0.25">
      <c r="B225" s="38"/>
      <c r="C225" s="38"/>
      <c r="D225" s="38"/>
      <c r="E225" s="38"/>
      <c r="F225" s="38"/>
      <c r="G225" s="38"/>
      <c r="H225" s="38"/>
      <c r="I225" s="38"/>
    </row>
    <row r="226" spans="2:9" s="36" customFormat="1" x14ac:dyDescent="0.25">
      <c r="B226" s="38"/>
      <c r="C226" s="38"/>
      <c r="D226" s="38"/>
      <c r="E226" s="38"/>
      <c r="F226" s="38"/>
      <c r="G226" s="38"/>
      <c r="H226" s="38"/>
      <c r="I226" s="38"/>
    </row>
    <row r="227" spans="2:9" s="36" customFormat="1" x14ac:dyDescent="0.25">
      <c r="B227" s="38"/>
      <c r="C227" s="38"/>
      <c r="D227" s="38"/>
      <c r="E227" s="38"/>
      <c r="F227" s="38"/>
      <c r="G227" s="38"/>
      <c r="H227" s="38"/>
      <c r="I227" s="38"/>
    </row>
    <row r="228" spans="2:9" s="36" customFormat="1" x14ac:dyDescent="0.25">
      <c r="B228" s="38"/>
      <c r="C228" s="38"/>
      <c r="D228" s="38"/>
      <c r="E228" s="38"/>
      <c r="F228" s="38"/>
      <c r="G228" s="38"/>
      <c r="H228" s="38"/>
      <c r="I228" s="38"/>
    </row>
    <row r="229" spans="2:9" s="36" customFormat="1" x14ac:dyDescent="0.25">
      <c r="B229" s="38"/>
      <c r="C229" s="38"/>
      <c r="D229" s="38"/>
      <c r="E229" s="38"/>
      <c r="F229" s="38"/>
      <c r="G229" s="38"/>
      <c r="H229" s="38"/>
      <c r="I229" s="38"/>
    </row>
    <row r="230" spans="2:9" s="36" customFormat="1" x14ac:dyDescent="0.25">
      <c r="B230" s="38"/>
      <c r="C230" s="38"/>
      <c r="D230" s="38"/>
      <c r="E230" s="38"/>
      <c r="F230" s="38"/>
      <c r="G230" s="38"/>
      <c r="H230" s="38"/>
      <c r="I230" s="38"/>
    </row>
    <row r="231" spans="2:9" s="36" customFormat="1" x14ac:dyDescent="0.25">
      <c r="B231" s="38"/>
      <c r="C231" s="38"/>
      <c r="D231" s="38"/>
      <c r="E231" s="38"/>
      <c r="F231" s="38"/>
      <c r="G231" s="38"/>
      <c r="H231" s="38"/>
      <c r="I231" s="38"/>
    </row>
    <row r="232" spans="2:9" s="36" customFormat="1" x14ac:dyDescent="0.25">
      <c r="B232" s="38"/>
      <c r="C232" s="38"/>
      <c r="D232" s="38"/>
      <c r="E232" s="38"/>
      <c r="F232" s="38"/>
      <c r="G232" s="38"/>
      <c r="H232" s="38"/>
      <c r="I232" s="38"/>
    </row>
    <row r="233" spans="2:9" s="36" customFormat="1" x14ac:dyDescent="0.25">
      <c r="B233" s="38"/>
      <c r="C233" s="38"/>
      <c r="D233" s="38"/>
      <c r="E233" s="38"/>
      <c r="F233" s="38"/>
      <c r="G233" s="38"/>
      <c r="H233" s="38"/>
      <c r="I233" s="38"/>
    </row>
    <row r="234" spans="2:9" s="36" customFormat="1" x14ac:dyDescent="0.25">
      <c r="B234" s="38"/>
      <c r="C234" s="38"/>
      <c r="D234" s="38"/>
      <c r="E234" s="38"/>
      <c r="F234" s="38"/>
      <c r="G234" s="38"/>
      <c r="H234" s="38"/>
      <c r="I234" s="38"/>
    </row>
    <row r="235" spans="2:9" s="36" customFormat="1" x14ac:dyDescent="0.25">
      <c r="B235" s="38"/>
      <c r="C235" s="38"/>
      <c r="D235" s="38"/>
      <c r="E235" s="38"/>
      <c r="F235" s="38"/>
      <c r="G235" s="38"/>
      <c r="H235" s="38"/>
      <c r="I235" s="38"/>
    </row>
    <row r="236" spans="2:9" s="36" customFormat="1" x14ac:dyDescent="0.25">
      <c r="B236" s="38"/>
      <c r="C236" s="38"/>
      <c r="D236" s="38"/>
      <c r="E236" s="38"/>
      <c r="F236" s="38"/>
      <c r="G236" s="38"/>
      <c r="H236" s="38"/>
      <c r="I236" s="38"/>
    </row>
    <row r="237" spans="2:9" s="36" customFormat="1" x14ac:dyDescent="0.25">
      <c r="B237" s="38"/>
      <c r="C237" s="38"/>
      <c r="D237" s="38"/>
      <c r="E237" s="38"/>
      <c r="F237" s="38"/>
      <c r="G237" s="38"/>
      <c r="H237" s="38"/>
      <c r="I237" s="38"/>
    </row>
    <row r="238" spans="2:9" s="36" customFormat="1" x14ac:dyDescent="0.25">
      <c r="B238" s="38"/>
      <c r="C238" s="38"/>
      <c r="D238" s="38"/>
      <c r="E238" s="38"/>
      <c r="F238" s="38"/>
      <c r="G238" s="38"/>
      <c r="H238" s="38"/>
      <c r="I238" s="38"/>
    </row>
    <row r="239" spans="2:9" s="36" customFormat="1" x14ac:dyDescent="0.25">
      <c r="B239" s="38"/>
      <c r="C239" s="38"/>
      <c r="D239" s="38"/>
      <c r="E239" s="38"/>
      <c r="F239" s="38"/>
      <c r="G239" s="38"/>
      <c r="H239" s="38"/>
      <c r="I239" s="38"/>
    </row>
    <row r="240" spans="2:9" s="36" customFormat="1" x14ac:dyDescent="0.25">
      <c r="B240" s="38"/>
      <c r="C240" s="38"/>
      <c r="D240" s="38"/>
      <c r="E240" s="38"/>
      <c r="F240" s="38"/>
      <c r="G240" s="38"/>
      <c r="H240" s="38"/>
      <c r="I240" s="38"/>
    </row>
    <row r="241" spans="2:9" s="36" customFormat="1" x14ac:dyDescent="0.25">
      <c r="B241" s="38"/>
      <c r="C241" s="38"/>
      <c r="D241" s="38"/>
      <c r="E241" s="38"/>
      <c r="F241" s="38"/>
      <c r="G241" s="38"/>
      <c r="H241" s="38"/>
      <c r="I241" s="38"/>
    </row>
    <row r="242" spans="2:9" s="36" customFormat="1" x14ac:dyDescent="0.25">
      <c r="B242" s="38"/>
      <c r="C242" s="38"/>
      <c r="D242" s="38"/>
      <c r="E242" s="38"/>
      <c r="F242" s="38"/>
      <c r="G242" s="38"/>
      <c r="H242" s="38"/>
      <c r="I242" s="38"/>
    </row>
    <row r="243" spans="2:9" s="36" customFormat="1" x14ac:dyDescent="0.25">
      <c r="B243" s="38"/>
      <c r="C243" s="38"/>
      <c r="D243" s="38"/>
      <c r="E243" s="38"/>
      <c r="F243" s="38"/>
      <c r="G243" s="38"/>
      <c r="H243" s="38"/>
      <c r="I243" s="38"/>
    </row>
    <row r="244" spans="2:9" s="36" customFormat="1" x14ac:dyDescent="0.25">
      <c r="B244" s="38"/>
      <c r="C244" s="38"/>
      <c r="D244" s="38"/>
      <c r="E244" s="38"/>
      <c r="F244" s="38"/>
      <c r="G244" s="38"/>
      <c r="H244" s="38"/>
      <c r="I244" s="38"/>
    </row>
    <row r="245" spans="2:9" s="36" customFormat="1" x14ac:dyDescent="0.25">
      <c r="B245" s="38"/>
      <c r="C245" s="38"/>
      <c r="D245" s="38"/>
      <c r="E245" s="38"/>
      <c r="F245" s="38"/>
      <c r="G245" s="38"/>
      <c r="H245" s="38"/>
      <c r="I245" s="38"/>
    </row>
    <row r="246" spans="2:9" s="36" customFormat="1" x14ac:dyDescent="0.25">
      <c r="B246" s="38"/>
      <c r="C246" s="38"/>
      <c r="D246" s="38"/>
      <c r="E246" s="38"/>
      <c r="F246" s="38"/>
      <c r="G246" s="38"/>
      <c r="H246" s="38"/>
      <c r="I246" s="38"/>
    </row>
    <row r="247" spans="2:9" s="36" customFormat="1" x14ac:dyDescent="0.25">
      <c r="B247" s="38"/>
      <c r="C247" s="38"/>
      <c r="D247" s="38"/>
      <c r="E247" s="38"/>
      <c r="F247" s="38"/>
      <c r="G247" s="38"/>
      <c r="H247" s="38"/>
      <c r="I247" s="38"/>
    </row>
    <row r="248" spans="2:9" s="36" customFormat="1" x14ac:dyDescent="0.25">
      <c r="B248" s="38"/>
      <c r="C248" s="38"/>
      <c r="D248" s="38"/>
      <c r="E248" s="38"/>
      <c r="F248" s="38"/>
      <c r="G248" s="38"/>
      <c r="H248" s="38"/>
      <c r="I248" s="38"/>
    </row>
    <row r="249" spans="2:9" s="36" customFormat="1" x14ac:dyDescent="0.25">
      <c r="B249" s="38"/>
      <c r="C249" s="38"/>
      <c r="D249" s="38"/>
      <c r="E249" s="38"/>
      <c r="F249" s="38"/>
      <c r="G249" s="38"/>
      <c r="H249" s="38"/>
      <c r="I249" s="38"/>
    </row>
    <row r="250" spans="2:9" s="36" customFormat="1" x14ac:dyDescent="0.25">
      <c r="B250" s="38"/>
      <c r="C250" s="38"/>
      <c r="D250" s="38"/>
      <c r="E250" s="38"/>
      <c r="F250" s="38"/>
      <c r="G250" s="38"/>
      <c r="H250" s="38"/>
      <c r="I250" s="38"/>
    </row>
    <row r="251" spans="2:9" s="36" customFormat="1" x14ac:dyDescent="0.25">
      <c r="B251" s="38"/>
      <c r="C251" s="38"/>
      <c r="D251" s="38"/>
      <c r="E251" s="38"/>
      <c r="F251" s="38"/>
      <c r="G251" s="38"/>
      <c r="H251" s="38"/>
      <c r="I251" s="38"/>
    </row>
    <row r="252" spans="2:9" s="36" customFormat="1" x14ac:dyDescent="0.25">
      <c r="B252" s="38"/>
      <c r="C252" s="38"/>
      <c r="D252" s="38"/>
      <c r="E252" s="38"/>
      <c r="F252" s="38"/>
      <c r="G252" s="38"/>
      <c r="H252" s="38"/>
      <c r="I252" s="38"/>
    </row>
    <row r="253" spans="2:9" s="36" customFormat="1" x14ac:dyDescent="0.25">
      <c r="B253" s="38"/>
      <c r="C253" s="38"/>
      <c r="D253" s="38"/>
      <c r="E253" s="38"/>
      <c r="F253" s="38"/>
      <c r="G253" s="38"/>
      <c r="H253" s="38"/>
      <c r="I253" s="38"/>
    </row>
    <row r="254" spans="2:9" s="36" customFormat="1" x14ac:dyDescent="0.25">
      <c r="B254" s="38"/>
      <c r="C254" s="38"/>
      <c r="D254" s="38"/>
      <c r="E254" s="38"/>
      <c r="F254" s="38"/>
      <c r="G254" s="38"/>
      <c r="H254" s="38"/>
      <c r="I254" s="38"/>
    </row>
    <row r="255" spans="2:9" s="36" customFormat="1" x14ac:dyDescent="0.25">
      <c r="B255" s="38"/>
      <c r="C255" s="38"/>
      <c r="D255" s="38"/>
      <c r="E255" s="38"/>
      <c r="F255" s="38"/>
      <c r="G255" s="38"/>
      <c r="H255" s="38"/>
      <c r="I255" s="38"/>
    </row>
    <row r="256" spans="2:9" s="36" customFormat="1" x14ac:dyDescent="0.25">
      <c r="B256" s="38"/>
      <c r="C256" s="38"/>
      <c r="D256" s="38"/>
      <c r="E256" s="38"/>
      <c r="F256" s="38"/>
      <c r="G256" s="38"/>
      <c r="H256" s="38"/>
      <c r="I256" s="38"/>
    </row>
    <row r="257" spans="2:9" s="36" customFormat="1" x14ac:dyDescent="0.25">
      <c r="B257" s="38"/>
      <c r="C257" s="38"/>
      <c r="D257" s="38"/>
      <c r="E257" s="38"/>
      <c r="F257" s="38"/>
      <c r="G257" s="38"/>
      <c r="H257" s="38"/>
      <c r="I257" s="38"/>
    </row>
    <row r="258" spans="2:9" s="36" customFormat="1" x14ac:dyDescent="0.25">
      <c r="B258" s="38"/>
      <c r="C258" s="38"/>
      <c r="D258" s="38"/>
      <c r="E258" s="38"/>
      <c r="F258" s="38"/>
      <c r="G258" s="38"/>
      <c r="H258" s="38"/>
      <c r="I258" s="38"/>
    </row>
    <row r="259" spans="2:9" s="36" customFormat="1" x14ac:dyDescent="0.25">
      <c r="B259" s="38"/>
      <c r="C259" s="38"/>
      <c r="D259" s="38"/>
      <c r="E259" s="38"/>
      <c r="F259" s="38"/>
      <c r="G259" s="38"/>
      <c r="H259" s="38"/>
      <c r="I259" s="38"/>
    </row>
    <row r="260" spans="2:9" s="36" customFormat="1" x14ac:dyDescent="0.25">
      <c r="B260" s="38"/>
      <c r="C260" s="38"/>
      <c r="D260" s="38"/>
      <c r="E260" s="38"/>
      <c r="F260" s="38"/>
      <c r="G260" s="38"/>
      <c r="H260" s="38"/>
      <c r="I260" s="38"/>
    </row>
    <row r="261" spans="2:9" s="36" customFormat="1" x14ac:dyDescent="0.25">
      <c r="B261" s="38"/>
      <c r="C261" s="38"/>
      <c r="D261" s="38"/>
      <c r="E261" s="38"/>
      <c r="F261" s="38"/>
      <c r="G261" s="38"/>
      <c r="H261" s="38"/>
      <c r="I261" s="38"/>
    </row>
    <row r="262" spans="2:9" s="36" customFormat="1" x14ac:dyDescent="0.25">
      <c r="B262" s="38"/>
      <c r="C262" s="38"/>
      <c r="D262" s="38"/>
      <c r="E262" s="38"/>
      <c r="F262" s="38"/>
      <c r="G262" s="38"/>
      <c r="H262" s="38"/>
      <c r="I262" s="38"/>
    </row>
    <row r="263" spans="2:9" s="36" customFormat="1" x14ac:dyDescent="0.25">
      <c r="B263" s="38"/>
      <c r="C263" s="38"/>
      <c r="D263" s="38"/>
      <c r="E263" s="38"/>
      <c r="F263" s="38"/>
      <c r="G263" s="38"/>
      <c r="H263" s="38"/>
      <c r="I263" s="38"/>
    </row>
    <row r="264" spans="2:9" s="36" customFormat="1" x14ac:dyDescent="0.25">
      <c r="B264" s="38"/>
      <c r="C264" s="38"/>
      <c r="D264" s="38"/>
      <c r="E264" s="38"/>
      <c r="F264" s="38"/>
      <c r="G264" s="38"/>
      <c r="H264" s="38"/>
      <c r="I264" s="38"/>
    </row>
    <row r="265" spans="2:9" s="36" customFormat="1" x14ac:dyDescent="0.25">
      <c r="B265" s="38"/>
      <c r="C265" s="38"/>
      <c r="D265" s="38"/>
      <c r="E265" s="38"/>
      <c r="F265" s="38"/>
      <c r="G265" s="38"/>
      <c r="H265" s="38"/>
      <c r="I265" s="38"/>
    </row>
    <row r="266" spans="2:9" s="36" customFormat="1" x14ac:dyDescent="0.25">
      <c r="B266" s="38"/>
      <c r="C266" s="38"/>
      <c r="D266" s="38"/>
      <c r="E266" s="38"/>
      <c r="F266" s="38"/>
      <c r="G266" s="38"/>
      <c r="H266" s="38"/>
      <c r="I266" s="38"/>
    </row>
    <row r="267" spans="2:9" s="36" customFormat="1" x14ac:dyDescent="0.25">
      <c r="B267" s="38"/>
      <c r="C267" s="38"/>
      <c r="D267" s="38"/>
      <c r="E267" s="38"/>
      <c r="F267" s="38"/>
      <c r="G267" s="38"/>
      <c r="H267" s="38"/>
      <c r="I267" s="38"/>
    </row>
    <row r="268" spans="2:9" s="36" customFormat="1" x14ac:dyDescent="0.25">
      <c r="B268" s="38"/>
      <c r="C268" s="38"/>
      <c r="D268" s="38"/>
      <c r="E268" s="38"/>
      <c r="F268" s="38"/>
      <c r="G268" s="38"/>
      <c r="H268" s="38"/>
      <c r="I268" s="38"/>
    </row>
    <row r="269" spans="2:9" s="36" customFormat="1" x14ac:dyDescent="0.25">
      <c r="B269" s="38"/>
      <c r="C269" s="38"/>
      <c r="D269" s="38"/>
      <c r="E269" s="38"/>
      <c r="F269" s="38"/>
      <c r="G269" s="38"/>
      <c r="H269" s="38"/>
      <c r="I269" s="38"/>
    </row>
    <row r="270" spans="2:9" s="36" customFormat="1" x14ac:dyDescent="0.25">
      <c r="B270" s="38"/>
      <c r="C270" s="38"/>
      <c r="D270" s="38"/>
      <c r="E270" s="38"/>
      <c r="F270" s="38"/>
      <c r="G270" s="38"/>
      <c r="H270" s="38"/>
      <c r="I270" s="38"/>
    </row>
    <row r="271" spans="2:9" s="36" customFormat="1" x14ac:dyDescent="0.25">
      <c r="B271" s="38"/>
      <c r="C271" s="38"/>
      <c r="D271" s="38"/>
      <c r="E271" s="38"/>
      <c r="F271" s="38"/>
      <c r="G271" s="38"/>
      <c r="H271" s="38"/>
      <c r="I271" s="38"/>
    </row>
    <row r="272" spans="2:9" s="36" customFormat="1" x14ac:dyDescent="0.25">
      <c r="B272" s="38"/>
      <c r="C272" s="38"/>
      <c r="D272" s="38"/>
      <c r="E272" s="38"/>
      <c r="F272" s="38"/>
      <c r="G272" s="38"/>
      <c r="H272" s="38"/>
      <c r="I272" s="38"/>
    </row>
    <row r="273" spans="2:9" s="36" customFormat="1" x14ac:dyDescent="0.25">
      <c r="B273" s="38"/>
      <c r="C273" s="38"/>
      <c r="D273" s="38"/>
      <c r="E273" s="38"/>
      <c r="F273" s="38"/>
      <c r="G273" s="38"/>
      <c r="H273" s="38"/>
      <c r="I273" s="38"/>
    </row>
    <row r="274" spans="2:9" s="36" customFormat="1" x14ac:dyDescent="0.25">
      <c r="B274" s="38"/>
      <c r="C274" s="38"/>
      <c r="D274" s="38"/>
      <c r="E274" s="38"/>
      <c r="F274" s="38"/>
      <c r="G274" s="38"/>
      <c r="H274" s="38"/>
      <c r="I274" s="38"/>
    </row>
    <row r="275" spans="2:9" s="36" customFormat="1" x14ac:dyDescent="0.25">
      <c r="B275" s="38"/>
      <c r="C275" s="38"/>
      <c r="D275" s="38"/>
      <c r="E275" s="38"/>
      <c r="F275" s="38"/>
      <c r="G275" s="38"/>
      <c r="H275" s="38"/>
      <c r="I275" s="38"/>
    </row>
    <row r="276" spans="2:9" s="36" customFormat="1" x14ac:dyDescent="0.25">
      <c r="B276" s="38"/>
      <c r="C276" s="38"/>
      <c r="D276" s="38"/>
      <c r="E276" s="38"/>
      <c r="F276" s="38"/>
      <c r="G276" s="38"/>
      <c r="H276" s="38"/>
      <c r="I276" s="38"/>
    </row>
    <row r="277" spans="2:9" s="36" customFormat="1" x14ac:dyDescent="0.25">
      <c r="B277" s="38"/>
      <c r="C277" s="38"/>
      <c r="D277" s="38"/>
      <c r="E277" s="38"/>
      <c r="F277" s="38"/>
      <c r="G277" s="38"/>
      <c r="H277" s="38"/>
      <c r="I277" s="38"/>
    </row>
    <row r="278" spans="2:9" s="36" customFormat="1" x14ac:dyDescent="0.25">
      <c r="B278" s="38"/>
      <c r="C278" s="38"/>
      <c r="D278" s="38"/>
      <c r="E278" s="38"/>
      <c r="F278" s="38"/>
      <c r="G278" s="38"/>
      <c r="H278" s="38"/>
      <c r="I278" s="38"/>
    </row>
    <row r="279" spans="2:9" s="36" customFormat="1" x14ac:dyDescent="0.25">
      <c r="B279" s="38"/>
      <c r="C279" s="38"/>
      <c r="D279" s="38"/>
      <c r="E279" s="38"/>
      <c r="F279" s="38"/>
      <c r="G279" s="38"/>
      <c r="H279" s="38"/>
      <c r="I279" s="38"/>
    </row>
    <row r="280" spans="2:9" s="36" customFormat="1" x14ac:dyDescent="0.25">
      <c r="B280" s="38"/>
      <c r="C280" s="38"/>
      <c r="D280" s="38"/>
      <c r="E280" s="38"/>
      <c r="F280" s="38"/>
      <c r="G280" s="38"/>
      <c r="H280" s="38"/>
      <c r="I280" s="38"/>
    </row>
    <row r="281" spans="2:9" s="36" customFormat="1" x14ac:dyDescent="0.25">
      <c r="B281" s="38"/>
      <c r="C281" s="38"/>
      <c r="D281" s="38"/>
      <c r="E281" s="38"/>
      <c r="F281" s="38"/>
      <c r="G281" s="38"/>
      <c r="H281" s="38"/>
      <c r="I281" s="38"/>
    </row>
    <row r="282" spans="2:9" s="36" customFormat="1" x14ac:dyDescent="0.25">
      <c r="B282" s="38"/>
      <c r="C282" s="38"/>
      <c r="D282" s="38"/>
      <c r="E282" s="38"/>
      <c r="F282" s="38"/>
      <c r="G282" s="38"/>
      <c r="H282" s="38"/>
      <c r="I282" s="38"/>
    </row>
    <row r="283" spans="2:9" s="36" customFormat="1" x14ac:dyDescent="0.25">
      <c r="B283" s="38"/>
      <c r="C283" s="38"/>
      <c r="D283" s="38"/>
      <c r="E283" s="38"/>
      <c r="F283" s="38"/>
      <c r="G283" s="38"/>
      <c r="H283" s="38"/>
      <c r="I283" s="38"/>
    </row>
    <row r="284" spans="2:9" s="36" customFormat="1" x14ac:dyDescent="0.25">
      <c r="B284" s="38"/>
      <c r="C284" s="38"/>
      <c r="D284" s="38"/>
      <c r="E284" s="38"/>
      <c r="F284" s="38"/>
      <c r="G284" s="38"/>
      <c r="H284" s="38"/>
      <c r="I284" s="38"/>
    </row>
    <row r="285" spans="2:9" s="36" customFormat="1" x14ac:dyDescent="0.25">
      <c r="B285" s="38"/>
      <c r="C285" s="38"/>
      <c r="D285" s="38"/>
      <c r="E285" s="38"/>
      <c r="F285" s="38"/>
      <c r="G285" s="38"/>
      <c r="H285" s="38"/>
      <c r="I285" s="38"/>
    </row>
    <row r="286" spans="2:9" s="36" customFormat="1" x14ac:dyDescent="0.25">
      <c r="B286" s="38"/>
      <c r="C286" s="38"/>
      <c r="D286" s="38"/>
      <c r="E286" s="38"/>
      <c r="F286" s="38"/>
      <c r="G286" s="38"/>
      <c r="H286" s="38"/>
      <c r="I286" s="38"/>
    </row>
    <row r="287" spans="2:9" s="36" customFormat="1" x14ac:dyDescent="0.25">
      <c r="B287" s="38"/>
      <c r="C287" s="38"/>
      <c r="D287" s="38"/>
      <c r="E287" s="38"/>
      <c r="F287" s="38"/>
      <c r="G287" s="38"/>
      <c r="H287" s="38"/>
      <c r="I287" s="38"/>
    </row>
    <row r="288" spans="2:9" s="36" customFormat="1" x14ac:dyDescent="0.25">
      <c r="B288" s="38"/>
      <c r="C288" s="38"/>
      <c r="D288" s="38"/>
      <c r="E288" s="38"/>
      <c r="F288" s="38"/>
      <c r="G288" s="38"/>
      <c r="H288" s="38"/>
      <c r="I288" s="38"/>
    </row>
    <row r="289" spans="2:11" s="36" customFormat="1" x14ac:dyDescent="0.25">
      <c r="B289" s="38"/>
      <c r="C289" s="38"/>
      <c r="D289" s="38"/>
      <c r="E289" s="38"/>
      <c r="F289" s="38"/>
      <c r="G289" s="38"/>
      <c r="H289" s="38"/>
      <c r="I289" s="38"/>
    </row>
    <row r="290" spans="2:11" s="36" customFormat="1" x14ac:dyDescent="0.25">
      <c r="B290" s="38"/>
      <c r="C290" s="38"/>
      <c r="D290" s="38"/>
      <c r="E290" s="38"/>
      <c r="F290" s="38"/>
      <c r="G290" s="38"/>
      <c r="H290" s="38"/>
      <c r="I290" s="38"/>
    </row>
    <row r="291" spans="2:11" s="36" customFormat="1" x14ac:dyDescent="0.25">
      <c r="B291" s="38"/>
      <c r="C291" s="38"/>
      <c r="D291" s="38"/>
      <c r="E291" s="38"/>
      <c r="F291" s="38"/>
      <c r="G291" s="38"/>
      <c r="H291" s="38"/>
      <c r="I291" s="38"/>
    </row>
    <row r="292" spans="2:11" s="36" customFormat="1" x14ac:dyDescent="0.25">
      <c r="B292" s="38"/>
      <c r="C292" s="38"/>
      <c r="D292" s="38"/>
      <c r="E292" s="38"/>
      <c r="F292" s="38"/>
      <c r="G292" s="38"/>
      <c r="H292" s="38"/>
      <c r="I292" s="38"/>
    </row>
    <row r="293" spans="2:11" x14ac:dyDescent="0.25">
      <c r="J293" s="36"/>
      <c r="K293" s="36"/>
    </row>
  </sheetData>
  <mergeCells count="7">
    <mergeCell ref="D1:I1"/>
    <mergeCell ref="D2:J3"/>
    <mergeCell ref="B4:B5"/>
    <mergeCell ref="C4:C5"/>
    <mergeCell ref="D4:D5"/>
    <mergeCell ref="E4:E5"/>
    <mergeCell ref="F4:I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277"/>
  <sheetViews>
    <sheetView workbookViewId="0">
      <selection activeCell="D8" sqref="D8"/>
    </sheetView>
  </sheetViews>
  <sheetFormatPr baseColWidth="10" defaultRowHeight="15" x14ac:dyDescent="0.25"/>
  <cols>
    <col min="1" max="1" width="25.5703125" style="36" customWidth="1"/>
    <col min="2" max="2" width="22.85546875" style="67" customWidth="1"/>
    <col min="3" max="3" width="13.85546875" customWidth="1"/>
    <col min="4" max="5" width="12" customWidth="1"/>
    <col min="6" max="6" width="14.42578125" customWidth="1"/>
    <col min="7" max="7" width="14.28515625" customWidth="1"/>
    <col min="8" max="9" width="13.85546875" customWidth="1"/>
    <col min="10" max="10" width="16.28515625" customWidth="1"/>
    <col min="12" max="47" width="11.42578125" style="36"/>
  </cols>
  <sheetData>
    <row r="1" spans="2:47" x14ac:dyDescent="0.25">
      <c r="B1" s="37"/>
      <c r="C1" s="38"/>
      <c r="D1" s="38"/>
      <c r="E1" s="38"/>
      <c r="F1" s="38"/>
      <c r="G1" s="38"/>
      <c r="H1" s="38"/>
      <c r="I1" s="38"/>
      <c r="J1" s="38"/>
      <c r="K1" s="36"/>
    </row>
    <row r="2" spans="2:47" ht="15.75" customHeight="1" x14ac:dyDescent="0.25">
      <c r="C2" s="307" t="s">
        <v>88</v>
      </c>
      <c r="D2" s="307"/>
      <c r="E2" s="307"/>
      <c r="F2" s="307"/>
      <c r="G2" s="307"/>
      <c r="H2" s="307"/>
      <c r="I2" s="307"/>
      <c r="J2" s="307"/>
      <c r="K2" s="36"/>
    </row>
    <row r="3" spans="2:47" ht="30" customHeight="1" x14ac:dyDescent="0.25">
      <c r="B3" s="185"/>
      <c r="C3" s="307"/>
      <c r="D3" s="307"/>
      <c r="E3" s="307"/>
      <c r="F3" s="307"/>
      <c r="G3" s="307"/>
      <c r="H3" s="307"/>
      <c r="I3" s="307"/>
      <c r="J3" s="307"/>
      <c r="K3" s="36"/>
    </row>
    <row r="4" spans="2:47" ht="37.5" customHeight="1" x14ac:dyDescent="0.25">
      <c r="B4" s="37"/>
      <c r="C4" s="308"/>
      <c r="D4" s="308"/>
      <c r="E4" s="308"/>
      <c r="F4" s="308"/>
      <c r="G4" s="308"/>
      <c r="H4" s="308"/>
      <c r="I4" s="308"/>
      <c r="J4" s="308"/>
      <c r="K4" s="36"/>
    </row>
    <row r="5" spans="2:47" ht="15" customHeight="1" x14ac:dyDescent="0.25">
      <c r="B5" s="281" t="s">
        <v>39</v>
      </c>
      <c r="C5" s="286">
        <v>2006</v>
      </c>
      <c r="D5" s="286">
        <v>2007</v>
      </c>
      <c r="E5" s="286">
        <v>2008</v>
      </c>
      <c r="F5" s="286">
        <v>2009</v>
      </c>
      <c r="G5" s="286">
        <v>2010</v>
      </c>
      <c r="H5" s="286">
        <v>2011</v>
      </c>
      <c r="I5" s="286">
        <v>2012</v>
      </c>
      <c r="J5" s="309">
        <v>2013</v>
      </c>
      <c r="K5" s="36"/>
      <c r="AU5"/>
    </row>
    <row r="6" spans="2:47" ht="30" customHeight="1" x14ac:dyDescent="0.25">
      <c r="B6" s="282"/>
      <c r="C6" s="306"/>
      <c r="D6" s="306"/>
      <c r="E6" s="306"/>
      <c r="F6" s="306"/>
      <c r="G6" s="306"/>
      <c r="H6" s="306"/>
      <c r="I6" s="306"/>
      <c r="J6" s="310">
        <v>2013</v>
      </c>
      <c r="K6" s="36"/>
      <c r="AU6"/>
    </row>
    <row r="7" spans="2:47" x14ac:dyDescent="0.25">
      <c r="B7" s="184"/>
      <c r="C7" s="75"/>
      <c r="D7" s="75"/>
      <c r="E7" s="75"/>
      <c r="F7" s="75"/>
      <c r="G7" s="75"/>
      <c r="H7" s="75"/>
      <c r="I7" s="204"/>
      <c r="J7" s="205"/>
      <c r="K7" s="36"/>
      <c r="AU7"/>
    </row>
    <row r="8" spans="2:47" x14ac:dyDescent="0.25">
      <c r="B8" s="42" t="s">
        <v>41</v>
      </c>
      <c r="C8" s="43">
        <f t="shared" ref="C8:J8" si="0">C10+C11</f>
        <v>705715.86494</v>
      </c>
      <c r="D8" s="43">
        <f t="shared" si="0"/>
        <v>855052.49755000009</v>
      </c>
      <c r="E8" s="43">
        <f t="shared" si="0"/>
        <v>845736.14332899998</v>
      </c>
      <c r="F8" s="43">
        <f t="shared" si="0"/>
        <v>1024913.429249</v>
      </c>
      <c r="G8" s="44">
        <f t="shared" si="0"/>
        <v>1032538</v>
      </c>
      <c r="H8" s="44">
        <f t="shared" si="0"/>
        <v>1049871</v>
      </c>
      <c r="I8" s="206">
        <f t="shared" si="0"/>
        <v>593306.77646900003</v>
      </c>
      <c r="J8" s="207">
        <f t="shared" si="0"/>
        <v>760106.807745</v>
      </c>
      <c r="K8" s="36"/>
      <c r="AU8"/>
    </row>
    <row r="9" spans="2:47" x14ac:dyDescent="0.25">
      <c r="B9" s="42"/>
      <c r="C9" s="40"/>
      <c r="D9" s="40"/>
      <c r="E9" s="40"/>
      <c r="F9" s="40"/>
      <c r="G9" s="40"/>
      <c r="H9" s="40"/>
      <c r="I9" s="208"/>
      <c r="J9" s="209"/>
      <c r="K9" s="36"/>
      <c r="AU9"/>
    </row>
    <row r="10" spans="2:47" ht="30" x14ac:dyDescent="0.25">
      <c r="B10" s="42" t="s">
        <v>42</v>
      </c>
      <c r="C10" s="46">
        <v>322440</v>
      </c>
      <c r="D10" s="46">
        <v>372548</v>
      </c>
      <c r="E10" s="46">
        <v>375175</v>
      </c>
      <c r="F10" s="46">
        <v>481613.44</v>
      </c>
      <c r="G10" s="44">
        <v>461351</v>
      </c>
      <c r="H10" s="44">
        <v>480495</v>
      </c>
      <c r="I10" s="206"/>
      <c r="J10" s="209"/>
      <c r="K10" s="36"/>
      <c r="AU10"/>
    </row>
    <row r="11" spans="2:47" ht="30" x14ac:dyDescent="0.25">
      <c r="B11" s="42" t="s">
        <v>43</v>
      </c>
      <c r="C11" s="46">
        <f>SUM(C14:C18,C21:C24,C27:C31,C34:C38,C41:C44,C47:C50)</f>
        <v>383275.86494000006</v>
      </c>
      <c r="D11" s="46">
        <f>SUM(D14:D18,D21:D24,D27:D31,D34:D38,D41:D44,D47:D50)</f>
        <v>482504.49755000009</v>
      </c>
      <c r="E11" s="46">
        <f>SUM(E14:E18,E21:E24,E27:E31,E34:E38,E41:E44,E47:E50)</f>
        <v>470561.14332899998</v>
      </c>
      <c r="F11" s="46">
        <f>SUM(F14:F18,F21:F24,F27:F31,F34:F38,F41:F44,F47:F50)</f>
        <v>543299.98924899998</v>
      </c>
      <c r="G11" s="44">
        <f>SUM(G13+G20+G26+G33+G40+G46)</f>
        <v>571187</v>
      </c>
      <c r="H11" s="44">
        <f>SUM(H13+H20+H26+H33+H40+H46)</f>
        <v>569376</v>
      </c>
      <c r="I11" s="206">
        <f>SUM(I13+I20+I26+I33+I40+I46)</f>
        <v>593306.77646900003</v>
      </c>
      <c r="J11" s="207">
        <f>SUM(J13+J20+J26+J33+J40+J46)</f>
        <v>760106.807745</v>
      </c>
      <c r="K11" s="36"/>
      <c r="AU11"/>
    </row>
    <row r="12" spans="2:47" x14ac:dyDescent="0.25">
      <c r="B12" s="42"/>
      <c r="C12" s="47"/>
      <c r="D12" s="47"/>
      <c r="E12" s="47"/>
      <c r="F12" s="47"/>
      <c r="G12" s="48"/>
      <c r="H12" s="40"/>
      <c r="I12" s="208"/>
      <c r="J12" s="209"/>
      <c r="K12" s="36"/>
      <c r="AU12"/>
    </row>
    <row r="13" spans="2:47" x14ac:dyDescent="0.25">
      <c r="B13" s="50" t="s">
        <v>44</v>
      </c>
      <c r="C13" s="46">
        <f t="shared" ref="C13:J13" si="1">SUM(C14:C18)</f>
        <v>232735.28593999997</v>
      </c>
      <c r="D13" s="46">
        <f t="shared" si="1"/>
        <v>284416.93755000003</v>
      </c>
      <c r="E13" s="46">
        <f t="shared" si="1"/>
        <v>286640.56993100006</v>
      </c>
      <c r="F13" s="46">
        <f t="shared" si="1"/>
        <v>315404.62665300001</v>
      </c>
      <c r="G13" s="44">
        <f t="shared" si="1"/>
        <v>338517</v>
      </c>
      <c r="H13" s="44">
        <f t="shared" si="1"/>
        <v>341837</v>
      </c>
      <c r="I13" s="206">
        <f t="shared" si="1"/>
        <v>343862.56863500003</v>
      </c>
      <c r="J13" s="207">
        <f t="shared" si="1"/>
        <v>425773.99620500003</v>
      </c>
      <c r="K13" s="36"/>
      <c r="AU13"/>
    </row>
    <row r="14" spans="2:47" x14ac:dyDescent="0.25">
      <c r="B14" s="51" t="s">
        <v>16</v>
      </c>
      <c r="C14" s="52">
        <v>193551.30799999996</v>
      </c>
      <c r="D14" s="52">
        <v>237611.40454999998</v>
      </c>
      <c r="E14" s="53">
        <v>240927.23662600006</v>
      </c>
      <c r="F14" s="53">
        <v>252791.78295999998</v>
      </c>
      <c r="G14" s="54">
        <v>274169</v>
      </c>
      <c r="H14" s="54">
        <v>281052</v>
      </c>
      <c r="I14" s="210">
        <v>278029.60815300001</v>
      </c>
      <c r="J14" s="211">
        <v>333149.101157</v>
      </c>
      <c r="K14" s="36"/>
      <c r="AU14"/>
    </row>
    <row r="15" spans="2:47" x14ac:dyDescent="0.25">
      <c r="B15" s="51" t="s">
        <v>45</v>
      </c>
      <c r="C15" s="52">
        <v>16411.317999999999</v>
      </c>
      <c r="D15" s="52">
        <v>15483.254000000001</v>
      </c>
      <c r="E15" s="53">
        <v>18034.182000000001</v>
      </c>
      <c r="F15" s="53">
        <v>23926.789000000001</v>
      </c>
      <c r="G15" s="54">
        <v>24151</v>
      </c>
      <c r="H15" s="54">
        <v>24367</v>
      </c>
      <c r="I15" s="210">
        <v>27609.336000000003</v>
      </c>
      <c r="J15" s="211">
        <v>38477.487999999998</v>
      </c>
      <c r="K15" s="36"/>
      <c r="AU15"/>
    </row>
    <row r="16" spans="2:47" x14ac:dyDescent="0.25">
      <c r="B16" s="51" t="s">
        <v>46</v>
      </c>
      <c r="C16" s="52">
        <v>7369.4379399999998</v>
      </c>
      <c r="D16" s="52">
        <v>7907.5020000000004</v>
      </c>
      <c r="E16" s="53">
        <v>7116.4409999999998</v>
      </c>
      <c r="F16" s="53">
        <v>9311.7659999999996</v>
      </c>
      <c r="G16" s="54">
        <v>10581</v>
      </c>
      <c r="H16" s="54">
        <v>10205</v>
      </c>
      <c r="I16" s="210">
        <v>12022.73</v>
      </c>
      <c r="J16" s="211">
        <v>16234.544000000002</v>
      </c>
      <c r="K16" s="36"/>
      <c r="AU16"/>
    </row>
    <row r="17" spans="2:47" x14ac:dyDescent="0.25">
      <c r="B17" s="51" t="s">
        <v>18</v>
      </c>
      <c r="C17" s="52">
        <v>7408.07</v>
      </c>
      <c r="D17" s="52">
        <v>8820.8709999999992</v>
      </c>
      <c r="E17" s="53">
        <v>8789.4733049999995</v>
      </c>
      <c r="F17" s="53">
        <v>11524.649692999999</v>
      </c>
      <c r="G17" s="54">
        <v>11985</v>
      </c>
      <c r="H17" s="54">
        <v>10486</v>
      </c>
      <c r="I17" s="210">
        <v>9483.4349710000006</v>
      </c>
      <c r="J17" s="211">
        <v>16072.844936</v>
      </c>
      <c r="K17" s="36"/>
      <c r="AU17"/>
    </row>
    <row r="18" spans="2:47" x14ac:dyDescent="0.25">
      <c r="B18" s="51" t="s">
        <v>47</v>
      </c>
      <c r="C18" s="52">
        <v>7995.152</v>
      </c>
      <c r="D18" s="52">
        <v>14593.906000000001</v>
      </c>
      <c r="E18" s="53">
        <v>11773.236999999999</v>
      </c>
      <c r="F18" s="53">
        <v>17849.638999999999</v>
      </c>
      <c r="G18" s="54">
        <v>17631</v>
      </c>
      <c r="H18" s="54">
        <v>15727</v>
      </c>
      <c r="I18" s="210">
        <v>16717.459510999994</v>
      </c>
      <c r="J18" s="211">
        <v>21840.018111999998</v>
      </c>
      <c r="K18" s="36"/>
      <c r="AU18"/>
    </row>
    <row r="19" spans="2:47" x14ac:dyDescent="0.25">
      <c r="B19" s="51"/>
      <c r="C19" s="47"/>
      <c r="D19" s="47"/>
      <c r="E19" s="47"/>
      <c r="F19" s="47"/>
      <c r="G19" s="55"/>
      <c r="H19" s="40"/>
      <c r="I19" s="212"/>
      <c r="J19" s="209"/>
      <c r="K19" s="36"/>
      <c r="AU19"/>
    </row>
    <row r="20" spans="2:47" x14ac:dyDescent="0.25">
      <c r="B20" s="50" t="s">
        <v>48</v>
      </c>
      <c r="C20" s="46">
        <f t="shared" ref="C20:J20" si="2">SUM(C21:C24)</f>
        <v>26879.911</v>
      </c>
      <c r="D20" s="46">
        <f t="shared" si="2"/>
        <v>28395.082999999999</v>
      </c>
      <c r="E20" s="46">
        <f t="shared" si="2"/>
        <v>30579.156606</v>
      </c>
      <c r="F20" s="46">
        <f t="shared" si="2"/>
        <v>32171.093999999997</v>
      </c>
      <c r="G20" s="56">
        <f t="shared" si="2"/>
        <v>33352</v>
      </c>
      <c r="H20" s="56">
        <f t="shared" si="2"/>
        <v>32397</v>
      </c>
      <c r="I20" s="213">
        <f t="shared" si="2"/>
        <v>40093.756000000001</v>
      </c>
      <c r="J20" s="221">
        <f t="shared" si="2"/>
        <v>53043.701000000001</v>
      </c>
      <c r="K20" s="36"/>
      <c r="AU20"/>
    </row>
    <row r="21" spans="2:47" x14ac:dyDescent="0.25">
      <c r="B21" s="51" t="s">
        <v>49</v>
      </c>
      <c r="C21" s="52">
        <v>10013.507</v>
      </c>
      <c r="D21" s="52">
        <v>9536.8780000000006</v>
      </c>
      <c r="E21" s="53">
        <v>9858.009</v>
      </c>
      <c r="F21" s="53">
        <v>11278.123</v>
      </c>
      <c r="G21" s="54">
        <v>11594</v>
      </c>
      <c r="H21" s="54">
        <v>11842</v>
      </c>
      <c r="I21" s="210">
        <v>14215.514000000001</v>
      </c>
      <c r="J21" s="211">
        <v>19383.884000000002</v>
      </c>
      <c r="K21" s="36"/>
      <c r="AU21"/>
    </row>
    <row r="22" spans="2:47" x14ac:dyDescent="0.25">
      <c r="B22" s="51" t="s">
        <v>50</v>
      </c>
      <c r="C22" s="52">
        <v>4842.5990000000002</v>
      </c>
      <c r="D22" s="52">
        <v>5803.3339999999998</v>
      </c>
      <c r="E22" s="53">
        <v>5662.5992499999993</v>
      </c>
      <c r="F22" s="53">
        <v>5703.3919999999998</v>
      </c>
      <c r="G22" s="54">
        <v>6018</v>
      </c>
      <c r="H22" s="54">
        <v>5649</v>
      </c>
      <c r="I22" s="210">
        <v>6887.0259999999998</v>
      </c>
      <c r="J22" s="211">
        <v>6187.4589999999998</v>
      </c>
      <c r="K22" s="36"/>
      <c r="AU22"/>
    </row>
    <row r="23" spans="2:47" x14ac:dyDescent="0.25">
      <c r="B23" s="51" t="s">
        <v>22</v>
      </c>
      <c r="C23" s="52">
        <v>5828.79</v>
      </c>
      <c r="D23" s="52">
        <v>6052.3029999999999</v>
      </c>
      <c r="E23" s="53">
        <v>6562.4563559999997</v>
      </c>
      <c r="F23" s="53">
        <v>7252.286000000001</v>
      </c>
      <c r="G23" s="54">
        <v>7359</v>
      </c>
      <c r="H23" s="54">
        <v>6935</v>
      </c>
      <c r="I23" s="210">
        <v>8776.652</v>
      </c>
      <c r="J23" s="211">
        <v>12238.866</v>
      </c>
      <c r="K23" s="36"/>
      <c r="AU23"/>
    </row>
    <row r="24" spans="2:47" x14ac:dyDescent="0.25">
      <c r="B24" s="51" t="s">
        <v>23</v>
      </c>
      <c r="C24" s="52">
        <v>6195.0149999999994</v>
      </c>
      <c r="D24" s="52">
        <v>7002.5680000000002</v>
      </c>
      <c r="E24" s="53">
        <v>8496.0920000000006</v>
      </c>
      <c r="F24" s="53">
        <v>7937.2929999999997</v>
      </c>
      <c r="G24" s="54">
        <v>8381</v>
      </c>
      <c r="H24" s="54">
        <v>7971</v>
      </c>
      <c r="I24" s="210">
        <v>10214.563999999998</v>
      </c>
      <c r="J24" s="211">
        <v>15233.492</v>
      </c>
      <c r="K24" s="36"/>
      <c r="AU24"/>
    </row>
    <row r="25" spans="2:47" x14ac:dyDescent="0.25">
      <c r="B25" s="51"/>
      <c r="C25" s="52"/>
      <c r="D25" s="52"/>
      <c r="E25" s="53"/>
      <c r="F25" s="53"/>
      <c r="G25" s="57"/>
      <c r="H25" s="40"/>
      <c r="I25" s="212"/>
      <c r="J25" s="209"/>
      <c r="K25" s="36"/>
      <c r="AU25"/>
    </row>
    <row r="26" spans="2:47" x14ac:dyDescent="0.25">
      <c r="B26" s="50" t="s">
        <v>51</v>
      </c>
      <c r="C26" s="58">
        <f t="shared" ref="C26:J26" si="3">SUM(C27:C31)</f>
        <v>34355.577000000005</v>
      </c>
      <c r="D26" s="58">
        <f t="shared" si="3"/>
        <v>46504.851000000002</v>
      </c>
      <c r="E26" s="58">
        <f t="shared" si="3"/>
        <v>42571.148549000005</v>
      </c>
      <c r="F26" s="58">
        <f t="shared" si="3"/>
        <v>56803.588462</v>
      </c>
      <c r="G26" s="44">
        <f t="shared" si="3"/>
        <v>60389</v>
      </c>
      <c r="H26" s="44">
        <f t="shared" si="3"/>
        <v>54780</v>
      </c>
      <c r="I26" s="206">
        <f t="shared" si="3"/>
        <v>61388.722869999998</v>
      </c>
      <c r="J26" s="207">
        <f t="shared" si="3"/>
        <v>84288.513000000006</v>
      </c>
      <c r="K26" s="36"/>
      <c r="AU26"/>
    </row>
    <row r="27" spans="2:47" x14ac:dyDescent="0.25">
      <c r="B27" s="51" t="s">
        <v>24</v>
      </c>
      <c r="C27" s="52">
        <v>5344.2550000000001</v>
      </c>
      <c r="D27" s="52">
        <v>6648.0209999999997</v>
      </c>
      <c r="E27" s="53">
        <v>5249.5525170000001</v>
      </c>
      <c r="F27" s="53">
        <v>6045.4097320000001</v>
      </c>
      <c r="G27" s="54">
        <v>7189</v>
      </c>
      <c r="H27" s="54">
        <v>6060</v>
      </c>
      <c r="I27" s="210">
        <v>7427.3429999999998</v>
      </c>
      <c r="J27" s="211">
        <v>9638.7070000000003</v>
      </c>
      <c r="K27" s="36"/>
      <c r="AU27"/>
    </row>
    <row r="28" spans="2:47" x14ac:dyDescent="0.25">
      <c r="B28" s="51" t="s">
        <v>25</v>
      </c>
      <c r="C28" s="52">
        <v>3427.7950000000001</v>
      </c>
      <c r="D28" s="52">
        <v>3382.8969999999999</v>
      </c>
      <c r="E28" s="53">
        <v>2988.2020000000002</v>
      </c>
      <c r="F28" s="53">
        <v>3918.1050000000005</v>
      </c>
      <c r="G28" s="54">
        <v>4372</v>
      </c>
      <c r="H28" s="54">
        <v>3914</v>
      </c>
      <c r="I28" s="210">
        <v>4997.6688699999995</v>
      </c>
      <c r="J28" s="211">
        <v>5798.9089999999997</v>
      </c>
      <c r="K28" s="36"/>
      <c r="AU28"/>
    </row>
    <row r="29" spans="2:47" x14ac:dyDescent="0.25">
      <c r="B29" s="51" t="s">
        <v>26</v>
      </c>
      <c r="C29" s="52">
        <v>3169.6490000000003</v>
      </c>
      <c r="D29" s="52">
        <v>5994.2929999999997</v>
      </c>
      <c r="E29" s="53">
        <v>6112.5603110000002</v>
      </c>
      <c r="F29" s="53">
        <v>9427.0160000000014</v>
      </c>
      <c r="G29" s="54">
        <v>11657</v>
      </c>
      <c r="H29" s="54">
        <v>8525</v>
      </c>
      <c r="I29" s="210">
        <v>9531.030999999999</v>
      </c>
      <c r="J29" s="211">
        <v>11114.741999999998</v>
      </c>
      <c r="K29" s="36"/>
      <c r="AU29"/>
    </row>
    <row r="30" spans="2:47" x14ac:dyDescent="0.25">
      <c r="B30" s="51" t="s">
        <v>52</v>
      </c>
      <c r="C30" s="52">
        <v>14056.864</v>
      </c>
      <c r="D30" s="52">
        <v>22429.562000000002</v>
      </c>
      <c r="E30" s="53">
        <v>18108.407800000001</v>
      </c>
      <c r="F30" s="53">
        <v>25834.646000000001</v>
      </c>
      <c r="G30" s="54">
        <v>25101</v>
      </c>
      <c r="H30" s="54">
        <v>25148</v>
      </c>
      <c r="I30" s="210">
        <v>25586.109</v>
      </c>
      <c r="J30" s="211">
        <v>37328.07</v>
      </c>
      <c r="K30" s="36"/>
      <c r="AU30"/>
    </row>
    <row r="31" spans="2:47" x14ac:dyDescent="0.25">
      <c r="B31" s="51" t="s">
        <v>27</v>
      </c>
      <c r="C31" s="52">
        <v>8357.0139999999992</v>
      </c>
      <c r="D31" s="52">
        <v>8050.0780000000004</v>
      </c>
      <c r="E31" s="53">
        <v>10112.425921</v>
      </c>
      <c r="F31" s="53">
        <v>11578.41173</v>
      </c>
      <c r="G31" s="54">
        <v>12070</v>
      </c>
      <c r="H31" s="54">
        <v>11133</v>
      </c>
      <c r="I31" s="210">
        <v>13846.571</v>
      </c>
      <c r="J31" s="211">
        <v>20408.085000000003</v>
      </c>
      <c r="K31" s="36"/>
      <c r="AU31"/>
    </row>
    <row r="32" spans="2:47" x14ac:dyDescent="0.25">
      <c r="B32" s="51"/>
      <c r="C32" s="52"/>
      <c r="D32" s="52"/>
      <c r="E32" s="53"/>
      <c r="F32" s="53"/>
      <c r="G32" s="55"/>
      <c r="H32" s="40"/>
      <c r="I32" s="212"/>
      <c r="J32" s="209"/>
      <c r="K32" s="36"/>
      <c r="AU32"/>
    </row>
    <row r="33" spans="2:47" x14ac:dyDescent="0.25">
      <c r="B33" s="50" t="s">
        <v>53</v>
      </c>
      <c r="C33" s="58">
        <f t="shared" ref="C33:J33" si="4">SUM(C34:C38)</f>
        <v>27202.141000000003</v>
      </c>
      <c r="D33" s="58">
        <f t="shared" si="4"/>
        <v>30954.743000000002</v>
      </c>
      <c r="E33" s="58">
        <f t="shared" si="4"/>
        <v>29982.670899999997</v>
      </c>
      <c r="F33" s="58">
        <f t="shared" si="4"/>
        <v>39574.753955</v>
      </c>
      <c r="G33" s="44">
        <f t="shared" si="4"/>
        <v>40258</v>
      </c>
      <c r="H33" s="44">
        <f t="shared" si="4"/>
        <v>39312</v>
      </c>
      <c r="I33" s="206">
        <f t="shared" si="4"/>
        <v>43405.821238999997</v>
      </c>
      <c r="J33" s="207">
        <f t="shared" si="4"/>
        <v>60577.501332</v>
      </c>
      <c r="K33" s="36"/>
      <c r="AU33"/>
    </row>
    <row r="34" spans="2:47" x14ac:dyDescent="0.25">
      <c r="B34" s="51" t="s">
        <v>28</v>
      </c>
      <c r="C34" s="52">
        <v>11072.379000000001</v>
      </c>
      <c r="D34" s="52">
        <v>12621.423000000001</v>
      </c>
      <c r="E34" s="53">
        <v>11743.477461</v>
      </c>
      <c r="F34" s="53">
        <v>16652.580204999998</v>
      </c>
      <c r="G34" s="54">
        <v>15934</v>
      </c>
      <c r="H34" s="54">
        <v>13930</v>
      </c>
      <c r="I34" s="210">
        <v>17217.579999999998</v>
      </c>
      <c r="J34" s="211">
        <v>22958.089</v>
      </c>
      <c r="K34" s="36"/>
      <c r="AU34"/>
    </row>
    <row r="35" spans="2:47" x14ac:dyDescent="0.25">
      <c r="B35" s="51" t="s">
        <v>29</v>
      </c>
      <c r="C35" s="52">
        <v>4511.3859999999995</v>
      </c>
      <c r="D35" s="52">
        <v>4873.09</v>
      </c>
      <c r="E35" s="53">
        <v>3988.1077640000003</v>
      </c>
      <c r="F35" s="53">
        <v>7060.6750000000002</v>
      </c>
      <c r="G35" s="54">
        <v>7034</v>
      </c>
      <c r="H35" s="54">
        <v>6634</v>
      </c>
      <c r="I35" s="210">
        <v>6939.2632389999999</v>
      </c>
      <c r="J35" s="211">
        <v>9086.1880000000001</v>
      </c>
      <c r="K35" s="36"/>
      <c r="AU35"/>
    </row>
    <row r="36" spans="2:47" x14ac:dyDescent="0.25">
      <c r="B36" s="51" t="s">
        <v>54</v>
      </c>
      <c r="C36" s="52">
        <v>3855.8580000000002</v>
      </c>
      <c r="D36" s="52">
        <v>4672.6120000000001</v>
      </c>
      <c r="E36" s="53">
        <v>4938.9689680000001</v>
      </c>
      <c r="F36" s="53">
        <v>5098.6360000000004</v>
      </c>
      <c r="G36" s="54">
        <v>6558</v>
      </c>
      <c r="H36" s="54">
        <v>6975</v>
      </c>
      <c r="I36" s="210">
        <v>7055.3230000000003</v>
      </c>
      <c r="J36" s="211">
        <v>10711.652000000002</v>
      </c>
      <c r="K36" s="36"/>
      <c r="AU36"/>
    </row>
    <row r="37" spans="2:47" x14ac:dyDescent="0.25">
      <c r="B37" s="51" t="s">
        <v>30</v>
      </c>
      <c r="C37" s="52">
        <v>2474.1510000000003</v>
      </c>
      <c r="D37" s="52">
        <v>2673.2020000000002</v>
      </c>
      <c r="E37" s="53">
        <v>3037.5691500000003</v>
      </c>
      <c r="F37" s="53">
        <v>3850.4237500000004</v>
      </c>
      <c r="G37" s="54">
        <v>3696</v>
      </c>
      <c r="H37" s="54">
        <v>5046</v>
      </c>
      <c r="I37" s="210">
        <v>4992.8900000000003</v>
      </c>
      <c r="J37" s="211">
        <v>6011.9470000000001</v>
      </c>
      <c r="K37" s="36"/>
      <c r="AU37"/>
    </row>
    <row r="38" spans="2:47" x14ac:dyDescent="0.25">
      <c r="B38" s="51" t="s">
        <v>31</v>
      </c>
      <c r="C38" s="52">
        <v>5288.3670000000002</v>
      </c>
      <c r="D38" s="52">
        <v>6114.4160000000002</v>
      </c>
      <c r="E38" s="53">
        <v>6274.5475569999999</v>
      </c>
      <c r="F38" s="53">
        <v>6912.4390000000003</v>
      </c>
      <c r="G38" s="54">
        <v>7036</v>
      </c>
      <c r="H38" s="54">
        <v>6727</v>
      </c>
      <c r="I38" s="210">
        <v>7200.7650000000003</v>
      </c>
      <c r="J38" s="211">
        <v>11809.625332</v>
      </c>
      <c r="K38" s="36"/>
      <c r="AU38"/>
    </row>
    <row r="39" spans="2:47" x14ac:dyDescent="0.25">
      <c r="B39" s="51"/>
      <c r="C39" s="47"/>
      <c r="D39" s="47"/>
      <c r="E39" s="47"/>
      <c r="F39" s="47"/>
      <c r="G39" s="55"/>
      <c r="H39" s="40"/>
      <c r="I39" s="212"/>
      <c r="J39" s="209"/>
      <c r="K39" s="36"/>
      <c r="AU39"/>
    </row>
    <row r="40" spans="2:47" x14ac:dyDescent="0.25">
      <c r="B40" s="59" t="s">
        <v>55</v>
      </c>
      <c r="C40" s="46">
        <f t="shared" ref="C40:J40" si="5">SUM(C41:C44)</f>
        <v>22312.230000000003</v>
      </c>
      <c r="D40" s="46">
        <f t="shared" si="5"/>
        <v>27038.235000000001</v>
      </c>
      <c r="E40" s="46">
        <f t="shared" si="5"/>
        <v>27439.972480999997</v>
      </c>
      <c r="F40" s="46">
        <f t="shared" si="5"/>
        <v>37436.958178999994</v>
      </c>
      <c r="G40" s="44">
        <f t="shared" si="5"/>
        <v>33386</v>
      </c>
      <c r="H40" s="44">
        <f t="shared" si="5"/>
        <v>32688</v>
      </c>
      <c r="I40" s="206">
        <f t="shared" si="5"/>
        <v>34319.698065999997</v>
      </c>
      <c r="J40" s="207">
        <f t="shared" si="5"/>
        <v>43972.365030000001</v>
      </c>
      <c r="K40" s="36"/>
      <c r="AU40"/>
    </row>
    <row r="41" spans="2:47" x14ac:dyDescent="0.25">
      <c r="B41" s="51" t="s">
        <v>32</v>
      </c>
      <c r="C41" s="52">
        <v>7839.2929999999997</v>
      </c>
      <c r="D41" s="52">
        <v>8871.4680000000008</v>
      </c>
      <c r="E41" s="53">
        <v>9292.8130000000001</v>
      </c>
      <c r="F41" s="53">
        <v>10318.133</v>
      </c>
      <c r="G41" s="54">
        <v>11447</v>
      </c>
      <c r="H41" s="54">
        <v>11936</v>
      </c>
      <c r="I41" s="210">
        <v>11197.161</v>
      </c>
      <c r="J41" s="211">
        <v>13388.266</v>
      </c>
      <c r="K41" s="36"/>
      <c r="AU41"/>
    </row>
    <row r="42" spans="2:47" x14ac:dyDescent="0.25">
      <c r="B42" s="51" t="s">
        <v>33</v>
      </c>
      <c r="C42" s="52">
        <v>4396.2430000000004</v>
      </c>
      <c r="D42" s="52">
        <v>5470.5749999999998</v>
      </c>
      <c r="E42" s="53">
        <v>6250.6083010000002</v>
      </c>
      <c r="F42" s="53">
        <v>12251.355947</v>
      </c>
      <c r="G42" s="54">
        <v>8370</v>
      </c>
      <c r="H42" s="54">
        <v>7616</v>
      </c>
      <c r="I42" s="210">
        <v>8581.6139999999996</v>
      </c>
      <c r="J42" s="211">
        <v>12657.619618000001</v>
      </c>
      <c r="K42" s="36"/>
      <c r="AU42"/>
    </row>
    <row r="43" spans="2:47" x14ac:dyDescent="0.25">
      <c r="B43" s="51" t="s">
        <v>56</v>
      </c>
      <c r="C43" s="52">
        <v>1485.807</v>
      </c>
      <c r="D43" s="52">
        <v>1982.741</v>
      </c>
      <c r="E43" s="53">
        <v>2260.8791799999999</v>
      </c>
      <c r="F43" s="53">
        <v>2808.0262320000002</v>
      </c>
      <c r="G43" s="54">
        <v>1906</v>
      </c>
      <c r="H43" s="54">
        <v>3218</v>
      </c>
      <c r="I43" s="210">
        <v>3351.9659999999999</v>
      </c>
      <c r="J43" s="211">
        <v>3319.5439999999999</v>
      </c>
      <c r="K43" s="36"/>
      <c r="AU43"/>
    </row>
    <row r="44" spans="2:47" x14ac:dyDescent="0.25">
      <c r="B44" s="51" t="s">
        <v>34</v>
      </c>
      <c r="C44" s="52">
        <v>8590.8870000000006</v>
      </c>
      <c r="D44" s="52">
        <v>10713.450999999999</v>
      </c>
      <c r="E44" s="53">
        <v>9635.6720000000005</v>
      </c>
      <c r="F44" s="53">
        <v>12059.442999999999</v>
      </c>
      <c r="G44" s="54">
        <v>11663</v>
      </c>
      <c r="H44" s="54">
        <v>9918</v>
      </c>
      <c r="I44" s="210">
        <v>11188.957065999999</v>
      </c>
      <c r="J44" s="211">
        <v>14606.935412000001</v>
      </c>
      <c r="K44" s="36"/>
      <c r="AU44"/>
    </row>
    <row r="45" spans="2:47" ht="15" customHeight="1" x14ac:dyDescent="0.25">
      <c r="B45" s="51"/>
      <c r="C45" s="47"/>
      <c r="D45" s="47"/>
      <c r="E45" s="47"/>
      <c r="F45" s="47"/>
      <c r="G45" s="57"/>
      <c r="H45" s="40"/>
      <c r="I45" s="212"/>
      <c r="J45" s="209"/>
      <c r="K45" s="36"/>
      <c r="AU45"/>
    </row>
    <row r="46" spans="2:47" ht="28.5" customHeight="1" x14ac:dyDescent="0.25">
      <c r="B46" s="60" t="s">
        <v>57</v>
      </c>
      <c r="C46" s="46">
        <f t="shared" ref="C46:J46" si="6">SUM(C47:C50)</f>
        <v>39790.720000000001</v>
      </c>
      <c r="D46" s="46">
        <f t="shared" si="6"/>
        <v>65194.648000000008</v>
      </c>
      <c r="E46" s="46">
        <f t="shared" si="6"/>
        <v>53347.624862000004</v>
      </c>
      <c r="F46" s="46">
        <f t="shared" si="6"/>
        <v>61908.968000000008</v>
      </c>
      <c r="G46" s="44">
        <f t="shared" si="6"/>
        <v>65285</v>
      </c>
      <c r="H46" s="44">
        <f t="shared" si="6"/>
        <v>68362</v>
      </c>
      <c r="I46" s="206">
        <f t="shared" si="6"/>
        <v>70236.209658999986</v>
      </c>
      <c r="J46" s="207">
        <f t="shared" si="6"/>
        <v>92450.731178000016</v>
      </c>
      <c r="K46" s="36"/>
      <c r="AU46"/>
    </row>
    <row r="47" spans="2:47" x14ac:dyDescent="0.25">
      <c r="B47" s="51" t="s">
        <v>35</v>
      </c>
      <c r="C47" s="52">
        <v>22103.584999999999</v>
      </c>
      <c r="D47" s="52">
        <v>41115.879000000001</v>
      </c>
      <c r="E47" s="53">
        <v>32297.737323000001</v>
      </c>
      <c r="F47" s="53">
        <v>35549.152000000002</v>
      </c>
      <c r="G47" s="54">
        <v>37359</v>
      </c>
      <c r="H47" s="54">
        <v>42010</v>
      </c>
      <c r="I47" s="210">
        <v>40518.276467999996</v>
      </c>
      <c r="J47" s="211">
        <v>54733.524000000005</v>
      </c>
      <c r="K47" s="36"/>
      <c r="AU47"/>
    </row>
    <row r="48" spans="2:47" x14ac:dyDescent="0.25">
      <c r="B48" s="51" t="s">
        <v>36</v>
      </c>
      <c r="C48" s="52">
        <v>3594.085</v>
      </c>
      <c r="D48" s="52">
        <v>4606.4399999999996</v>
      </c>
      <c r="E48" s="53">
        <v>4325.7030000000004</v>
      </c>
      <c r="F48" s="53">
        <v>5590.2119999999995</v>
      </c>
      <c r="G48" s="54">
        <v>5995</v>
      </c>
      <c r="H48" s="54">
        <v>5253</v>
      </c>
      <c r="I48" s="210">
        <v>5718.0801849999998</v>
      </c>
      <c r="J48" s="211">
        <v>9762.8885809999992</v>
      </c>
      <c r="K48" s="36"/>
      <c r="AU48"/>
    </row>
    <row r="49" spans="2:47" x14ac:dyDescent="0.25">
      <c r="B49" s="51" t="s">
        <v>37</v>
      </c>
      <c r="C49" s="52">
        <v>9095.9549999999999</v>
      </c>
      <c r="D49" s="52">
        <v>12984.3</v>
      </c>
      <c r="E49" s="53">
        <v>11624.978539</v>
      </c>
      <c r="F49" s="53">
        <v>13691.327000000001</v>
      </c>
      <c r="G49" s="54">
        <v>14763</v>
      </c>
      <c r="H49" s="54">
        <v>12774</v>
      </c>
      <c r="I49" s="210">
        <v>14031.528856999999</v>
      </c>
      <c r="J49" s="211">
        <v>18590.552597000002</v>
      </c>
      <c r="K49" s="36"/>
      <c r="AU49"/>
    </row>
    <row r="50" spans="2:47" x14ac:dyDescent="0.25">
      <c r="B50" s="61" t="s">
        <v>38</v>
      </c>
      <c r="C50" s="62">
        <v>4997.0950000000003</v>
      </c>
      <c r="D50" s="62">
        <v>6488.0290000000005</v>
      </c>
      <c r="E50" s="63">
        <v>5099.2060000000001</v>
      </c>
      <c r="F50" s="63">
        <v>7078.277</v>
      </c>
      <c r="G50" s="64">
        <v>7168</v>
      </c>
      <c r="H50" s="64">
        <v>8325</v>
      </c>
      <c r="I50" s="214">
        <v>9968.324149</v>
      </c>
      <c r="J50" s="215">
        <v>9363.7659999999996</v>
      </c>
      <c r="K50" s="36"/>
      <c r="AU50"/>
    </row>
    <row r="51" spans="2:47" s="36" customFormat="1" x14ac:dyDescent="0.25">
      <c r="B51" s="38" t="s">
        <v>58</v>
      </c>
      <c r="C51" s="38"/>
      <c r="D51" s="38"/>
      <c r="E51" s="38"/>
      <c r="F51" s="38"/>
      <c r="G51" s="38"/>
      <c r="H51" s="107"/>
      <c r="I51" s="54"/>
      <c r="J51" s="38"/>
      <c r="K51" s="66"/>
    </row>
    <row r="52" spans="2:47" s="36" customFormat="1" x14ac:dyDescent="0.25">
      <c r="B52" s="37" t="s">
        <v>59</v>
      </c>
      <c r="C52" s="38"/>
      <c r="D52" s="38"/>
      <c r="E52" s="38"/>
      <c r="F52" s="38"/>
      <c r="G52" s="38"/>
      <c r="H52" s="38"/>
      <c r="I52" s="64"/>
      <c r="J52" s="38"/>
      <c r="K52" s="66"/>
    </row>
    <row r="53" spans="2:47" s="36" customFormat="1" x14ac:dyDescent="0.25">
      <c r="B53" s="37" t="s">
        <v>84</v>
      </c>
      <c r="C53" s="38"/>
      <c r="D53" s="38"/>
      <c r="E53" s="38"/>
      <c r="F53" s="38"/>
      <c r="G53" s="38"/>
      <c r="H53" s="38"/>
      <c r="I53" s="107"/>
      <c r="J53" s="38"/>
      <c r="K53" s="66"/>
    </row>
    <row r="54" spans="2:47" s="36" customFormat="1" x14ac:dyDescent="0.25">
      <c r="B54" s="96"/>
      <c r="I54" s="38"/>
    </row>
    <row r="55" spans="2:47" s="36" customFormat="1" x14ac:dyDescent="0.25">
      <c r="B55" s="96"/>
      <c r="I55" s="38"/>
    </row>
    <row r="56" spans="2:47" s="36" customFormat="1" x14ac:dyDescent="0.25">
      <c r="B56" s="96"/>
    </row>
    <row r="57" spans="2:47" s="36" customFormat="1" x14ac:dyDescent="0.25">
      <c r="B57" s="96"/>
    </row>
    <row r="58" spans="2:47" s="36" customFormat="1" x14ac:dyDescent="0.25">
      <c r="B58" s="96"/>
    </row>
    <row r="59" spans="2:47" s="36" customFormat="1" x14ac:dyDescent="0.25">
      <c r="B59" s="96"/>
    </row>
    <row r="60" spans="2:47" s="36" customFormat="1" x14ac:dyDescent="0.25">
      <c r="B60" s="96"/>
    </row>
    <row r="61" spans="2:47" s="36" customFormat="1" x14ac:dyDescent="0.25">
      <c r="B61" s="96"/>
    </row>
    <row r="62" spans="2:47" s="36" customFormat="1" x14ac:dyDescent="0.25">
      <c r="B62" s="96"/>
    </row>
    <row r="63" spans="2:47" s="36" customFormat="1" x14ac:dyDescent="0.25">
      <c r="B63" s="96"/>
    </row>
    <row r="64" spans="2:47" s="36" customFormat="1" x14ac:dyDescent="0.25">
      <c r="B64" s="96"/>
    </row>
    <row r="65" spans="2:2" s="36" customFormat="1" x14ac:dyDescent="0.25">
      <c r="B65" s="96"/>
    </row>
    <row r="66" spans="2:2" s="36" customFormat="1" x14ac:dyDescent="0.25">
      <c r="B66" s="96"/>
    </row>
    <row r="67" spans="2:2" s="36" customFormat="1" x14ac:dyDescent="0.25">
      <c r="B67" s="96"/>
    </row>
    <row r="68" spans="2:2" s="36" customFormat="1" x14ac:dyDescent="0.25">
      <c r="B68" s="96"/>
    </row>
    <row r="69" spans="2:2" s="36" customFormat="1" x14ac:dyDescent="0.25">
      <c r="B69" s="96"/>
    </row>
    <row r="70" spans="2:2" s="36" customFormat="1" x14ac:dyDescent="0.25">
      <c r="B70" s="96"/>
    </row>
    <row r="71" spans="2:2" s="36" customFormat="1" x14ac:dyDescent="0.25">
      <c r="B71" s="96"/>
    </row>
    <row r="72" spans="2:2" s="36" customFormat="1" x14ac:dyDescent="0.25">
      <c r="B72" s="96"/>
    </row>
    <row r="73" spans="2:2" s="36" customFormat="1" x14ac:dyDescent="0.25">
      <c r="B73" s="96"/>
    </row>
    <row r="74" spans="2:2" s="36" customFormat="1" x14ac:dyDescent="0.25">
      <c r="B74" s="96"/>
    </row>
    <row r="75" spans="2:2" s="36" customFormat="1" x14ac:dyDescent="0.25">
      <c r="B75" s="96"/>
    </row>
    <row r="76" spans="2:2" s="36" customFormat="1" x14ac:dyDescent="0.25">
      <c r="B76" s="96"/>
    </row>
    <row r="77" spans="2:2" s="36" customFormat="1" x14ac:dyDescent="0.25">
      <c r="B77" s="96"/>
    </row>
    <row r="78" spans="2:2" s="36" customFormat="1" x14ac:dyDescent="0.25">
      <c r="B78" s="96"/>
    </row>
    <row r="79" spans="2:2" s="36" customFormat="1" x14ac:dyDescent="0.25">
      <c r="B79" s="96"/>
    </row>
    <row r="80" spans="2:2" s="36" customFormat="1" x14ac:dyDescent="0.25">
      <c r="B80" s="96"/>
    </row>
    <row r="81" spans="2:2" s="36" customFormat="1" x14ac:dyDescent="0.25">
      <c r="B81" s="96"/>
    </row>
    <row r="82" spans="2:2" s="36" customFormat="1" x14ac:dyDescent="0.25">
      <c r="B82" s="96"/>
    </row>
    <row r="83" spans="2:2" s="36" customFormat="1" x14ac:dyDescent="0.25">
      <c r="B83" s="96"/>
    </row>
    <row r="84" spans="2:2" s="36" customFormat="1" x14ac:dyDescent="0.25">
      <c r="B84" s="96"/>
    </row>
    <row r="85" spans="2:2" s="36" customFormat="1" x14ac:dyDescent="0.25">
      <c r="B85" s="96"/>
    </row>
    <row r="86" spans="2:2" s="36" customFormat="1" x14ac:dyDescent="0.25">
      <c r="B86" s="96"/>
    </row>
    <row r="87" spans="2:2" s="36" customFormat="1" x14ac:dyDescent="0.25">
      <c r="B87" s="96"/>
    </row>
    <row r="88" spans="2:2" s="36" customFormat="1" x14ac:dyDescent="0.25">
      <c r="B88" s="96"/>
    </row>
    <row r="89" spans="2:2" s="36" customFormat="1" x14ac:dyDescent="0.25">
      <c r="B89" s="96"/>
    </row>
    <row r="90" spans="2:2" s="36" customFormat="1" x14ac:dyDescent="0.25">
      <c r="B90" s="96"/>
    </row>
    <row r="91" spans="2:2" s="36" customFormat="1" x14ac:dyDescent="0.25">
      <c r="B91" s="96"/>
    </row>
    <row r="92" spans="2:2" s="36" customFormat="1" x14ac:dyDescent="0.25">
      <c r="B92" s="96"/>
    </row>
    <row r="93" spans="2:2" s="36" customFormat="1" x14ac:dyDescent="0.25">
      <c r="B93" s="96"/>
    </row>
    <row r="94" spans="2:2" s="36" customFormat="1" x14ac:dyDescent="0.25">
      <c r="B94" s="96"/>
    </row>
    <row r="95" spans="2:2" s="36" customFormat="1" x14ac:dyDescent="0.25">
      <c r="B95" s="96"/>
    </row>
    <row r="96" spans="2:2" s="36" customFormat="1" x14ac:dyDescent="0.25">
      <c r="B96" s="96"/>
    </row>
    <row r="97" spans="2:2" s="36" customFormat="1" x14ac:dyDescent="0.25">
      <c r="B97" s="96"/>
    </row>
    <row r="98" spans="2:2" s="36" customFormat="1" x14ac:dyDescent="0.25">
      <c r="B98" s="96"/>
    </row>
    <row r="99" spans="2:2" s="36" customFormat="1" x14ac:dyDescent="0.25">
      <c r="B99" s="96"/>
    </row>
    <row r="100" spans="2:2" s="36" customFormat="1" x14ac:dyDescent="0.25">
      <c r="B100" s="96"/>
    </row>
    <row r="101" spans="2:2" s="36" customFormat="1" x14ac:dyDescent="0.25">
      <c r="B101" s="96"/>
    </row>
    <row r="102" spans="2:2" s="36" customFormat="1" x14ac:dyDescent="0.25">
      <c r="B102" s="96"/>
    </row>
    <row r="103" spans="2:2" s="36" customFormat="1" x14ac:dyDescent="0.25">
      <c r="B103" s="96"/>
    </row>
    <row r="104" spans="2:2" s="36" customFormat="1" x14ac:dyDescent="0.25">
      <c r="B104" s="96"/>
    </row>
    <row r="105" spans="2:2" s="36" customFormat="1" x14ac:dyDescent="0.25">
      <c r="B105" s="96"/>
    </row>
    <row r="106" spans="2:2" s="36" customFormat="1" x14ac:dyDescent="0.25">
      <c r="B106" s="96"/>
    </row>
    <row r="107" spans="2:2" s="36" customFormat="1" x14ac:dyDescent="0.25">
      <c r="B107" s="96"/>
    </row>
    <row r="108" spans="2:2" s="36" customFormat="1" x14ac:dyDescent="0.25">
      <c r="B108" s="96"/>
    </row>
    <row r="109" spans="2:2" s="36" customFormat="1" x14ac:dyDescent="0.25">
      <c r="B109" s="96"/>
    </row>
    <row r="110" spans="2:2" s="36" customFormat="1" x14ac:dyDescent="0.25">
      <c r="B110" s="96"/>
    </row>
    <row r="111" spans="2:2" s="36" customFormat="1" x14ac:dyDescent="0.25">
      <c r="B111" s="96"/>
    </row>
    <row r="112" spans="2:2" s="36" customFormat="1" x14ac:dyDescent="0.25">
      <c r="B112" s="96"/>
    </row>
    <row r="113" spans="2:2" s="36" customFormat="1" x14ac:dyDescent="0.25">
      <c r="B113" s="96"/>
    </row>
    <row r="114" spans="2:2" s="36" customFormat="1" x14ac:dyDescent="0.25">
      <c r="B114" s="96"/>
    </row>
    <row r="115" spans="2:2" s="36" customFormat="1" x14ac:dyDescent="0.25">
      <c r="B115" s="96"/>
    </row>
    <row r="116" spans="2:2" s="36" customFormat="1" x14ac:dyDescent="0.25">
      <c r="B116" s="96"/>
    </row>
    <row r="117" spans="2:2" s="36" customFormat="1" x14ac:dyDescent="0.25">
      <c r="B117" s="96"/>
    </row>
    <row r="118" spans="2:2" s="36" customFormat="1" x14ac:dyDescent="0.25">
      <c r="B118" s="96"/>
    </row>
    <row r="119" spans="2:2" s="36" customFormat="1" x14ac:dyDescent="0.25">
      <c r="B119" s="96"/>
    </row>
    <row r="120" spans="2:2" s="36" customFormat="1" x14ac:dyDescent="0.25">
      <c r="B120" s="96"/>
    </row>
    <row r="121" spans="2:2" s="36" customFormat="1" x14ac:dyDescent="0.25">
      <c r="B121" s="96"/>
    </row>
    <row r="122" spans="2:2" s="36" customFormat="1" x14ac:dyDescent="0.25">
      <c r="B122" s="96"/>
    </row>
    <row r="123" spans="2:2" s="36" customFormat="1" x14ac:dyDescent="0.25">
      <c r="B123" s="96"/>
    </row>
    <row r="124" spans="2:2" s="36" customFormat="1" x14ac:dyDescent="0.25">
      <c r="B124" s="96"/>
    </row>
    <row r="125" spans="2:2" s="36" customFormat="1" x14ac:dyDescent="0.25">
      <c r="B125" s="96"/>
    </row>
    <row r="126" spans="2:2" s="36" customFormat="1" x14ac:dyDescent="0.25">
      <c r="B126" s="96"/>
    </row>
    <row r="127" spans="2:2" s="36" customFormat="1" x14ac:dyDescent="0.25">
      <c r="B127" s="96"/>
    </row>
    <row r="128" spans="2:2" s="36" customFormat="1" x14ac:dyDescent="0.25">
      <c r="B128" s="96"/>
    </row>
    <row r="129" spans="2:2" s="36" customFormat="1" x14ac:dyDescent="0.25">
      <c r="B129" s="96"/>
    </row>
    <row r="130" spans="2:2" s="36" customFormat="1" x14ac:dyDescent="0.25">
      <c r="B130" s="96"/>
    </row>
    <row r="131" spans="2:2" s="36" customFormat="1" x14ac:dyDescent="0.25">
      <c r="B131" s="96"/>
    </row>
    <row r="132" spans="2:2" s="36" customFormat="1" x14ac:dyDescent="0.25">
      <c r="B132" s="96"/>
    </row>
    <row r="133" spans="2:2" s="36" customFormat="1" x14ac:dyDescent="0.25">
      <c r="B133" s="96"/>
    </row>
    <row r="134" spans="2:2" s="36" customFormat="1" x14ac:dyDescent="0.25">
      <c r="B134" s="96"/>
    </row>
    <row r="135" spans="2:2" s="36" customFormat="1" x14ac:dyDescent="0.25">
      <c r="B135" s="96"/>
    </row>
    <row r="136" spans="2:2" s="36" customFormat="1" x14ac:dyDescent="0.25">
      <c r="B136" s="96"/>
    </row>
    <row r="137" spans="2:2" s="36" customFormat="1" x14ac:dyDescent="0.25">
      <c r="B137" s="96"/>
    </row>
    <row r="138" spans="2:2" s="36" customFormat="1" x14ac:dyDescent="0.25">
      <c r="B138" s="96"/>
    </row>
    <row r="139" spans="2:2" s="36" customFormat="1" x14ac:dyDescent="0.25">
      <c r="B139" s="96"/>
    </row>
    <row r="140" spans="2:2" s="36" customFormat="1" x14ac:dyDescent="0.25">
      <c r="B140" s="96"/>
    </row>
    <row r="141" spans="2:2" s="36" customFormat="1" x14ac:dyDescent="0.25">
      <c r="B141" s="96"/>
    </row>
    <row r="142" spans="2:2" s="36" customFormat="1" x14ac:dyDescent="0.25">
      <c r="B142" s="96"/>
    </row>
    <row r="143" spans="2:2" s="36" customFormat="1" x14ac:dyDescent="0.25">
      <c r="B143" s="96"/>
    </row>
    <row r="144" spans="2:2" s="36" customFormat="1" x14ac:dyDescent="0.25">
      <c r="B144" s="96"/>
    </row>
    <row r="145" spans="2:2" s="36" customFormat="1" x14ac:dyDescent="0.25">
      <c r="B145" s="96"/>
    </row>
    <row r="146" spans="2:2" s="36" customFormat="1" x14ac:dyDescent="0.25">
      <c r="B146" s="96"/>
    </row>
    <row r="147" spans="2:2" s="36" customFormat="1" x14ac:dyDescent="0.25">
      <c r="B147" s="96"/>
    </row>
    <row r="148" spans="2:2" s="36" customFormat="1" x14ac:dyDescent="0.25">
      <c r="B148" s="96"/>
    </row>
    <row r="149" spans="2:2" s="36" customFormat="1" x14ac:dyDescent="0.25">
      <c r="B149" s="96"/>
    </row>
    <row r="150" spans="2:2" s="36" customFormat="1" x14ac:dyDescent="0.25">
      <c r="B150" s="96"/>
    </row>
    <row r="151" spans="2:2" s="36" customFormat="1" x14ac:dyDescent="0.25">
      <c r="B151" s="96"/>
    </row>
    <row r="152" spans="2:2" s="36" customFormat="1" x14ac:dyDescent="0.25">
      <c r="B152" s="96"/>
    </row>
    <row r="153" spans="2:2" s="36" customFormat="1" x14ac:dyDescent="0.25">
      <c r="B153" s="96"/>
    </row>
    <row r="154" spans="2:2" s="36" customFormat="1" x14ac:dyDescent="0.25">
      <c r="B154" s="96"/>
    </row>
    <row r="155" spans="2:2" s="36" customFormat="1" x14ac:dyDescent="0.25">
      <c r="B155" s="96"/>
    </row>
    <row r="156" spans="2:2" s="36" customFormat="1" x14ac:dyDescent="0.25">
      <c r="B156" s="96"/>
    </row>
    <row r="157" spans="2:2" s="36" customFormat="1" x14ac:dyDescent="0.25">
      <c r="B157" s="96"/>
    </row>
    <row r="158" spans="2:2" s="36" customFormat="1" x14ac:dyDescent="0.25">
      <c r="B158" s="96"/>
    </row>
    <row r="159" spans="2:2" s="36" customFormat="1" x14ac:dyDescent="0.25">
      <c r="B159" s="96"/>
    </row>
    <row r="160" spans="2:2" s="36" customFormat="1" x14ac:dyDescent="0.25">
      <c r="B160" s="96"/>
    </row>
    <row r="161" spans="2:2" s="36" customFormat="1" x14ac:dyDescent="0.25">
      <c r="B161" s="96"/>
    </row>
    <row r="162" spans="2:2" s="36" customFormat="1" x14ac:dyDescent="0.25">
      <c r="B162" s="96"/>
    </row>
    <row r="163" spans="2:2" s="36" customFormat="1" x14ac:dyDescent="0.25">
      <c r="B163" s="96"/>
    </row>
    <row r="164" spans="2:2" s="36" customFormat="1" x14ac:dyDescent="0.25">
      <c r="B164" s="96"/>
    </row>
    <row r="165" spans="2:2" s="36" customFormat="1" x14ac:dyDescent="0.25">
      <c r="B165" s="96"/>
    </row>
    <row r="166" spans="2:2" s="36" customFormat="1" x14ac:dyDescent="0.25">
      <c r="B166" s="96"/>
    </row>
    <row r="167" spans="2:2" s="36" customFormat="1" x14ac:dyDescent="0.25">
      <c r="B167" s="96"/>
    </row>
    <row r="168" spans="2:2" s="36" customFormat="1" x14ac:dyDescent="0.25">
      <c r="B168" s="96"/>
    </row>
    <row r="169" spans="2:2" s="36" customFormat="1" x14ac:dyDescent="0.25">
      <c r="B169" s="96"/>
    </row>
    <row r="170" spans="2:2" s="36" customFormat="1" x14ac:dyDescent="0.25">
      <c r="B170" s="96"/>
    </row>
    <row r="171" spans="2:2" s="36" customFormat="1" x14ac:dyDescent="0.25">
      <c r="B171" s="96"/>
    </row>
    <row r="172" spans="2:2" s="36" customFormat="1" x14ac:dyDescent="0.25">
      <c r="B172" s="96"/>
    </row>
    <row r="173" spans="2:2" s="36" customFormat="1" x14ac:dyDescent="0.25">
      <c r="B173" s="96"/>
    </row>
    <row r="174" spans="2:2" s="36" customFormat="1" x14ac:dyDescent="0.25">
      <c r="B174" s="96"/>
    </row>
    <row r="175" spans="2:2" s="36" customFormat="1" x14ac:dyDescent="0.25">
      <c r="B175" s="96"/>
    </row>
    <row r="176" spans="2:2" s="36" customFormat="1" x14ac:dyDescent="0.25">
      <c r="B176" s="96"/>
    </row>
    <row r="177" spans="2:2" s="36" customFormat="1" x14ac:dyDescent="0.25">
      <c r="B177" s="96"/>
    </row>
    <row r="178" spans="2:2" s="36" customFormat="1" x14ac:dyDescent="0.25">
      <c r="B178" s="96"/>
    </row>
    <row r="179" spans="2:2" s="36" customFormat="1" x14ac:dyDescent="0.25">
      <c r="B179" s="96"/>
    </row>
    <row r="180" spans="2:2" s="36" customFormat="1" x14ac:dyDescent="0.25">
      <c r="B180" s="96"/>
    </row>
    <row r="181" spans="2:2" s="36" customFormat="1" x14ac:dyDescent="0.25">
      <c r="B181" s="96"/>
    </row>
    <row r="182" spans="2:2" s="36" customFormat="1" x14ac:dyDescent="0.25">
      <c r="B182" s="96"/>
    </row>
    <row r="183" spans="2:2" s="36" customFormat="1" x14ac:dyDescent="0.25">
      <c r="B183" s="96"/>
    </row>
    <row r="184" spans="2:2" s="36" customFormat="1" x14ac:dyDescent="0.25">
      <c r="B184" s="96"/>
    </row>
    <row r="185" spans="2:2" s="36" customFormat="1" x14ac:dyDescent="0.25">
      <c r="B185" s="96"/>
    </row>
    <row r="186" spans="2:2" s="36" customFormat="1" x14ac:dyDescent="0.25">
      <c r="B186" s="96"/>
    </row>
    <row r="187" spans="2:2" s="36" customFormat="1" x14ac:dyDescent="0.25">
      <c r="B187" s="96"/>
    </row>
    <row r="188" spans="2:2" s="36" customFormat="1" x14ac:dyDescent="0.25">
      <c r="B188" s="96"/>
    </row>
    <row r="189" spans="2:2" s="36" customFormat="1" x14ac:dyDescent="0.25">
      <c r="B189" s="96"/>
    </row>
    <row r="190" spans="2:2" s="36" customFormat="1" x14ac:dyDescent="0.25">
      <c r="B190" s="96"/>
    </row>
    <row r="191" spans="2:2" s="36" customFormat="1" x14ac:dyDescent="0.25">
      <c r="B191" s="96"/>
    </row>
    <row r="192" spans="2:2" s="36" customFormat="1" x14ac:dyDescent="0.25">
      <c r="B192" s="96"/>
    </row>
    <row r="193" spans="2:2" s="36" customFormat="1" x14ac:dyDescent="0.25">
      <c r="B193" s="96"/>
    </row>
    <row r="194" spans="2:2" s="36" customFormat="1" x14ac:dyDescent="0.25">
      <c r="B194" s="96"/>
    </row>
    <row r="195" spans="2:2" s="36" customFormat="1" x14ac:dyDescent="0.25">
      <c r="B195" s="96"/>
    </row>
    <row r="196" spans="2:2" s="36" customFormat="1" x14ac:dyDescent="0.25">
      <c r="B196" s="96"/>
    </row>
    <row r="197" spans="2:2" s="36" customFormat="1" x14ac:dyDescent="0.25">
      <c r="B197" s="96"/>
    </row>
    <row r="198" spans="2:2" s="36" customFormat="1" x14ac:dyDescent="0.25">
      <c r="B198" s="96"/>
    </row>
    <row r="199" spans="2:2" s="36" customFormat="1" x14ac:dyDescent="0.25">
      <c r="B199" s="96"/>
    </row>
    <row r="200" spans="2:2" s="36" customFormat="1" x14ac:dyDescent="0.25">
      <c r="B200" s="96"/>
    </row>
    <row r="201" spans="2:2" s="36" customFormat="1" x14ac:dyDescent="0.25">
      <c r="B201" s="96"/>
    </row>
    <row r="202" spans="2:2" s="36" customFormat="1" x14ac:dyDescent="0.25">
      <c r="B202" s="96"/>
    </row>
    <row r="203" spans="2:2" s="36" customFormat="1" x14ac:dyDescent="0.25">
      <c r="B203" s="96"/>
    </row>
    <row r="204" spans="2:2" s="36" customFormat="1" x14ac:dyDescent="0.25">
      <c r="B204" s="96"/>
    </row>
    <row r="205" spans="2:2" s="36" customFormat="1" x14ac:dyDescent="0.25">
      <c r="B205" s="96"/>
    </row>
    <row r="206" spans="2:2" s="36" customFormat="1" x14ac:dyDescent="0.25">
      <c r="B206" s="96"/>
    </row>
    <row r="207" spans="2:2" s="36" customFormat="1" x14ac:dyDescent="0.25">
      <c r="B207" s="96"/>
    </row>
    <row r="208" spans="2:2" s="36" customFormat="1" x14ac:dyDescent="0.25">
      <c r="B208" s="96"/>
    </row>
    <row r="209" spans="2:2" s="36" customFormat="1" x14ac:dyDescent="0.25">
      <c r="B209" s="96"/>
    </row>
    <row r="210" spans="2:2" s="36" customFormat="1" x14ac:dyDescent="0.25">
      <c r="B210" s="96"/>
    </row>
    <row r="211" spans="2:2" s="36" customFormat="1" x14ac:dyDescent="0.25">
      <c r="B211" s="96"/>
    </row>
    <row r="212" spans="2:2" s="36" customFormat="1" x14ac:dyDescent="0.25">
      <c r="B212" s="96"/>
    </row>
    <row r="213" spans="2:2" s="36" customFormat="1" x14ac:dyDescent="0.25">
      <c r="B213" s="96"/>
    </row>
    <row r="214" spans="2:2" s="36" customFormat="1" x14ac:dyDescent="0.25">
      <c r="B214" s="96"/>
    </row>
    <row r="215" spans="2:2" s="36" customFormat="1" x14ac:dyDescent="0.25">
      <c r="B215" s="96"/>
    </row>
    <row r="216" spans="2:2" s="36" customFormat="1" x14ac:dyDescent="0.25">
      <c r="B216" s="96"/>
    </row>
    <row r="217" spans="2:2" s="36" customFormat="1" x14ac:dyDescent="0.25">
      <c r="B217" s="96"/>
    </row>
    <row r="218" spans="2:2" s="36" customFormat="1" x14ac:dyDescent="0.25">
      <c r="B218" s="96"/>
    </row>
    <row r="219" spans="2:2" s="36" customFormat="1" x14ac:dyDescent="0.25">
      <c r="B219" s="96"/>
    </row>
    <row r="220" spans="2:2" s="36" customFormat="1" x14ac:dyDescent="0.25">
      <c r="B220" s="96"/>
    </row>
    <row r="221" spans="2:2" s="36" customFormat="1" x14ac:dyDescent="0.25">
      <c r="B221" s="96"/>
    </row>
    <row r="222" spans="2:2" s="36" customFormat="1" x14ac:dyDescent="0.25">
      <c r="B222" s="96"/>
    </row>
    <row r="223" spans="2:2" s="36" customFormat="1" x14ac:dyDescent="0.25">
      <c r="B223" s="96"/>
    </row>
    <row r="224" spans="2:2" s="36" customFormat="1" x14ac:dyDescent="0.25">
      <c r="B224" s="96"/>
    </row>
    <row r="225" spans="2:2" s="36" customFormat="1" x14ac:dyDescent="0.25">
      <c r="B225" s="96"/>
    </row>
    <row r="226" spans="2:2" s="36" customFormat="1" x14ac:dyDescent="0.25">
      <c r="B226" s="96"/>
    </row>
    <row r="227" spans="2:2" s="36" customFormat="1" x14ac:dyDescent="0.25">
      <c r="B227" s="96"/>
    </row>
    <row r="228" spans="2:2" s="36" customFormat="1" x14ac:dyDescent="0.25">
      <c r="B228" s="96"/>
    </row>
    <row r="229" spans="2:2" s="36" customFormat="1" x14ac:dyDescent="0.25">
      <c r="B229" s="96"/>
    </row>
    <row r="230" spans="2:2" s="36" customFormat="1" x14ac:dyDescent="0.25">
      <c r="B230" s="96"/>
    </row>
    <row r="231" spans="2:2" s="36" customFormat="1" x14ac:dyDescent="0.25">
      <c r="B231" s="96"/>
    </row>
    <row r="232" spans="2:2" s="36" customFormat="1" x14ac:dyDescent="0.25">
      <c r="B232" s="96"/>
    </row>
    <row r="233" spans="2:2" s="36" customFormat="1" x14ac:dyDescent="0.25">
      <c r="B233" s="96"/>
    </row>
    <row r="234" spans="2:2" s="36" customFormat="1" x14ac:dyDescent="0.25">
      <c r="B234" s="96"/>
    </row>
    <row r="235" spans="2:2" s="36" customFormat="1" x14ac:dyDescent="0.25">
      <c r="B235" s="96"/>
    </row>
    <row r="236" spans="2:2" s="36" customFormat="1" x14ac:dyDescent="0.25">
      <c r="B236" s="96"/>
    </row>
    <row r="237" spans="2:2" s="36" customFormat="1" x14ac:dyDescent="0.25">
      <c r="B237" s="96"/>
    </row>
    <row r="238" spans="2:2" s="36" customFormat="1" x14ac:dyDescent="0.25">
      <c r="B238" s="96"/>
    </row>
    <row r="239" spans="2:2" s="36" customFormat="1" x14ac:dyDescent="0.25">
      <c r="B239" s="96"/>
    </row>
    <row r="240" spans="2:2" s="36" customFormat="1" x14ac:dyDescent="0.25">
      <c r="B240" s="96"/>
    </row>
    <row r="241" spans="2:2" s="36" customFormat="1" x14ac:dyDescent="0.25">
      <c r="B241" s="96"/>
    </row>
    <row r="242" spans="2:2" s="36" customFormat="1" x14ac:dyDescent="0.25">
      <c r="B242" s="96"/>
    </row>
    <row r="243" spans="2:2" s="36" customFormat="1" x14ac:dyDescent="0.25">
      <c r="B243" s="96"/>
    </row>
    <row r="244" spans="2:2" s="36" customFormat="1" x14ac:dyDescent="0.25">
      <c r="B244" s="96"/>
    </row>
    <row r="245" spans="2:2" s="36" customFormat="1" x14ac:dyDescent="0.25">
      <c r="B245" s="96"/>
    </row>
    <row r="246" spans="2:2" s="36" customFormat="1" x14ac:dyDescent="0.25">
      <c r="B246" s="96"/>
    </row>
    <row r="247" spans="2:2" s="36" customFormat="1" x14ac:dyDescent="0.25">
      <c r="B247" s="96"/>
    </row>
    <row r="248" spans="2:2" s="36" customFormat="1" x14ac:dyDescent="0.25">
      <c r="B248" s="96"/>
    </row>
    <row r="249" spans="2:2" s="36" customFormat="1" x14ac:dyDescent="0.25">
      <c r="B249" s="96"/>
    </row>
    <row r="250" spans="2:2" s="36" customFormat="1" x14ac:dyDescent="0.25">
      <c r="B250" s="96"/>
    </row>
    <row r="251" spans="2:2" s="36" customFormat="1" x14ac:dyDescent="0.25">
      <c r="B251" s="96"/>
    </row>
    <row r="252" spans="2:2" s="36" customFormat="1" x14ac:dyDescent="0.25">
      <c r="B252" s="96"/>
    </row>
    <row r="253" spans="2:2" s="36" customFormat="1" x14ac:dyDescent="0.25">
      <c r="B253" s="96"/>
    </row>
    <row r="254" spans="2:2" s="36" customFormat="1" x14ac:dyDescent="0.25">
      <c r="B254" s="96"/>
    </row>
    <row r="255" spans="2:2" s="36" customFormat="1" x14ac:dyDescent="0.25">
      <c r="B255" s="96"/>
    </row>
    <row r="256" spans="2:2" s="36" customFormat="1" x14ac:dyDescent="0.25">
      <c r="B256" s="96"/>
    </row>
    <row r="257" spans="2:2" s="36" customFormat="1" x14ac:dyDescent="0.25">
      <c r="B257" s="96"/>
    </row>
    <row r="258" spans="2:2" s="36" customFormat="1" x14ac:dyDescent="0.25">
      <c r="B258" s="96"/>
    </row>
    <row r="259" spans="2:2" s="36" customFormat="1" x14ac:dyDescent="0.25">
      <c r="B259" s="96"/>
    </row>
    <row r="260" spans="2:2" s="36" customFormat="1" x14ac:dyDescent="0.25">
      <c r="B260" s="96"/>
    </row>
    <row r="261" spans="2:2" s="36" customFormat="1" x14ac:dyDescent="0.25">
      <c r="B261" s="96"/>
    </row>
    <row r="262" spans="2:2" s="36" customFormat="1" x14ac:dyDescent="0.25">
      <c r="B262" s="96"/>
    </row>
    <row r="263" spans="2:2" s="36" customFormat="1" x14ac:dyDescent="0.25">
      <c r="B263" s="96"/>
    </row>
    <row r="264" spans="2:2" s="36" customFormat="1" x14ac:dyDescent="0.25">
      <c r="B264" s="96"/>
    </row>
    <row r="265" spans="2:2" s="36" customFormat="1" x14ac:dyDescent="0.25">
      <c r="B265" s="96"/>
    </row>
    <row r="266" spans="2:2" s="36" customFormat="1" x14ac:dyDescent="0.25">
      <c r="B266" s="96"/>
    </row>
    <row r="267" spans="2:2" s="36" customFormat="1" x14ac:dyDescent="0.25">
      <c r="B267" s="96"/>
    </row>
    <row r="268" spans="2:2" s="36" customFormat="1" x14ac:dyDescent="0.25">
      <c r="B268" s="96"/>
    </row>
    <row r="269" spans="2:2" s="36" customFormat="1" x14ac:dyDescent="0.25">
      <c r="B269" s="96"/>
    </row>
    <row r="270" spans="2:2" s="36" customFormat="1" x14ac:dyDescent="0.25">
      <c r="B270" s="96"/>
    </row>
    <row r="271" spans="2:2" s="36" customFormat="1" x14ac:dyDescent="0.25">
      <c r="B271" s="96"/>
    </row>
    <row r="272" spans="2:2" s="36" customFormat="1" x14ac:dyDescent="0.25">
      <c r="B272" s="96"/>
    </row>
    <row r="273" spans="2:9" s="36" customFormat="1" x14ac:dyDescent="0.25">
      <c r="B273" s="96"/>
    </row>
    <row r="274" spans="2:9" s="36" customFormat="1" x14ac:dyDescent="0.25">
      <c r="B274" s="96"/>
    </row>
    <row r="275" spans="2:9" s="36" customFormat="1" x14ac:dyDescent="0.25">
      <c r="B275" s="96"/>
    </row>
    <row r="276" spans="2:9" x14ac:dyDescent="0.25">
      <c r="I276" s="36"/>
    </row>
    <row r="277" spans="2:9" x14ac:dyDescent="0.25">
      <c r="I277" s="36"/>
    </row>
  </sheetData>
  <mergeCells count="11">
    <mergeCell ref="C2:J3"/>
    <mergeCell ref="C4:J4"/>
    <mergeCell ref="F5:F6"/>
    <mergeCell ref="G5:G6"/>
    <mergeCell ref="I5:I6"/>
    <mergeCell ref="J5:J6"/>
    <mergeCell ref="B5:B6"/>
    <mergeCell ref="C5:C6"/>
    <mergeCell ref="D5:D6"/>
    <mergeCell ref="E5:E6"/>
    <mergeCell ref="H5:H6"/>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7"/>
  <sheetViews>
    <sheetView workbookViewId="0">
      <selection activeCell="B5" sqref="B5"/>
    </sheetView>
  </sheetViews>
  <sheetFormatPr baseColWidth="10" defaultRowHeight="15" x14ac:dyDescent="0.25"/>
  <cols>
    <col min="1" max="1" width="16.85546875" style="36" customWidth="1"/>
    <col min="2" max="2" width="21.28515625" customWidth="1"/>
    <col min="3" max="3" width="14" customWidth="1"/>
    <col min="4" max="4" width="15.85546875" customWidth="1"/>
    <col min="5" max="5" width="12.140625" customWidth="1"/>
    <col min="6" max="6" width="12.85546875" customWidth="1"/>
    <col min="7" max="7" width="13.85546875" customWidth="1"/>
    <col min="8" max="8" width="14.85546875" customWidth="1"/>
    <col min="9" max="9" width="13.42578125" customWidth="1"/>
    <col min="10" max="10" width="17.42578125" customWidth="1"/>
    <col min="11" max="11" width="16.5703125" customWidth="1"/>
    <col min="12" max="12" width="16.140625" style="36" customWidth="1"/>
    <col min="13" max="13" width="3.5703125" style="36" customWidth="1"/>
    <col min="14" max="14" width="11.42578125" style="36"/>
    <col min="15" max="15" width="27.28515625" style="36" customWidth="1"/>
    <col min="16" max="16" width="18.5703125" style="36" customWidth="1"/>
    <col min="17" max="48" width="11.42578125" style="36"/>
  </cols>
  <sheetData>
    <row r="1" spans="2:49" s="36" customFormat="1" x14ac:dyDescent="0.25"/>
    <row r="2" spans="2:49" s="36" customFormat="1" x14ac:dyDescent="0.25"/>
    <row r="3" spans="2:49" s="36" customFormat="1" ht="26.25" customHeight="1" x14ac:dyDescent="0.25">
      <c r="C3" s="70"/>
      <c r="D3" s="274" t="s">
        <v>94</v>
      </c>
      <c r="E3" s="274"/>
      <c r="F3" s="274"/>
      <c r="G3" s="274"/>
      <c r="H3" s="274"/>
      <c r="I3" s="274"/>
      <c r="J3" s="274"/>
      <c r="K3" s="38"/>
    </row>
    <row r="4" spans="2:49" s="36" customFormat="1" ht="15.75" customHeight="1" x14ac:dyDescent="0.25">
      <c r="B4" s="70"/>
      <c r="C4" s="70"/>
      <c r="D4" s="274"/>
      <c r="E4" s="274"/>
      <c r="F4" s="274"/>
      <c r="G4" s="274"/>
      <c r="H4" s="274"/>
      <c r="I4" s="274"/>
      <c r="J4" s="274"/>
      <c r="K4" s="70"/>
    </row>
    <row r="5" spans="2:49" s="36" customFormat="1" x14ac:dyDescent="0.25">
      <c r="B5" s="70"/>
      <c r="C5" s="70"/>
      <c r="D5" s="274"/>
      <c r="E5" s="274"/>
      <c r="F5" s="274"/>
      <c r="G5" s="274"/>
      <c r="H5" s="274"/>
      <c r="I5" s="274"/>
      <c r="J5" s="274"/>
      <c r="K5" s="70"/>
    </row>
    <row r="6" spans="2:49" s="36" customFormat="1" ht="27.75" customHeight="1" x14ac:dyDescent="0.25">
      <c r="B6" s="37"/>
      <c r="C6" s="314"/>
      <c r="D6" s="314"/>
      <c r="E6" s="314"/>
      <c r="F6" s="314"/>
      <c r="G6" s="314"/>
      <c r="H6" s="314"/>
      <c r="I6" s="314"/>
      <c r="J6" s="314"/>
      <c r="K6" s="308"/>
    </row>
    <row r="7" spans="2:49" ht="15" customHeight="1" x14ac:dyDescent="0.25">
      <c r="B7" s="281" t="s">
        <v>39</v>
      </c>
      <c r="C7" s="277">
        <v>2006</v>
      </c>
      <c r="D7" s="277">
        <v>2007</v>
      </c>
      <c r="E7" s="277">
        <v>2008</v>
      </c>
      <c r="F7" s="277">
        <v>2009</v>
      </c>
      <c r="G7" s="277">
        <v>2010</v>
      </c>
      <c r="H7" s="277">
        <v>2011</v>
      </c>
      <c r="I7" s="286">
        <v>2012</v>
      </c>
      <c r="J7" s="309">
        <v>2013</v>
      </c>
      <c r="K7" s="311" t="s">
        <v>40</v>
      </c>
      <c r="L7" s="311" t="s">
        <v>60</v>
      </c>
      <c r="M7" s="120"/>
      <c r="AW7" s="36"/>
    </row>
    <row r="8" spans="2:49" ht="28.5" customHeight="1" x14ac:dyDescent="0.25">
      <c r="B8" s="282"/>
      <c r="C8" s="315"/>
      <c r="D8" s="315"/>
      <c r="E8" s="315"/>
      <c r="F8" s="315"/>
      <c r="G8" s="315"/>
      <c r="H8" s="315"/>
      <c r="I8" s="306"/>
      <c r="J8" s="310">
        <v>2013</v>
      </c>
      <c r="K8" s="316"/>
      <c r="L8" s="312"/>
      <c r="M8"/>
      <c r="N8" s="104"/>
      <c r="O8" s="105"/>
      <c r="P8" s="97"/>
      <c r="AW8" s="36"/>
    </row>
    <row r="9" spans="2:49" x14ac:dyDescent="0.25">
      <c r="B9" s="39"/>
      <c r="C9" s="74"/>
      <c r="D9" s="75"/>
      <c r="E9" s="75"/>
      <c r="F9" s="75"/>
      <c r="G9" s="75"/>
      <c r="H9" s="204"/>
      <c r="I9" s="204"/>
      <c r="J9" s="205"/>
      <c r="K9" s="208"/>
      <c r="L9" s="41"/>
      <c r="AW9" s="36"/>
    </row>
    <row r="10" spans="2:49" x14ac:dyDescent="0.25">
      <c r="B10" s="42" t="s">
        <v>41</v>
      </c>
      <c r="C10" s="222">
        <f t="shared" ref="C10:J10" si="0">C12+C13</f>
        <v>667185.30596563069</v>
      </c>
      <c r="D10" s="43">
        <f t="shared" si="0"/>
        <v>769583.34838946071</v>
      </c>
      <c r="E10" s="43">
        <f t="shared" si="0"/>
        <v>707724.68566231907</v>
      </c>
      <c r="F10" s="43">
        <f t="shared" si="0"/>
        <v>829397.81931385188</v>
      </c>
      <c r="G10" s="44">
        <f t="shared" si="0"/>
        <v>806512.04847475025</v>
      </c>
      <c r="H10" s="206">
        <f t="shared" si="0"/>
        <v>767013.33712343313</v>
      </c>
      <c r="I10" s="206">
        <f t="shared" si="0"/>
        <v>838411.84838556522</v>
      </c>
      <c r="J10" s="207">
        <f t="shared" si="0"/>
        <v>851178.06566223723</v>
      </c>
      <c r="K10" s="216">
        <f>AVERAGE(C10:H10)</f>
        <v>757902.75748824095</v>
      </c>
      <c r="L10" s="45">
        <f>K10/K10</f>
        <v>1</v>
      </c>
      <c r="AW10" s="36"/>
    </row>
    <row r="11" spans="2:49" x14ac:dyDescent="0.25">
      <c r="B11" s="42"/>
      <c r="C11" s="86"/>
      <c r="D11" s="40"/>
      <c r="E11" s="40"/>
      <c r="F11" s="40"/>
      <c r="G11" s="40"/>
      <c r="H11" s="208"/>
      <c r="I11" s="208"/>
      <c r="J11" s="209"/>
      <c r="K11" s="216"/>
      <c r="L11" s="45"/>
      <c r="AW11" s="36"/>
    </row>
    <row r="12" spans="2:49" ht="30" x14ac:dyDescent="0.25">
      <c r="B12" s="42" t="s">
        <v>42</v>
      </c>
      <c r="C12" s="223">
        <f>322440/'[6]Deflactor Implicito del PIB '!I5</f>
        <v>304835.47379772749</v>
      </c>
      <c r="D12" s="46">
        <f>372548/'[6]Deflactor Implicito del PIB '!J5</f>
        <v>335308.92909769132</v>
      </c>
      <c r="E12" s="46">
        <f>375175/'[6]Deflactor Implicito del PIB '!K5</f>
        <v>313952.06535482116</v>
      </c>
      <c r="F12" s="46">
        <f>481613.44/'[6]Deflactor Implicito del PIB '!L5</f>
        <v>389739.39211718296</v>
      </c>
      <c r="G12" s="44">
        <f>461351/'[6]Deflactor Implicito del PIB '!M5</f>
        <v>360359.75438761042</v>
      </c>
      <c r="H12" s="206">
        <f>480495/'[6]Deflactor Implicito del PIB '!N5</f>
        <v>351039.38809732237</v>
      </c>
      <c r="I12" s="206"/>
      <c r="J12" s="209"/>
      <c r="K12" s="216">
        <f>AVERAGE(C12:H12)</f>
        <v>342539.16714205925</v>
      </c>
      <c r="L12" s="45">
        <f>K12/K10</f>
        <v>0.45195661812508159</v>
      </c>
      <c r="AW12" s="36"/>
    </row>
    <row r="13" spans="2:49" ht="30" x14ac:dyDescent="0.25">
      <c r="B13" s="42" t="s">
        <v>43</v>
      </c>
      <c r="C13" s="223">
        <f>SUM(C16:C20,C23:C26,C29:C33,C36:C40,C43:C46,C49:C52)</f>
        <v>362349.83216790319</v>
      </c>
      <c r="D13" s="46">
        <f>SUM(D16:D20,D23:D26,D29:D33,D36:D40,D43:D46,D49:D52)</f>
        <v>434274.41929176939</v>
      </c>
      <c r="E13" s="46">
        <f>SUM(E16:E20,E23:E26,E29:E33,E36:E40,E43:E46,E49:E52)</f>
        <v>393772.62030749791</v>
      </c>
      <c r="F13" s="46">
        <f>SUM(F16:F20,F23:F26,F29:F33,F36:F40,F43:F46,F49:F52)</f>
        <v>439658.42719666893</v>
      </c>
      <c r="G13" s="44">
        <f>SUM(G15+G22+G28+G35+G42+G48)</f>
        <v>446152.29408713977</v>
      </c>
      <c r="H13" s="206">
        <f>SUM(H15+H22+H28+H35+H42+H48)</f>
        <v>415973.9490261107</v>
      </c>
      <c r="I13" s="206">
        <f>SUM(I15+I22+I28+I35+I42+I48)</f>
        <v>838411.84838556522</v>
      </c>
      <c r="J13" s="207">
        <f>SUM(J15+J22+J28+J35+J42+J48)</f>
        <v>851178.06566223723</v>
      </c>
      <c r="K13" s="216">
        <f>AVERAGE(C13:H13)</f>
        <v>415363.59034618159</v>
      </c>
      <c r="L13" s="45">
        <f>K13/K10</f>
        <v>0.5480433818749183</v>
      </c>
      <c r="AW13" s="36"/>
    </row>
    <row r="14" spans="2:49" ht="15" customHeight="1" x14ac:dyDescent="0.25">
      <c r="B14" s="42"/>
      <c r="C14" s="224"/>
      <c r="D14" s="47"/>
      <c r="E14" s="47"/>
      <c r="F14" s="47"/>
      <c r="G14" s="48"/>
      <c r="H14" s="208"/>
      <c r="I14" s="208"/>
      <c r="J14" s="209"/>
      <c r="K14" s="216"/>
      <c r="L14" s="49"/>
      <c r="AW14" s="36"/>
    </row>
    <row r="15" spans="2:49" x14ac:dyDescent="0.25">
      <c r="B15" s="50" t="s">
        <v>44</v>
      </c>
      <c r="C15" s="223">
        <f t="shared" ref="C15:H15" si="1">SUM(C16:C20)</f>
        <v>220028.44299395074</v>
      </c>
      <c r="D15" s="46">
        <f t="shared" si="1"/>
        <v>255987.2519705795</v>
      </c>
      <c r="E15" s="46">
        <f t="shared" si="1"/>
        <v>239865.12679235151</v>
      </c>
      <c r="F15" s="46">
        <f t="shared" si="1"/>
        <v>255237.07864690668</v>
      </c>
      <c r="G15" s="44">
        <f t="shared" si="1"/>
        <v>264414.51947872818</v>
      </c>
      <c r="H15" s="206">
        <f t="shared" si="1"/>
        <v>249738.81374212922</v>
      </c>
      <c r="I15" s="206">
        <f t="shared" ref="I15:J15" si="2">SUM(I16:I20)</f>
        <v>485918.01609894831</v>
      </c>
      <c r="J15" s="207">
        <f t="shared" si="2"/>
        <v>493316.92748613068</v>
      </c>
      <c r="K15" s="216">
        <f t="shared" ref="K15:K20" si="3">AVERAGE(C15:H15)</f>
        <v>247545.20560410761</v>
      </c>
      <c r="L15" s="45">
        <f t="shared" ref="L15:L20" si="4">K15/$K$10</f>
        <v>0.32661868974391262</v>
      </c>
      <c r="AW15" s="36"/>
    </row>
    <row r="16" spans="2:49" x14ac:dyDescent="0.25">
      <c r="B16" s="51" t="s">
        <v>16</v>
      </c>
      <c r="C16" s="225">
        <f>193551.308/'[6]Deflactor Implicito del PIB '!I5</f>
        <v>182983.82545078118</v>
      </c>
      <c r="D16" s="52">
        <f>237611.40455/'[6]Deflactor Implicito del PIB '!J5</f>
        <v>213860.29612575774</v>
      </c>
      <c r="E16" s="53">
        <f>240927.236626/'[6]Deflactor Implicito del PIB '!K5</f>
        <v>201611.52405933873</v>
      </c>
      <c r="F16" s="53">
        <f>252791.78296/'[6]Deflactor Implicito del PIB '!L5</f>
        <v>204568.45187511639</v>
      </c>
      <c r="G16" s="54">
        <f>274169/'[6]Deflactor Implicito del PIB '!M5</f>
        <v>214152.50752831739</v>
      </c>
      <c r="H16" s="217">
        <f>281052/'[6]Deflactor Implicito del PIB '!N5</f>
        <v>205330.59054418598</v>
      </c>
      <c r="I16" s="210">
        <f>(278029.608153*I60)/100</f>
        <v>392888.34532576875</v>
      </c>
      <c r="J16" s="226">
        <f>(278029.608153*J60)/100</f>
        <v>398870.72497791593</v>
      </c>
      <c r="K16" s="218">
        <f t="shared" si="3"/>
        <v>203751.19926391623</v>
      </c>
      <c r="L16" s="45">
        <f t="shared" si="4"/>
        <v>0.26883554288569467</v>
      </c>
      <c r="AW16" s="36"/>
    </row>
    <row r="17" spans="2:49" x14ac:dyDescent="0.25">
      <c r="B17" s="51" t="s">
        <v>45</v>
      </c>
      <c r="C17" s="225">
        <f>16411.318/'[6]Deflactor Implicito del PIB '!I5</f>
        <v>15515.295553204234</v>
      </c>
      <c r="D17" s="52">
        <f>15483.254/'[6]Deflactor Implicito del PIB '!J5</f>
        <v>13935.582308018149</v>
      </c>
      <c r="E17" s="53">
        <f>18034.182/'[6]Deflactor Implicito del PIB '!K5</f>
        <v>15091.273901205408</v>
      </c>
      <c r="F17" s="53">
        <f>23926.789/'[6]Deflactor Implicito del PIB '!L5</f>
        <v>19362.441796009887</v>
      </c>
      <c r="G17" s="54">
        <f>24151/'[6]Deflactor Implicito del PIB '!M5</f>
        <v>18864.266964231527</v>
      </c>
      <c r="H17" s="217">
        <f>24367/'[6]Deflactor Implicito del PIB '!N5</f>
        <v>17802.00994759041</v>
      </c>
      <c r="I17" s="210">
        <f>(27609.336*I60)/100</f>
        <v>39015.220028702301</v>
      </c>
      <c r="J17" s="226">
        <f>(27609.336*J60)/100</f>
        <v>39609.291757224113</v>
      </c>
      <c r="K17" s="218">
        <f t="shared" si="3"/>
        <v>16761.811745043269</v>
      </c>
      <c r="L17" s="45">
        <f t="shared" si="4"/>
        <v>2.2116045336203084E-2</v>
      </c>
      <c r="AW17" s="36"/>
    </row>
    <row r="18" spans="2:49" x14ac:dyDescent="0.25">
      <c r="B18" s="51" t="s">
        <v>46</v>
      </c>
      <c r="C18" s="225">
        <f>7369.43794/'[6]Deflactor Implicito del PIB '!I5</f>
        <v>6967.0825767983151</v>
      </c>
      <c r="D18" s="52">
        <f>7907.502/'[6]Deflactor Implicito del PIB '!J5</f>
        <v>7117.085657305508</v>
      </c>
      <c r="E18" s="53">
        <f>7116.441/'[6]Deflactor Implicito del PIB '!K5</f>
        <v>5955.1445323535108</v>
      </c>
      <c r="F18" s="53">
        <f>9311.766/'[6]Deflactor Implicito del PIB '!L5</f>
        <v>7535.4251334378287</v>
      </c>
      <c r="G18" s="54">
        <f>10581/'[6]Deflactor Implicito del PIB '!M5</f>
        <v>8264.784429155472</v>
      </c>
      <c r="H18" s="217">
        <f>10205/'[6]Deflactor Implicito del PIB '!N5</f>
        <v>7455.555116147254</v>
      </c>
      <c r="I18" s="210">
        <f>(12022.73*I60)/100</f>
        <v>16989.523264727555</v>
      </c>
      <c r="J18" s="226">
        <f>(12022.73*J60)/100</f>
        <v>17248.217062820022</v>
      </c>
      <c r="K18" s="218">
        <f t="shared" si="3"/>
        <v>7215.8462408663145</v>
      </c>
      <c r="L18" s="45">
        <f t="shared" si="4"/>
        <v>9.5208074777037213E-3</v>
      </c>
      <c r="AW18" s="36"/>
    </row>
    <row r="19" spans="2:49" x14ac:dyDescent="0.25">
      <c r="B19" s="51" t="s">
        <v>18</v>
      </c>
      <c r="C19" s="225">
        <f>7408.07/'[6]Deflactor Implicito del PIB '!I5</f>
        <v>7003.6054099265939</v>
      </c>
      <c r="D19" s="52">
        <f>8820.871/'[6]Deflactor Implicito del PIB '!J5</f>
        <v>7939.1563200416622</v>
      </c>
      <c r="E19" s="53">
        <f>8789.473305/'[6]Deflactor Implicito del PIB '!K5</f>
        <v>7355.1630505385901</v>
      </c>
      <c r="F19" s="53">
        <f>11524.649693/'[6]Deflactor Implicito del PIB '!L5</f>
        <v>9326.1723877832374</v>
      </c>
      <c r="G19" s="54">
        <f>11985/'[6]Deflactor Implicito del PIB '!M5</f>
        <v>9361.4442286578142</v>
      </c>
      <c r="H19" s="217">
        <f>10486/'[6]Deflactor Implicito del PIB '!N5</f>
        <v>7660.8477166016755</v>
      </c>
      <c r="I19" s="210">
        <f>(9483.434971*I60)/100</f>
        <v>13401.202478084046</v>
      </c>
      <c r="J19" s="226">
        <f>(9483.434971*J60)/100</f>
        <v>13605.258113668551</v>
      </c>
      <c r="K19" s="218">
        <f t="shared" si="3"/>
        <v>8107.7315189249284</v>
      </c>
      <c r="L19" s="45">
        <f t="shared" si="4"/>
        <v>1.0697588099289534E-2</v>
      </c>
      <c r="AW19" s="36"/>
    </row>
    <row r="20" spans="2:49" x14ac:dyDescent="0.25">
      <c r="B20" s="51" t="s">
        <v>47</v>
      </c>
      <c r="C20" s="225">
        <f>7995.152/'[6]Deflactor Implicito del PIB '!I5</f>
        <v>7558.6340032404432</v>
      </c>
      <c r="D20" s="52">
        <f>14593.906/'[6]Deflactor Implicito del PIB '!J5</f>
        <v>13135.131559456424</v>
      </c>
      <c r="E20" s="53">
        <f>11773.237/'[6]Deflactor Implicito del PIB '!K5</f>
        <v>9852.0212489153</v>
      </c>
      <c r="F20" s="53">
        <f>17849.639/'[6]Deflactor Implicito del PIB '!L5</f>
        <v>14444.587454559327</v>
      </c>
      <c r="G20" s="54">
        <f>17631/'[6]Deflactor Implicito del PIB '!M5</f>
        <v>13771.516328365949</v>
      </c>
      <c r="H20" s="217">
        <f>15727/'[6]Deflactor Implicito del PIB '!N5</f>
        <v>11489.810417603905</v>
      </c>
      <c r="I20" s="210">
        <f>(16717.459511*I60)/100</f>
        <v>23623.725001665633</v>
      </c>
      <c r="J20" s="226">
        <f>(16717.459511*J60)/100</f>
        <v>23983.435574502055</v>
      </c>
      <c r="K20" s="218">
        <f t="shared" si="3"/>
        <v>11708.616835356892</v>
      </c>
      <c r="L20" s="45">
        <f t="shared" si="4"/>
        <v>1.5448705945021653E-2</v>
      </c>
      <c r="AW20" s="36"/>
    </row>
    <row r="21" spans="2:49" x14ac:dyDescent="0.25">
      <c r="B21" s="51"/>
      <c r="C21" s="224"/>
      <c r="D21" s="47"/>
      <c r="E21" s="47"/>
      <c r="F21" s="47"/>
      <c r="G21" s="55"/>
      <c r="H21" s="208"/>
      <c r="I21" s="212"/>
      <c r="J21" s="209"/>
      <c r="K21" s="218"/>
      <c r="L21" s="49"/>
      <c r="AW21" s="36"/>
    </row>
    <row r="22" spans="2:49" x14ac:dyDescent="0.25">
      <c r="B22" s="50" t="s">
        <v>48</v>
      </c>
      <c r="C22" s="223">
        <f t="shared" ref="C22:H22" si="5">SUM(C23:C26)</f>
        <v>25412.326030659184</v>
      </c>
      <c r="D22" s="46">
        <f t="shared" si="5"/>
        <v>25556.773549636717</v>
      </c>
      <c r="E22" s="46">
        <f t="shared" si="5"/>
        <v>25589.096750215824</v>
      </c>
      <c r="F22" s="46">
        <f t="shared" si="5"/>
        <v>26034.038043674096</v>
      </c>
      <c r="G22" s="56">
        <f t="shared" si="5"/>
        <v>26051.137915243671</v>
      </c>
      <c r="H22" s="213">
        <f t="shared" si="5"/>
        <v>23668.55650150148</v>
      </c>
      <c r="I22" s="213">
        <f t="shared" ref="I22:J22" si="6">SUM(I23:I26)</f>
        <v>56657.165247186793</v>
      </c>
      <c r="J22" s="221">
        <f t="shared" si="6"/>
        <v>57519.864985052693</v>
      </c>
      <c r="K22" s="216">
        <f>AVERAGE(C22:H22)</f>
        <v>25385.321465155164</v>
      </c>
      <c r="L22" s="45">
        <f>K22/$K$10</f>
        <v>3.3494166915666652E-2</v>
      </c>
      <c r="AW22" s="36"/>
    </row>
    <row r="23" spans="2:49" x14ac:dyDescent="0.25">
      <c r="B23" s="51" t="s">
        <v>49</v>
      </c>
      <c r="C23" s="225">
        <f>10013.507/'[6]Deflactor Implicito del PIB '!I5</f>
        <v>9466.7911881958225</v>
      </c>
      <c r="D23" s="52">
        <f>9536.878/'[6]Deflactor Implicito del PIB '!J5</f>
        <v>8583.5928500900081</v>
      </c>
      <c r="E23" s="53">
        <f>9858.009/'[6]Deflactor Implicito del PIB '!K5</f>
        <v>8249.3297416843197</v>
      </c>
      <c r="F23" s="53">
        <f>11278.123/'[6]Deflactor Implicito del PIB '!L5</f>
        <v>9126.6738782099183</v>
      </c>
      <c r="G23" s="54">
        <f>11594/'[6]Deflactor Implicito del PIB '!M5</f>
        <v>9056.0354098505377</v>
      </c>
      <c r="H23" s="217">
        <f>11842/'[6]Deflactor Implicito del PIB '!N5</f>
        <v>8651.5123650578917</v>
      </c>
      <c r="I23" s="210">
        <f>(14215.514*I60)/100</f>
        <v>20088.183451101395</v>
      </c>
      <c r="J23" s="226">
        <f>(14215.514*J60)/100</f>
        <v>20394.059513235086</v>
      </c>
      <c r="K23" s="218">
        <f>AVERAGE(C23:H23)</f>
        <v>8855.65590551475</v>
      </c>
      <c r="L23" s="45">
        <f>K23/$K$10</f>
        <v>1.1684422332573646E-2</v>
      </c>
      <c r="AW23" s="36"/>
    </row>
    <row r="24" spans="2:49" x14ac:dyDescent="0.25">
      <c r="B24" s="51" t="s">
        <v>50</v>
      </c>
      <c r="C24" s="227">
        <f>4842.599/'[6]Deflactor Implicito del PIB '!I5</f>
        <v>4578.2035745484472</v>
      </c>
      <c r="D24" s="52">
        <f>5803.334/'[6]Deflactor Implicito del PIB '!J5</f>
        <v>5223.2456186483923</v>
      </c>
      <c r="E24" s="53">
        <f>5662.59925/'[6]Deflactor Implicito del PIB '!K5</f>
        <v>4738.5479571244387</v>
      </c>
      <c r="F24" s="53">
        <f>5703.392/'[6]Deflactor Implicito del PIB '!L5</f>
        <v>4615.3955568308147</v>
      </c>
      <c r="G24" s="54">
        <f>6018/'[6]Deflactor Implicito del PIB '!M5</f>
        <v>4700.6400807728596</v>
      </c>
      <c r="H24" s="217">
        <f>5649/'[6]Deflactor Implicito del PIB '!N5</f>
        <v>4127.0387899182597</v>
      </c>
      <c r="I24" s="210">
        <f>(6887.026*I60)/100</f>
        <v>9732.1730132660014</v>
      </c>
      <c r="J24" s="226">
        <f>(6887.026*J60)/100</f>
        <v>9880.3615622479356</v>
      </c>
      <c r="K24" s="218">
        <f>AVERAGE(C24:H24)</f>
        <v>4663.8452629738695</v>
      </c>
      <c r="L24" s="45">
        <f>K24/$K$10</f>
        <v>6.1536195994724699E-3</v>
      </c>
      <c r="AW24" s="36"/>
    </row>
    <row r="25" spans="2:49" x14ac:dyDescent="0.25">
      <c r="B25" s="51" t="s">
        <v>22</v>
      </c>
      <c r="C25" s="225">
        <f>5828.79/'[6]Deflactor Implicito del PIB '!I5</f>
        <v>5510.5506801806723</v>
      </c>
      <c r="D25" s="52">
        <f>6052.303/'[6]Deflactor Implicito del PIB '!J5</f>
        <v>5447.3282302005227</v>
      </c>
      <c r="E25" s="53">
        <f>6562.456356/'[6]Deflactor Implicito del PIB '!K5</f>
        <v>5491.5618758368046</v>
      </c>
      <c r="F25" s="53">
        <f>7252.286/'[6]Deflactor Implicito del PIB '!L5</f>
        <v>5868.8178160060406</v>
      </c>
      <c r="G25" s="54">
        <f>7359/'[6]Deflactor Implicito del PIB '!M5</f>
        <v>5748.0907867077885</v>
      </c>
      <c r="H25" s="217">
        <f>6935/'[6]Deflactor Implicito del PIB '!N5</f>
        <v>5066.5629329231951</v>
      </c>
      <c r="I25" s="210">
        <f>(8776.652*I60)/100</f>
        <v>12402.435498461467</v>
      </c>
      <c r="J25" s="226">
        <f>(8776.652*J60)/100</f>
        <v>12591.28324272719</v>
      </c>
      <c r="K25" s="218">
        <f>AVERAGE(C25:H25)</f>
        <v>5522.1520536425041</v>
      </c>
      <c r="L25" s="45">
        <f>K25/$K$10</f>
        <v>7.2860957412840413E-3</v>
      </c>
      <c r="AW25" s="36"/>
    </row>
    <row r="26" spans="2:49" x14ac:dyDescent="0.25">
      <c r="B26" s="51" t="s">
        <v>23</v>
      </c>
      <c r="C26" s="225">
        <f>6195.015/'[6]Deflactor Implicito del PIB '!I5</f>
        <v>5856.7805877342416</v>
      </c>
      <c r="D26" s="52">
        <f>7002.568/'[6]Deflactor Implicito del PIB '!J5</f>
        <v>6302.6068506977954</v>
      </c>
      <c r="E26" s="53">
        <f>8496.092/'[6]Deflactor Implicito del PIB '!K5</f>
        <v>7109.6571755702626</v>
      </c>
      <c r="F26" s="53">
        <f>7937.293/'[6]Deflactor Implicito del PIB '!L5</f>
        <v>6423.1507926273216</v>
      </c>
      <c r="G26" s="54">
        <f>8381/'[6]Deflactor Implicito del PIB '!M5</f>
        <v>6546.3716379124853</v>
      </c>
      <c r="H26" s="217">
        <f>7971/'[6]Deflactor Implicito del PIB '!N5</f>
        <v>5823.4424136021325</v>
      </c>
      <c r="I26" s="210">
        <f>(10214.564*I60)/100</f>
        <v>14434.373284357926</v>
      </c>
      <c r="J26" s="226">
        <f>(10214.564*J60)/100</f>
        <v>14654.160666842485</v>
      </c>
      <c r="K26" s="218">
        <f>AVERAGE(C26:H26)</f>
        <v>6343.6682430240398</v>
      </c>
      <c r="L26" s="45">
        <f>K26/$K$10</f>
        <v>8.3700292423364922E-3</v>
      </c>
      <c r="AW26" s="36"/>
    </row>
    <row r="27" spans="2:49" x14ac:dyDescent="0.25">
      <c r="B27" s="51"/>
      <c r="C27" s="225"/>
      <c r="D27" s="52"/>
      <c r="E27" s="53"/>
      <c r="F27" s="53"/>
      <c r="G27" s="57"/>
      <c r="H27" s="208"/>
      <c r="I27" s="212"/>
      <c r="J27" s="209"/>
      <c r="K27" s="218"/>
      <c r="L27" s="49"/>
      <c r="AW27" s="36"/>
    </row>
    <row r="28" spans="2:49" x14ac:dyDescent="0.25">
      <c r="B28" s="50" t="s">
        <v>51</v>
      </c>
      <c r="C28" s="228">
        <f t="shared" ref="C28:J28" si="7">SUM(C29:C33)</f>
        <v>32479.836845271398</v>
      </c>
      <c r="D28" s="58">
        <f t="shared" si="7"/>
        <v>41856.329349929947</v>
      </c>
      <c r="E28" s="58">
        <f t="shared" si="7"/>
        <v>35624.175415433987</v>
      </c>
      <c r="F28" s="58">
        <f t="shared" si="7"/>
        <v>45967.562776600476</v>
      </c>
      <c r="G28" s="44">
        <f t="shared" si="7"/>
        <v>47169.650022896676</v>
      </c>
      <c r="H28" s="206">
        <f t="shared" si="7"/>
        <v>40021.098408872771</v>
      </c>
      <c r="I28" s="206">
        <f t="shared" si="7"/>
        <v>86749.443378648401</v>
      </c>
      <c r="J28" s="207">
        <f t="shared" si="7"/>
        <v>88070.348188062417</v>
      </c>
      <c r="K28" s="216">
        <f t="shared" ref="K28:K33" si="8">AVERAGE(C28:H28)</f>
        <v>40519.775469834211</v>
      </c>
      <c r="L28" s="45">
        <f t="shared" ref="L28:L33" si="9">K28/$K$10</f>
        <v>5.3463026845449742E-2</v>
      </c>
      <c r="AW28" s="36"/>
    </row>
    <row r="29" spans="2:49" x14ac:dyDescent="0.25">
      <c r="B29" s="51" t="s">
        <v>24</v>
      </c>
      <c r="C29" s="225">
        <f>5344.255/'[6]Deflactor Implicito del PIB '!I5</f>
        <v>5052.4702425904798</v>
      </c>
      <c r="D29" s="52">
        <f>6648.021/'[6]Deflactor Implicito del PIB '!J5</f>
        <v>5983.4995816081764</v>
      </c>
      <c r="E29" s="53">
        <f>5249.552517/'[6]Deflactor Implicito del PIB '!K5</f>
        <v>4392.9042577483833</v>
      </c>
      <c r="F29" s="53">
        <f>6045.409732/'[6]Deflactor Implicito del PIB '!L5</f>
        <v>4892.1689437258683</v>
      </c>
      <c r="G29" s="54">
        <f>7189/'[6]Deflactor Implicito del PIB '!M5</f>
        <v>5615.3043437481037</v>
      </c>
      <c r="H29" s="217">
        <f>6060/'[6]Deflactor Implicito del PIB '!N5</f>
        <v>4427.306614782201</v>
      </c>
      <c r="I29" s="210">
        <f>(7427.343*I60)/100</f>
        <v>10495.704111596231</v>
      </c>
      <c r="J29" s="226">
        <f>(7427.343*J60)/100</f>
        <v>10655.5186936758</v>
      </c>
      <c r="K29" s="218">
        <f t="shared" si="8"/>
        <v>5060.6089973672024</v>
      </c>
      <c r="L29" s="45">
        <f t="shared" si="9"/>
        <v>6.6771217644576511E-3</v>
      </c>
      <c r="AW29" s="36"/>
    </row>
    <row r="30" spans="2:49" x14ac:dyDescent="0.25">
      <c r="B30" s="51" t="s">
        <v>25</v>
      </c>
      <c r="C30" s="225">
        <f>3427.795/'[6]Deflactor Implicito del PIB '!I5</f>
        <v>3240.6448111477525</v>
      </c>
      <c r="D30" s="52">
        <f>3382.897/'[6]Deflactor Implicito del PIB '!J5</f>
        <v>3044.7501270112648</v>
      </c>
      <c r="E30" s="53">
        <f>2988.202/'[6]Deflactor Implicito del PIB '!K5</f>
        <v>2500.5722385484301</v>
      </c>
      <c r="F30" s="53">
        <f>3918.105/'[6]Deflactor Implicito del PIB '!L5</f>
        <v>3170.6753469157652</v>
      </c>
      <c r="G30" s="54">
        <f>4372/'[6]Deflactor Implicito del PIB '!M5</f>
        <v>3414.9548742337888</v>
      </c>
      <c r="H30" s="217">
        <f>3914/'[6]Deflactor Implicito del PIB '!N5</f>
        <v>2859.4848333758305</v>
      </c>
      <c r="I30" s="210">
        <f>(4997.66887*I60)/100</f>
        <v>7062.2904728185431</v>
      </c>
      <c r="J30" s="226">
        <f>(4997.66887*J60)/100</f>
        <v>7169.8256118085046</v>
      </c>
      <c r="K30" s="218">
        <f t="shared" si="8"/>
        <v>3038.513705205472</v>
      </c>
      <c r="L30" s="45">
        <f t="shared" si="9"/>
        <v>4.009107600129843E-3</v>
      </c>
      <c r="AW30" s="36"/>
    </row>
    <row r="31" spans="2:49" x14ac:dyDescent="0.25">
      <c r="B31" s="51" t="s">
        <v>26</v>
      </c>
      <c r="C31" s="225">
        <f>3169.649/'[6]Deflactor Implicito del PIB '!I5</f>
        <v>2996.5930240897319</v>
      </c>
      <c r="D31" s="52">
        <f>5994.293/'[6]Deflactor Implicito del PIB '!J5</f>
        <v>5395.1167809994613</v>
      </c>
      <c r="E31" s="53">
        <f>6112.560311/'[6]Deflactor Implicito del PIB '!K5</f>
        <v>5115.0821196624447</v>
      </c>
      <c r="F31" s="53">
        <f>9427.016/'[6]Deflactor Implicito del PIB '!L5</f>
        <v>7628.6896921293501</v>
      </c>
      <c r="G31" s="54">
        <f>11657/'[6]Deflactor Implicito del PIB '!M5</f>
        <v>9105.2445034179491</v>
      </c>
      <c r="H31" s="217">
        <f>8525/'[6]Deflactor Implicito del PIB '!N5</f>
        <v>6228.1829853165445</v>
      </c>
      <c r="I31" s="210">
        <f>(9531.031*I60)/100</f>
        <v>13468.461232294127</v>
      </c>
      <c r="J31" s="226">
        <f>(9531.031*J60)/100</f>
        <v>13673.540994471854</v>
      </c>
      <c r="K31" s="218">
        <f t="shared" si="8"/>
        <v>6078.1515176025796</v>
      </c>
      <c r="L31" s="45">
        <f t="shared" si="9"/>
        <v>8.0196983815524429E-3</v>
      </c>
      <c r="AW31" s="36"/>
    </row>
    <row r="32" spans="2:49" x14ac:dyDescent="0.25">
      <c r="B32" s="51" t="s">
        <v>52</v>
      </c>
      <c r="C32" s="225">
        <f>14056.864/'[6]Deflactor Implicito del PIB '!I5</f>
        <v>13289.389646291462</v>
      </c>
      <c r="D32" s="52">
        <f>22429.562/'[6]Deflactor Implicito del PIB '!J5</f>
        <v>20187.552783400453</v>
      </c>
      <c r="E32" s="53">
        <f>18108.4078/'[6]Deflactor Implicito del PIB '!K5</f>
        <v>15153.387163583269</v>
      </c>
      <c r="F32" s="53">
        <f>25834.646/'[6]Deflactor Implicito del PIB '!L5</f>
        <v>20906.350179103414</v>
      </c>
      <c r="G32" s="54">
        <f>25101/'[6]Deflactor Implicito del PIB '!M5</f>
        <v>19606.308851359179</v>
      </c>
      <c r="H32" s="217">
        <f>25148/'[6]Deflactor Implicito del PIB '!N5</f>
        <v>18372.59187269683</v>
      </c>
      <c r="I32" s="210">
        <f>(25586.109*I60)/100</f>
        <v>36156.163709020751</v>
      </c>
      <c r="J32" s="226">
        <f>(25586.109*J60)/100</f>
        <v>36706.701541577742</v>
      </c>
      <c r="K32" s="218">
        <f t="shared" si="8"/>
        <v>17919.263416072437</v>
      </c>
      <c r="L32" s="45">
        <f t="shared" si="9"/>
        <v>2.3643222351451148E-2</v>
      </c>
      <c r="AW32" s="36"/>
    </row>
    <row r="33" spans="2:49" x14ac:dyDescent="0.25">
      <c r="B33" s="51" t="s">
        <v>27</v>
      </c>
      <c r="C33" s="225">
        <f>8357.014/'[6]Deflactor Implicito del PIB '!I5</f>
        <v>7900.7391211519716</v>
      </c>
      <c r="D33" s="53">
        <f>8050.078/'[6]Deflactor Implicito del PIB '!J5</f>
        <v>7245.4100769105853</v>
      </c>
      <c r="E33" s="53">
        <f>10112.425921/'[6]Deflactor Implicito del PIB '!K5</f>
        <v>8462.2296358914627</v>
      </c>
      <c r="F33" s="53">
        <f>11578.41173/'[6]Deflactor Implicito del PIB '!L5</f>
        <v>9369.6786147260773</v>
      </c>
      <c r="G33" s="54">
        <f>12070/'[6]Deflactor Implicito del PIB '!M5</f>
        <v>9427.8374501376566</v>
      </c>
      <c r="H33" s="217">
        <f>11133/'[6]Deflactor Implicito del PIB '!N5</f>
        <v>8133.5321027013597</v>
      </c>
      <c r="I33" s="210">
        <f>(13846.571*I60)/100</f>
        <v>19566.823852918755</v>
      </c>
      <c r="J33" s="226">
        <f>(13846.571*J60)/100</f>
        <v>19864.761346528525</v>
      </c>
      <c r="K33" s="218">
        <f t="shared" si="8"/>
        <v>8423.2378335865196</v>
      </c>
      <c r="L33" s="45">
        <f t="shared" si="9"/>
        <v>1.1113876747858657E-2</v>
      </c>
      <c r="AW33" s="36"/>
    </row>
    <row r="34" spans="2:49" x14ac:dyDescent="0.25">
      <c r="B34" s="51"/>
      <c r="C34" s="225"/>
      <c r="D34" s="52"/>
      <c r="E34" s="53"/>
      <c r="F34" s="53"/>
      <c r="G34" s="55"/>
      <c r="H34" s="208"/>
      <c r="I34" s="212"/>
      <c r="J34" s="209"/>
      <c r="K34" s="218"/>
      <c r="L34" s="49"/>
      <c r="AW34" s="36"/>
    </row>
    <row r="35" spans="2:49" x14ac:dyDescent="0.25">
      <c r="B35" s="50" t="s">
        <v>53</v>
      </c>
      <c r="C35" s="228">
        <f t="shared" ref="C35:H35" si="10">SUM(C36:C40)</f>
        <v>25716.962970002445</v>
      </c>
      <c r="D35" s="58">
        <f t="shared" si="10"/>
        <v>27860.575619314175</v>
      </c>
      <c r="E35" s="58">
        <f t="shared" si="10"/>
        <v>25089.948567758762</v>
      </c>
      <c r="F35" s="58">
        <f t="shared" si="10"/>
        <v>32025.353257601739</v>
      </c>
      <c r="G35" s="44">
        <f t="shared" si="10"/>
        <v>31445.391886300065</v>
      </c>
      <c r="H35" s="206">
        <f t="shared" si="10"/>
        <v>28720.507861438593</v>
      </c>
      <c r="I35" s="206">
        <f t="shared" ref="I35:J35" si="11">SUM(I36:I40)</f>
        <v>61337.500697811221</v>
      </c>
      <c r="J35" s="207">
        <f t="shared" si="11"/>
        <v>62271.466340858984</v>
      </c>
      <c r="K35" s="216">
        <f t="shared" ref="K35:K40" si="12">AVERAGE(C35:H35)</f>
        <v>28476.456693735963</v>
      </c>
      <c r="L35" s="45">
        <f t="shared" ref="L35:L40" si="13">K35/$K$10</f>
        <v>3.7572704957703998E-2</v>
      </c>
      <c r="AW35" s="36"/>
    </row>
    <row r="36" spans="2:49" x14ac:dyDescent="0.25">
      <c r="B36" s="51" t="s">
        <v>28</v>
      </c>
      <c r="C36" s="225">
        <f>11072.379/'[6]Deflactor Implicito del PIB '!I5</f>
        <v>10467.851068518201</v>
      </c>
      <c r="D36" s="52">
        <f>12621.423/'[6]Deflactor Implicito del PIB '!J5</f>
        <v>11359.813580582826</v>
      </c>
      <c r="E36" s="53">
        <f>11743.477461/'[6]Deflactor Implicito del PIB '!K5</f>
        <v>9827.1180204670909</v>
      </c>
      <c r="F36" s="53">
        <f>16652.580205/'[6]Deflactor Implicito del PIB '!L5</f>
        <v>13475.88324420376</v>
      </c>
      <c r="G36" s="54">
        <f>15934/'[6]Deflactor Implicito del PIB '!M5</f>
        <v>12445.995188938974</v>
      </c>
      <c r="H36" s="217">
        <f>13930/'[6]Deflactor Implicito del PIB '!N5</f>
        <v>10176.96058480463</v>
      </c>
      <c r="I36" s="210">
        <f>(17217.58*I60)/100</f>
        <v>24330.453729918903</v>
      </c>
      <c r="J36" s="226">
        <f>(17217.58*J60)/100</f>
        <v>24700.92542512963</v>
      </c>
      <c r="K36" s="218">
        <f t="shared" si="12"/>
        <v>11292.27028125258</v>
      </c>
      <c r="L36" s="45">
        <f t="shared" si="13"/>
        <v>1.4899365610802363E-2</v>
      </c>
      <c r="AW36" s="36"/>
    </row>
    <row r="37" spans="2:49" x14ac:dyDescent="0.25">
      <c r="B37" s="51" t="s">
        <v>29</v>
      </c>
      <c r="C37" s="225">
        <f>4511.386/'[6]Deflactor Implicito del PIB '!I5</f>
        <v>4265.0740875649262</v>
      </c>
      <c r="D37" s="52">
        <f>4873.09/'[6]Deflactor Implicito del PIB '!J5</f>
        <v>4385.9867434442504</v>
      </c>
      <c r="E37" s="53">
        <f>3988.107764/'[6]Deflactor Implicito del PIB '!K5</f>
        <v>3337.3083743996735</v>
      </c>
      <c r="F37" s="53">
        <f>7060.675/'[6]Deflactor Implicito del PIB '!L5</f>
        <v>5713.7591144403914</v>
      </c>
      <c r="G37" s="54">
        <f>7034/'[6]Deflactor Implicito del PIB '!M5</f>
        <v>5494.2343516378023</v>
      </c>
      <c r="H37" s="217">
        <f>6634/'[6]Deflactor Implicito del PIB '!N5</f>
        <v>4846.6587594826933</v>
      </c>
      <c r="I37" s="210">
        <f>(6939.263239*I60)/100</f>
        <v>9805.9903398861316</v>
      </c>
      <c r="J37" s="226">
        <f>(6939.263239*J60)/100</f>
        <v>9955.302880653524</v>
      </c>
      <c r="K37" s="218">
        <f t="shared" si="12"/>
        <v>4673.8369051616228</v>
      </c>
      <c r="L37" s="45">
        <f t="shared" si="13"/>
        <v>6.1668028767320306E-3</v>
      </c>
      <c r="AW37" s="36"/>
    </row>
    <row r="38" spans="2:49" x14ac:dyDescent="0.25">
      <c r="B38" s="51" t="s">
        <v>54</v>
      </c>
      <c r="C38" s="225">
        <f>3855.858/'[6]Deflactor Implicito del PIB '!I5</f>
        <v>3645.3364977259585</v>
      </c>
      <c r="D38" s="52">
        <f>4672.612/'[6]Deflactor Implicito del PIB '!J5</f>
        <v>4205.5480791979062</v>
      </c>
      <c r="E38" s="53">
        <f>4938.968968/'[6]Deflactor Implicito del PIB '!K5</f>
        <v>4133.0032870712857</v>
      </c>
      <c r="F38" s="53">
        <f>5098.636/'[6]Deflactor Implicito del PIB '!L5</f>
        <v>4126.004654826047</v>
      </c>
      <c r="G38" s="54">
        <f>6558/'[6]Deflactor Implicito del PIB '!M5</f>
        <v>5122.4323113506834</v>
      </c>
      <c r="H38" s="217">
        <f>6975/'[6]Deflactor Implicito del PIB '!N5</f>
        <v>5095.7860788953549</v>
      </c>
      <c r="I38" s="210">
        <f>(7055.323*I60)/100</f>
        <v>9969.9963526310094</v>
      </c>
      <c r="J38" s="226">
        <f>(7055.323*J60)/100</f>
        <v>10121.806158194233</v>
      </c>
      <c r="K38" s="218">
        <f t="shared" si="12"/>
        <v>4388.0184848445397</v>
      </c>
      <c r="L38" s="45">
        <f t="shared" si="13"/>
        <v>5.7896853408830893E-3</v>
      </c>
      <c r="AW38" s="36"/>
    </row>
    <row r="39" spans="2:49" x14ac:dyDescent="0.25">
      <c r="B39" s="51" t="s">
        <v>30</v>
      </c>
      <c r="C39" s="225">
        <f>2474.151/'[6]Deflactor Implicito del PIB '!I5</f>
        <v>2339.0677097510275</v>
      </c>
      <c r="D39" s="52">
        <f>2673.202/'[6]Deflactor Implicito del PIB '!J5</f>
        <v>2405.9946634576127</v>
      </c>
      <c r="E39" s="53">
        <f>3037.56915/'[6]Deflactor Implicito del PIB '!K5</f>
        <v>2541.8834098769598</v>
      </c>
      <c r="F39" s="53">
        <f>3850.42375/'[6]Deflactor Implicito del PIB '!L5</f>
        <v>3115.9051784737649</v>
      </c>
      <c r="G39" s="54">
        <f>3696/'[6]Deflactor Implicito del PIB '!M5</f>
        <v>2886.9334892882166</v>
      </c>
      <c r="H39" s="217">
        <f>5046/'[6]Deflactor Implicito del PIB '!N5</f>
        <v>3686.4998643879512</v>
      </c>
      <c r="I39" s="210">
        <f>(4992.89*I60)/100</f>
        <v>7055.5373707324025</v>
      </c>
      <c r="J39" s="226">
        <f>(4992.89*J60)/100</f>
        <v>7162.9696824917019</v>
      </c>
      <c r="K39" s="218">
        <f t="shared" si="12"/>
        <v>2829.3807192059217</v>
      </c>
      <c r="L39" s="45">
        <f t="shared" si="13"/>
        <v>3.733171163781945E-3</v>
      </c>
      <c r="AW39" s="36"/>
    </row>
    <row r="40" spans="2:49" x14ac:dyDescent="0.25">
      <c r="B40" s="51" t="s">
        <v>31</v>
      </c>
      <c r="C40" s="225">
        <f>5288.367/'[6]Deflactor Implicito del PIB '!I5</f>
        <v>4999.6336064423358</v>
      </c>
      <c r="D40" s="52">
        <f>6114.416/'[6]Deflactor Implicito del PIB '!J5</f>
        <v>5503.232552631579</v>
      </c>
      <c r="E40" s="53">
        <f>6274.547557/'[6]Deflactor Implicito del PIB '!K5</f>
        <v>5250.6354759437518</v>
      </c>
      <c r="F40" s="53">
        <f>6912.439/'[6]Deflactor Implicito del PIB '!L5</f>
        <v>5593.8010656577771</v>
      </c>
      <c r="G40" s="54">
        <f>7036/'[6]Deflactor Implicito del PIB '!M5</f>
        <v>5495.7965450843867</v>
      </c>
      <c r="H40" s="217">
        <f>6727/'[6]Deflactor Implicito del PIB '!N5</f>
        <v>4914.6025738679646</v>
      </c>
      <c r="I40" s="210">
        <f>(7200.765*I60)/100</f>
        <v>10175.522904642781</v>
      </c>
      <c r="J40" s="226">
        <f>(7200.765*J60)/100</f>
        <v>10330.462194389895</v>
      </c>
      <c r="K40" s="218">
        <f t="shared" si="12"/>
        <v>5292.9503032712992</v>
      </c>
      <c r="L40" s="45">
        <f t="shared" si="13"/>
        <v>6.9836799655045726E-3</v>
      </c>
      <c r="AW40" s="36"/>
    </row>
    <row r="41" spans="2:49" x14ac:dyDescent="0.25">
      <c r="B41" s="51"/>
      <c r="C41" s="224"/>
      <c r="D41" s="47"/>
      <c r="E41" s="47"/>
      <c r="F41" s="47"/>
      <c r="G41" s="55"/>
      <c r="H41" s="208"/>
      <c r="I41" s="212"/>
      <c r="J41" s="209"/>
      <c r="K41" s="218"/>
      <c r="L41" s="49"/>
      <c r="AW41" s="36"/>
    </row>
    <row r="42" spans="2:49" x14ac:dyDescent="0.25">
      <c r="B42" s="59" t="s">
        <v>55</v>
      </c>
      <c r="C42" s="223">
        <f t="shared" ref="C42:H42" si="14">SUM(C43:C46)</f>
        <v>21094.030528265321</v>
      </c>
      <c r="D42" s="46">
        <f t="shared" si="14"/>
        <v>24335.553063072988</v>
      </c>
      <c r="E42" s="46">
        <f t="shared" si="14"/>
        <v>22962.180405649113</v>
      </c>
      <c r="F42" s="46">
        <f t="shared" si="14"/>
        <v>30295.369920324192</v>
      </c>
      <c r="G42" s="44">
        <f t="shared" si="14"/>
        <v>26077.695203835607</v>
      </c>
      <c r="H42" s="206">
        <f t="shared" si="14"/>
        <v>23881.154888448938</v>
      </c>
      <c r="I42" s="206">
        <f t="shared" ref="I42:J42" si="15">SUM(I43:I46)</f>
        <v>48497.746246545692</v>
      </c>
      <c r="J42" s="207">
        <f t="shared" si="15"/>
        <v>49236.205235650516</v>
      </c>
      <c r="K42" s="216">
        <f>AVERAGE(C42:H42)</f>
        <v>24774.33066826603</v>
      </c>
      <c r="L42" s="45">
        <f>K42/$K$10</f>
        <v>3.268800703453096E-2</v>
      </c>
      <c r="AW42" s="36"/>
    </row>
    <row r="43" spans="2:49" x14ac:dyDescent="0.25">
      <c r="B43" s="51" t="s">
        <v>32</v>
      </c>
      <c r="C43" s="225">
        <f>7839.293/'[6]Deflactor Implicito del PIB '!I5</f>
        <v>7411.2845673434085</v>
      </c>
      <c r="D43" s="52">
        <f>8871.468/'[6]Deflactor Implicito del PIB '!J5</f>
        <v>7984.6957562634552</v>
      </c>
      <c r="E43" s="53">
        <f>9292.813/'[6]Deflactor Implicito del PIB '!K5</f>
        <v>7776.3652543643138</v>
      </c>
      <c r="F43" s="53">
        <f>10318.133/'[6]Deflactor Implicito del PIB '!L5</f>
        <v>8349.814496879997</v>
      </c>
      <c r="G43" s="54">
        <f>11447/'[6]Deflactor Implicito del PIB '!M5</f>
        <v>8941.2141915265747</v>
      </c>
      <c r="H43" s="217">
        <f>11936/'[6]Deflactor Implicito del PIB '!N5</f>
        <v>8720.1867580924663</v>
      </c>
      <c r="I43" s="210">
        <f>(11197.161*I60)/100</f>
        <v>15822.897736903355</v>
      </c>
      <c r="J43" s="226">
        <f>(11197.161*J60)/100</f>
        <v>16063.827717610135</v>
      </c>
      <c r="K43" s="218">
        <f>AVERAGE(C43:H43)</f>
        <v>8197.2601707450358</v>
      </c>
      <c r="L43" s="45">
        <f>K43/$K$10</f>
        <v>1.0815714931439893E-2</v>
      </c>
      <c r="O43" s="106"/>
      <c r="AW43" s="36"/>
    </row>
    <row r="44" spans="2:49" x14ac:dyDescent="0.25">
      <c r="B44" s="51" t="s">
        <v>33</v>
      </c>
      <c r="C44" s="225">
        <f>4396.243/'[6]Deflactor Implicito del PIB '!I5</f>
        <v>4156.2176461820591</v>
      </c>
      <c r="D44" s="52">
        <f>5470.575/'[6]Deflactor Implicito del PIB '!J5</f>
        <v>4923.7484694552177</v>
      </c>
      <c r="E44" s="53">
        <f>6250.608301/'[6]Deflactor Implicito del PIB '!K5</f>
        <v>5230.6027475789688</v>
      </c>
      <c r="F44" s="53">
        <f>12251.355947/'[6]Deflactor Implicito del PIB '!L5</f>
        <v>9914.249941602573</v>
      </c>
      <c r="G44" s="54">
        <f>8370/'[6]Deflactor Implicito del PIB '!M5</f>
        <v>6537.7795739562698</v>
      </c>
      <c r="H44" s="217">
        <f>7616/'[6]Deflactor Implicito del PIB '!N5</f>
        <v>5564.0869930992149</v>
      </c>
      <c r="I44" s="210">
        <f>(8581.614*I60)/100</f>
        <v>12126.823999367172</v>
      </c>
      <c r="J44" s="226">
        <f>(8581.614*J60)/100</f>
        <v>12311.475099360559</v>
      </c>
      <c r="K44" s="218">
        <f>AVERAGE(C44:H44)</f>
        <v>6054.4475619790501</v>
      </c>
      <c r="L44" s="45">
        <f>K44/$K$10</f>
        <v>7.988422659978232E-3</v>
      </c>
      <c r="O44" s="106"/>
      <c r="AW44" s="36"/>
    </row>
    <row r="45" spans="2:49" x14ac:dyDescent="0.25">
      <c r="B45" s="51" t="s">
        <v>56</v>
      </c>
      <c r="C45" s="225">
        <f>1485.807/'[6]Deflactor Implicito del PIB '!I5</f>
        <v>1404.6851532594594</v>
      </c>
      <c r="D45" s="52">
        <f>1982.741/'[6]Deflactor Implicito del PIB '!J5</f>
        <v>1784.550611969694</v>
      </c>
      <c r="E45" s="53">
        <f>2260.87918/'[6]Deflactor Implicito del PIB '!K5</f>
        <v>1891.9375973311505</v>
      </c>
      <c r="F45" s="53">
        <f>2808.026232/'[6]Deflactor Implicito del PIB '!L5</f>
        <v>2272.3585884745735</v>
      </c>
      <c r="G45" s="54">
        <f>1906/'[6]Deflactor Implicito del PIB '!M5</f>
        <v>1488.7703545950599</v>
      </c>
      <c r="H45" s="217">
        <f>3218/'[6]Deflactor Implicito del PIB '!N5</f>
        <v>2351.0020934602512</v>
      </c>
      <c r="I45" s="210">
        <f>(3351.966*I60)/100</f>
        <v>4736.7198913704087</v>
      </c>
      <c r="J45" s="226">
        <f>(3351.966*J60)/100</f>
        <v>4808.844343605203</v>
      </c>
      <c r="K45" s="218">
        <f>AVERAGE(C45:H45)</f>
        <v>1865.550733181698</v>
      </c>
      <c r="L45" s="45">
        <f>K45/$K$10</f>
        <v>2.4614645015467469E-3</v>
      </c>
      <c r="AW45" s="36"/>
    </row>
    <row r="46" spans="2:49" x14ac:dyDescent="0.25">
      <c r="B46" s="51" t="s">
        <v>34</v>
      </c>
      <c r="C46" s="225">
        <f>8590.887/'[6]Deflactor Implicito del PIB '!I5</f>
        <v>8121.8431614803931</v>
      </c>
      <c r="D46" s="52">
        <f>10713.451/'[6]Deflactor Implicito del PIB '!J5</f>
        <v>9642.5582253846205</v>
      </c>
      <c r="E46" s="53">
        <f>9635.672/'[6]Deflactor Implicito del PIB '!K5</f>
        <v>8063.2748063746794</v>
      </c>
      <c r="F46" s="53">
        <f>12059.443/'[6]Deflactor Implicito del PIB '!L5</f>
        <v>9758.9468933670469</v>
      </c>
      <c r="G46" s="54">
        <f>11663/'[6]Deflactor Implicito del PIB '!M5</f>
        <v>9109.9310837577032</v>
      </c>
      <c r="H46" s="217">
        <f>9918/'[6]Deflactor Implicito del PIB '!N5</f>
        <v>7245.8790437970074</v>
      </c>
      <c r="I46" s="210">
        <f>(11188.957066*I60)/100</f>
        <v>15811.304618904756</v>
      </c>
      <c r="J46" s="226">
        <f>(11188.957066*J60)/100</f>
        <v>16052.058075074619</v>
      </c>
      <c r="K46" s="218">
        <f>AVERAGE(C46:H46)</f>
        <v>8657.0722023602411</v>
      </c>
      <c r="L46" s="45">
        <f>K46/$K$10</f>
        <v>1.1422404941566079E-2</v>
      </c>
      <c r="AW46" s="36"/>
    </row>
    <row r="47" spans="2:49" x14ac:dyDescent="0.25">
      <c r="B47" s="51"/>
      <c r="C47" s="224"/>
      <c r="D47" s="47"/>
      <c r="E47" s="47"/>
      <c r="F47" s="47"/>
      <c r="G47" s="57"/>
      <c r="H47" s="208"/>
      <c r="I47" s="212"/>
      <c r="J47" s="209"/>
      <c r="K47" s="218"/>
      <c r="L47" s="49"/>
      <c r="AW47" s="36"/>
    </row>
    <row r="48" spans="2:49" ht="29.25" customHeight="1" x14ac:dyDescent="0.25">
      <c r="B48" s="60" t="s">
        <v>57</v>
      </c>
      <c r="C48" s="223">
        <f t="shared" ref="C48:J48" si="16">SUM(C49:C52)</f>
        <v>37618.232799754092</v>
      </c>
      <c r="D48" s="46">
        <f t="shared" si="16"/>
        <v>58677.935739236127</v>
      </c>
      <c r="E48" s="46">
        <f t="shared" si="16"/>
        <v>44642.092376088774</v>
      </c>
      <c r="F48" s="46">
        <f t="shared" si="16"/>
        <v>50099.024551561793</v>
      </c>
      <c r="G48" s="44">
        <f t="shared" si="16"/>
        <v>50993.899580135621</v>
      </c>
      <c r="H48" s="206">
        <f t="shared" si="16"/>
        <v>49943.817623719602</v>
      </c>
      <c r="I48" s="206">
        <f t="shared" si="16"/>
        <v>99251.976716424862</v>
      </c>
      <c r="J48" s="207">
        <f t="shared" si="16"/>
        <v>100763.25342648201</v>
      </c>
      <c r="K48" s="216">
        <f>AVERAGE(C48:H48)</f>
        <v>48662.500445082667</v>
      </c>
      <c r="L48" s="45">
        <f>K48/$K$10</f>
        <v>6.4206786377654368E-2</v>
      </c>
      <c r="AW48" s="36"/>
    </row>
    <row r="49" spans="1:49" x14ac:dyDescent="0.25">
      <c r="B49" s="51" t="s">
        <v>35</v>
      </c>
      <c r="C49" s="225">
        <f>22103.585/'[6]Deflactor Implicito del PIB '!I5</f>
        <v>20896.777093733228</v>
      </c>
      <c r="D49" s="52">
        <f>41115.879/'[6]Deflactor Implicito del PIB '!J5</f>
        <v>37006.027025779913</v>
      </c>
      <c r="E49" s="53">
        <f>32297.737323/'[6]Deflactor Implicito del PIB '!K5</f>
        <v>27027.230862513072</v>
      </c>
      <c r="F49" s="53">
        <f>35549.152/'[6]Deflactor Implicito del PIB '!L5</f>
        <v>28767.687402497195</v>
      </c>
      <c r="G49" s="54">
        <f>37359/'[6]Deflactor Implicito del PIB '!M5</f>
        <v>29180.992485475781</v>
      </c>
      <c r="H49" s="217">
        <f>42010/'[6]Deflactor Implicito del PIB '!N5</f>
        <v>30691.609057260768</v>
      </c>
      <c r="I49" s="210">
        <f>(40518.276468*I60)/100</f>
        <v>57257.062306127555</v>
      </c>
      <c r="J49" s="226">
        <f>(40518.276468*J60)/100</f>
        <v>58128.89647620936</v>
      </c>
      <c r="K49" s="218">
        <f>AVERAGE(C49:H49)</f>
        <v>28928.38732120999</v>
      </c>
      <c r="L49" s="45">
        <f>K49/$K$10</f>
        <v>3.8168996002971821E-2</v>
      </c>
      <c r="AW49" s="36"/>
    </row>
    <row r="50" spans="1:49" x14ac:dyDescent="0.25">
      <c r="B50" s="51" t="s">
        <v>36</v>
      </c>
      <c r="C50" s="225">
        <f>3594.085/'[6]Deflactor Implicito del PIB '!I5</f>
        <v>3397.8557370186873</v>
      </c>
      <c r="D50" s="52">
        <f>4606.44/'[6]Deflactor Implicito del PIB '!J5</f>
        <v>4145.9904853945509</v>
      </c>
      <c r="E50" s="53">
        <f>4325.703/'[6]Deflactor Implicito del PIB '!K5</f>
        <v>3619.8131297702298</v>
      </c>
      <c r="F50" s="53">
        <f>5590.212/'[6]Deflactor Implicito del PIB '!L5</f>
        <v>4523.8061186294581</v>
      </c>
      <c r="G50" s="54">
        <f>5995/'[6]Deflactor Implicito del PIB '!M5</f>
        <v>4682.6748561371369</v>
      </c>
      <c r="H50" s="217">
        <f>5253/'[6]Deflactor Implicito del PIB '!N5</f>
        <v>3837.7296447938779</v>
      </c>
      <c r="I50" s="210">
        <f>(5718.080185*I60)/100</f>
        <v>8080.3158960265373</v>
      </c>
      <c r="J50" s="226">
        <f>(5718.080185*J60)/100</f>
        <v>8203.352168225525</v>
      </c>
      <c r="K50" s="218">
        <f>AVERAGE(C50:H50)</f>
        <v>4034.6449952906569</v>
      </c>
      <c r="L50" s="45">
        <f>K50/$K$10</f>
        <v>5.3234335875249209E-3</v>
      </c>
      <c r="AW50" s="36"/>
    </row>
    <row r="51" spans="1:49" x14ac:dyDescent="0.25">
      <c r="B51" s="51" t="s">
        <v>37</v>
      </c>
      <c r="C51" s="225">
        <f>9095.955/'[6]Deflactor Implicito del PIB '!I5</f>
        <v>8599.3355417063904</v>
      </c>
      <c r="D51" s="52">
        <f>12984.3/'[6]Deflactor Implicito del PIB '!J5</f>
        <v>11686.418201367751</v>
      </c>
      <c r="E51" s="53">
        <f>11624.978539/'[6]Deflactor Implicito del PIB '!K5</f>
        <v>9727.9563457706954</v>
      </c>
      <c r="F51" s="53">
        <f>13691.327/'[6]Deflactor Implicito del PIB '!L5</f>
        <v>11079.527727169685</v>
      </c>
      <c r="G51" s="54">
        <f>14763/'[6]Deflactor Implicito del PIB '!M5</f>
        <v>11531.33092596373</v>
      </c>
      <c r="H51" s="217">
        <f>12774/'[6]Deflactor Implicito del PIB '!N5</f>
        <v>9332.4116662092129</v>
      </c>
      <c r="I51" s="210">
        <f>(14031.528857*I60)/100</f>
        <v>19828.190931319055</v>
      </c>
      <c r="J51" s="226">
        <f>(14031.528857*J60)/100</f>
        <v>20130.108174163346</v>
      </c>
      <c r="K51" s="218">
        <f>AVERAGE(C51:H51)</f>
        <v>10326.163401364578</v>
      </c>
      <c r="L51" s="45">
        <f>K51/$K$10</f>
        <v>1.3624654745400885E-2</v>
      </c>
      <c r="AW51" s="36"/>
    </row>
    <row r="52" spans="1:49" x14ac:dyDescent="0.25">
      <c r="B52" s="61" t="s">
        <v>38</v>
      </c>
      <c r="C52" s="229">
        <f>4997.095/'[6]Deflactor Implicito del PIB '!I5</f>
        <v>4724.2644272957923</v>
      </c>
      <c r="D52" s="62">
        <f>6488.029/'[6]Deflactor Implicito del PIB '!J5</f>
        <v>5839.5000266939169</v>
      </c>
      <c r="E52" s="63">
        <f>5099.206/'[6]Deflactor Implicito del PIB '!K5</f>
        <v>4267.0920380347734</v>
      </c>
      <c r="F52" s="63">
        <f>7078.277/'[6]Deflactor Implicito del PIB '!L5</f>
        <v>5728.003303265451</v>
      </c>
      <c r="G52" s="64">
        <f>7168/'[6]Deflactor Implicito del PIB '!M5</f>
        <v>5598.9013125589663</v>
      </c>
      <c r="H52" s="219">
        <f>8325/'[6]Deflactor Implicito del PIB '!N5</f>
        <v>6082.0672554557459</v>
      </c>
      <c r="I52" s="214">
        <f>(9968.324149*I60)/100</f>
        <v>14086.40758295171</v>
      </c>
      <c r="J52" s="230">
        <f>(9968.324149*J60)/100</f>
        <v>14300.896607883789</v>
      </c>
      <c r="K52" s="220">
        <f>AVERAGE(C52:H52)</f>
        <v>5373.3047272174408</v>
      </c>
      <c r="L52" s="68">
        <f>K52/$K$10</f>
        <v>7.0897020417567342E-3</v>
      </c>
      <c r="AW52" s="36"/>
    </row>
    <row r="53" spans="1:49" x14ac:dyDescent="0.25">
      <c r="B53" s="38" t="s">
        <v>58</v>
      </c>
      <c r="C53" s="38"/>
      <c r="D53" s="38"/>
      <c r="E53" s="38"/>
      <c r="F53" s="38"/>
      <c r="G53" s="38"/>
      <c r="H53" s="107"/>
      <c r="I53" s="38"/>
      <c r="J53" s="38"/>
      <c r="K53" s="38"/>
      <c r="L53" s="66"/>
    </row>
    <row r="54" spans="1:49" x14ac:dyDescent="0.25">
      <c r="B54" s="37" t="s">
        <v>61</v>
      </c>
      <c r="C54" s="38"/>
      <c r="D54" s="38"/>
      <c r="E54" s="38"/>
      <c r="F54" s="38"/>
      <c r="G54" s="38"/>
      <c r="H54" s="38"/>
      <c r="I54" s="38"/>
      <c r="J54" s="38"/>
      <c r="K54" s="38"/>
      <c r="L54" s="66"/>
    </row>
    <row r="55" spans="1:49" ht="32.25" customHeight="1" x14ac:dyDescent="0.25">
      <c r="B55" s="313" t="s">
        <v>62</v>
      </c>
      <c r="C55" s="313"/>
      <c r="D55" s="313"/>
      <c r="E55" s="313"/>
      <c r="F55" s="313"/>
      <c r="G55" s="106"/>
      <c r="H55" s="106"/>
      <c r="I55" s="106"/>
      <c r="J55" s="106"/>
      <c r="K55" s="106"/>
      <c r="L55" s="106"/>
      <c r="M55" s="106"/>
    </row>
    <row r="56" spans="1:49" x14ac:dyDescent="0.25">
      <c r="B56" s="38" t="s">
        <v>63</v>
      </c>
      <c r="C56" s="38"/>
      <c r="D56" s="38"/>
      <c r="E56" s="38"/>
      <c r="F56" s="36"/>
      <c r="G56" s="36"/>
      <c r="H56" s="36"/>
      <c r="I56" s="36"/>
      <c r="J56" s="36"/>
      <c r="K56" s="36"/>
    </row>
    <row r="57" spans="1:49" x14ac:dyDescent="0.25">
      <c r="B57" s="37" t="s">
        <v>84</v>
      </c>
      <c r="C57" s="38"/>
      <c r="D57" s="38"/>
      <c r="E57" s="38"/>
      <c r="F57" s="36"/>
      <c r="G57" s="36"/>
      <c r="H57" s="36"/>
      <c r="I57" s="36"/>
      <c r="J57" s="36"/>
      <c r="K57" s="36"/>
    </row>
    <row r="58" spans="1:49" x14ac:dyDescent="0.25">
      <c r="B58" s="36"/>
      <c r="C58" s="36"/>
      <c r="D58" s="36"/>
      <c r="E58" s="36"/>
      <c r="F58" s="36"/>
      <c r="G58" s="36"/>
      <c r="H58" s="36"/>
      <c r="I58" s="36"/>
      <c r="J58" s="36"/>
      <c r="K58" s="36"/>
    </row>
    <row r="59" spans="1:49" hidden="1" x14ac:dyDescent="0.25">
      <c r="A59" s="36">
        <v>2004</v>
      </c>
      <c r="B59" s="36">
        <v>2005</v>
      </c>
      <c r="C59" s="36">
        <v>2006</v>
      </c>
      <c r="D59" s="36">
        <v>2007</v>
      </c>
      <c r="E59" s="36">
        <v>2008</v>
      </c>
      <c r="F59" s="36">
        <v>2009</v>
      </c>
      <c r="G59" s="36">
        <v>2010</v>
      </c>
      <c r="H59" s="36">
        <v>2011</v>
      </c>
      <c r="I59" s="36">
        <v>2012</v>
      </c>
      <c r="J59" s="36">
        <v>2013</v>
      </c>
      <c r="K59" s="36"/>
    </row>
    <row r="60" spans="1:49" hidden="1" x14ac:dyDescent="0.25">
      <c r="A60" s="179">
        <v>94.735059993966743</v>
      </c>
      <c r="B60" s="179">
        <v>100</v>
      </c>
      <c r="C60" s="179">
        <v>105.77509106238531</v>
      </c>
      <c r="D60" s="179">
        <v>111.10589896980024</v>
      </c>
      <c r="E60" s="179">
        <v>119.50072683101676</v>
      </c>
      <c r="F60" s="179">
        <v>123.57320038493653</v>
      </c>
      <c r="G60" s="179">
        <v>128.3385029168698</v>
      </c>
      <c r="H60" s="179">
        <v>136.96953895240159</v>
      </c>
      <c r="I60" s="179">
        <v>141.31169264158436</v>
      </c>
      <c r="J60" s="179">
        <v>143.463398602647</v>
      </c>
      <c r="K60" s="36"/>
    </row>
    <row r="61" spans="1:49" hidden="1" x14ac:dyDescent="0.25">
      <c r="B61" s="36"/>
      <c r="C61" s="36"/>
      <c r="D61" s="36"/>
      <c r="E61" s="36"/>
      <c r="F61" s="36"/>
      <c r="G61" s="36"/>
      <c r="H61" s="36"/>
      <c r="I61" s="36"/>
      <c r="J61" s="36"/>
      <c r="K61" s="36"/>
    </row>
    <row r="62" spans="1:49" x14ac:dyDescent="0.25">
      <c r="B62" s="36"/>
      <c r="C62" s="36"/>
      <c r="D62" s="36"/>
      <c r="E62" s="36"/>
      <c r="F62" s="36"/>
      <c r="G62" s="36"/>
      <c r="H62" s="36"/>
      <c r="I62" s="36"/>
      <c r="J62" s="36"/>
      <c r="K62" s="36"/>
    </row>
    <row r="63" spans="1:49" x14ac:dyDescent="0.25">
      <c r="B63" s="36"/>
      <c r="C63" s="36"/>
      <c r="D63" s="36"/>
      <c r="E63" s="36"/>
      <c r="F63" s="36"/>
      <c r="G63" s="36"/>
      <c r="H63" s="36"/>
      <c r="I63" s="36"/>
      <c r="J63" s="36"/>
      <c r="K63" s="36"/>
    </row>
    <row r="64" spans="1:49" x14ac:dyDescent="0.25">
      <c r="B64" s="36"/>
      <c r="C64" s="36"/>
      <c r="D64" s="36"/>
      <c r="E64" s="36"/>
      <c r="F64" s="36"/>
      <c r="G64" s="36"/>
      <c r="H64" s="36"/>
      <c r="I64" s="36"/>
      <c r="J64" s="36"/>
      <c r="K64" s="36"/>
    </row>
    <row r="65" spans="2:11" x14ac:dyDescent="0.25">
      <c r="B65" s="36"/>
      <c r="C65" s="36"/>
      <c r="D65" s="36"/>
      <c r="E65" s="36"/>
      <c r="F65" s="36"/>
      <c r="G65" s="36"/>
      <c r="H65" s="36"/>
      <c r="I65" s="36"/>
      <c r="J65" s="36"/>
      <c r="K65" s="36"/>
    </row>
    <row r="66" spans="2:11" x14ac:dyDescent="0.25">
      <c r="B66" s="36"/>
      <c r="C66" s="36"/>
      <c r="D66" s="36"/>
      <c r="E66" s="36"/>
      <c r="F66" s="36"/>
      <c r="G66" s="36"/>
      <c r="H66" s="36"/>
      <c r="I66" s="36"/>
      <c r="J66" s="36"/>
      <c r="K66" s="36"/>
    </row>
    <row r="67" spans="2:11" x14ac:dyDescent="0.25">
      <c r="B67" s="36"/>
      <c r="C67" s="36"/>
      <c r="D67" s="36"/>
      <c r="E67" s="36"/>
      <c r="F67" s="36"/>
      <c r="G67" s="36"/>
      <c r="H67" s="36"/>
      <c r="I67" s="36"/>
      <c r="J67" s="36"/>
      <c r="K67" s="36"/>
    </row>
    <row r="68" spans="2:11" x14ac:dyDescent="0.25">
      <c r="B68" s="36"/>
      <c r="C68" s="36"/>
      <c r="D68" s="36"/>
      <c r="E68" s="36"/>
      <c r="F68" s="36"/>
      <c r="G68" s="36"/>
      <c r="H68" s="36"/>
      <c r="I68" s="36"/>
      <c r="J68" s="36"/>
      <c r="K68" s="36"/>
    </row>
    <row r="69" spans="2:11" x14ac:dyDescent="0.25">
      <c r="B69" s="36"/>
      <c r="C69" s="36"/>
      <c r="D69" s="36"/>
      <c r="E69" s="36"/>
      <c r="F69" s="36"/>
      <c r="G69" s="36"/>
      <c r="H69" s="36"/>
      <c r="I69" s="36"/>
      <c r="J69" s="36"/>
      <c r="K69" s="36"/>
    </row>
    <row r="70" spans="2:11" x14ac:dyDescent="0.25">
      <c r="B70" s="36"/>
      <c r="C70" s="36"/>
      <c r="D70" s="36"/>
      <c r="E70" s="36"/>
      <c r="F70" s="36"/>
      <c r="G70" s="36"/>
      <c r="H70" s="36"/>
      <c r="I70" s="36"/>
      <c r="J70" s="36"/>
      <c r="K70" s="36"/>
    </row>
    <row r="71" spans="2:11" x14ac:dyDescent="0.25">
      <c r="B71" s="36"/>
      <c r="C71" s="36"/>
      <c r="D71" s="36"/>
      <c r="E71" s="36"/>
      <c r="F71" s="36"/>
      <c r="G71" s="36"/>
      <c r="H71" s="36"/>
      <c r="I71" s="36"/>
      <c r="J71" s="36"/>
      <c r="K71" s="36"/>
    </row>
    <row r="72" spans="2:11" x14ac:dyDescent="0.25">
      <c r="B72" s="36"/>
      <c r="C72" s="36"/>
      <c r="D72" s="36"/>
      <c r="E72" s="36"/>
      <c r="F72" s="36"/>
      <c r="G72" s="36"/>
      <c r="H72" s="36"/>
      <c r="I72" s="36"/>
      <c r="J72" s="36"/>
      <c r="K72" s="36"/>
    </row>
    <row r="73" spans="2:11" x14ac:dyDescent="0.25">
      <c r="B73" s="36"/>
      <c r="C73" s="36"/>
      <c r="D73" s="36"/>
      <c r="E73" s="36"/>
      <c r="F73" s="36"/>
      <c r="G73" s="36"/>
      <c r="H73" s="36"/>
      <c r="I73" s="36"/>
      <c r="J73" s="36"/>
      <c r="K73" s="36"/>
    </row>
    <row r="74" spans="2:11" x14ac:dyDescent="0.25">
      <c r="B74" s="36"/>
      <c r="C74" s="36"/>
      <c r="D74" s="36"/>
      <c r="E74" s="36"/>
      <c r="F74" s="36"/>
      <c r="G74" s="36"/>
      <c r="H74" s="36"/>
      <c r="I74" s="36"/>
      <c r="J74" s="36"/>
      <c r="K74" s="36"/>
    </row>
    <row r="75" spans="2:11" x14ac:dyDescent="0.25">
      <c r="B75" s="36"/>
      <c r="C75" s="36"/>
      <c r="D75" s="36"/>
      <c r="E75" s="36"/>
      <c r="F75" s="36"/>
      <c r="G75" s="36"/>
      <c r="H75" s="36"/>
      <c r="I75" s="36"/>
      <c r="J75" s="36"/>
      <c r="K75" s="36"/>
    </row>
    <row r="76" spans="2:11" x14ac:dyDescent="0.25">
      <c r="B76" s="36"/>
      <c r="C76" s="36"/>
      <c r="D76" s="36"/>
      <c r="E76" s="36"/>
      <c r="F76" s="36"/>
      <c r="G76" s="36"/>
      <c r="H76" s="36"/>
      <c r="I76" s="36"/>
      <c r="J76" s="36"/>
      <c r="K76" s="36"/>
    </row>
    <row r="77" spans="2:11" x14ac:dyDescent="0.25">
      <c r="B77" s="36"/>
      <c r="C77" s="36"/>
      <c r="D77" s="36"/>
      <c r="E77" s="36"/>
      <c r="F77" s="36"/>
      <c r="G77" s="36"/>
      <c r="H77" s="36"/>
      <c r="I77" s="36"/>
      <c r="J77" s="36"/>
      <c r="K77" s="36"/>
    </row>
    <row r="78" spans="2:11" x14ac:dyDescent="0.25">
      <c r="B78" s="36"/>
      <c r="C78" s="36"/>
      <c r="D78" s="36"/>
      <c r="E78" s="36"/>
      <c r="F78" s="36"/>
      <c r="G78" s="36"/>
      <c r="H78" s="36"/>
      <c r="I78" s="36"/>
      <c r="J78" s="36"/>
      <c r="K78" s="36"/>
    </row>
    <row r="79" spans="2:11" x14ac:dyDescent="0.25">
      <c r="B79" s="36"/>
      <c r="C79" s="36"/>
      <c r="D79" s="36"/>
      <c r="E79" s="36"/>
      <c r="F79" s="36"/>
      <c r="G79" s="36"/>
      <c r="H79" s="36"/>
      <c r="I79" s="36"/>
      <c r="J79" s="36"/>
      <c r="K79" s="36"/>
    </row>
    <row r="80" spans="2:11" x14ac:dyDescent="0.25">
      <c r="B80" s="36"/>
      <c r="C80" s="36"/>
      <c r="D80" s="36"/>
      <c r="E80" s="36"/>
      <c r="F80" s="36"/>
      <c r="G80" s="36"/>
      <c r="H80" s="36"/>
      <c r="I80" s="36"/>
      <c r="J80" s="36"/>
      <c r="K80" s="36"/>
    </row>
    <row r="81" spans="2:11" x14ac:dyDescent="0.25">
      <c r="B81" s="36"/>
      <c r="C81" s="36"/>
      <c r="D81" s="36"/>
      <c r="E81" s="36"/>
      <c r="F81" s="36"/>
      <c r="G81" s="36"/>
      <c r="H81" s="36"/>
      <c r="I81" s="36"/>
      <c r="J81" s="36"/>
      <c r="K81" s="36"/>
    </row>
    <row r="82" spans="2:11" x14ac:dyDescent="0.25">
      <c r="B82" s="36"/>
      <c r="C82" s="36"/>
      <c r="D82" s="36"/>
      <c r="E82" s="36"/>
      <c r="F82" s="36"/>
      <c r="G82" s="36"/>
      <c r="H82" s="36"/>
      <c r="I82" s="36"/>
      <c r="J82" s="36"/>
      <c r="K82" s="36"/>
    </row>
    <row r="83" spans="2:11" x14ac:dyDescent="0.25">
      <c r="B83" s="36"/>
      <c r="C83" s="36"/>
      <c r="D83" s="36"/>
      <c r="E83" s="36"/>
      <c r="F83" s="36"/>
      <c r="G83" s="36"/>
      <c r="H83" s="36"/>
      <c r="I83" s="36"/>
      <c r="J83" s="36"/>
      <c r="K83" s="36"/>
    </row>
    <row r="84" spans="2:11" x14ac:dyDescent="0.25">
      <c r="B84" s="36"/>
      <c r="C84" s="36"/>
      <c r="D84" s="36"/>
      <c r="E84" s="36"/>
      <c r="F84" s="36"/>
      <c r="G84" s="36"/>
      <c r="H84" s="36"/>
      <c r="I84" s="36"/>
      <c r="J84" s="36"/>
      <c r="K84" s="36"/>
    </row>
    <row r="85" spans="2:11" x14ac:dyDescent="0.25">
      <c r="B85" s="36"/>
      <c r="C85" s="36"/>
      <c r="D85" s="36"/>
      <c r="E85" s="36"/>
      <c r="F85" s="36"/>
      <c r="G85" s="36"/>
      <c r="H85" s="36"/>
      <c r="I85" s="36"/>
      <c r="J85" s="36"/>
      <c r="K85" s="36"/>
    </row>
    <row r="86" spans="2:11" x14ac:dyDescent="0.25">
      <c r="B86" s="36"/>
      <c r="C86" s="36"/>
      <c r="D86" s="36"/>
      <c r="E86" s="36"/>
      <c r="F86" s="36"/>
      <c r="G86" s="36"/>
      <c r="H86" s="36"/>
      <c r="I86" s="36"/>
      <c r="J86" s="36"/>
      <c r="K86" s="36"/>
    </row>
    <row r="87" spans="2:11" x14ac:dyDescent="0.25">
      <c r="B87" s="36"/>
      <c r="C87" s="36"/>
      <c r="D87" s="36"/>
      <c r="E87" s="36"/>
      <c r="F87" s="36"/>
      <c r="G87" s="36"/>
      <c r="H87" s="36"/>
      <c r="I87" s="36"/>
      <c r="J87" s="36"/>
      <c r="K87" s="36"/>
    </row>
    <row r="88" spans="2:11" x14ac:dyDescent="0.25">
      <c r="B88" s="36"/>
      <c r="C88" s="36"/>
      <c r="D88" s="36"/>
      <c r="E88" s="36"/>
      <c r="F88" s="36"/>
      <c r="G88" s="36"/>
      <c r="H88" s="36"/>
      <c r="I88" s="36"/>
      <c r="J88" s="36"/>
      <c r="K88" s="36"/>
    </row>
    <row r="89" spans="2:11" x14ac:dyDescent="0.25">
      <c r="B89" s="36"/>
      <c r="C89" s="36"/>
      <c r="D89" s="36"/>
      <c r="E89" s="36"/>
      <c r="F89" s="36"/>
      <c r="G89" s="36"/>
      <c r="H89" s="36"/>
      <c r="I89" s="36"/>
      <c r="J89" s="36"/>
      <c r="K89" s="36"/>
    </row>
    <row r="90" spans="2:11" x14ac:dyDescent="0.25">
      <c r="B90" s="36"/>
      <c r="C90" s="36"/>
      <c r="D90" s="36"/>
      <c r="E90" s="36"/>
      <c r="F90" s="36"/>
      <c r="G90" s="36"/>
      <c r="H90" s="36"/>
      <c r="I90" s="36"/>
      <c r="J90" s="36"/>
      <c r="K90" s="36"/>
    </row>
    <row r="91" spans="2:11" x14ac:dyDescent="0.25">
      <c r="B91" s="36"/>
      <c r="C91" s="36"/>
      <c r="D91" s="36"/>
      <c r="E91" s="36"/>
      <c r="F91" s="36"/>
      <c r="G91" s="36"/>
      <c r="H91" s="36"/>
      <c r="I91" s="36"/>
      <c r="J91" s="36"/>
      <c r="K91" s="36"/>
    </row>
    <row r="92" spans="2:11" x14ac:dyDescent="0.25">
      <c r="B92" s="36"/>
      <c r="C92" s="36"/>
      <c r="D92" s="36"/>
      <c r="E92" s="36"/>
      <c r="F92" s="36"/>
      <c r="G92" s="36"/>
      <c r="H92" s="36"/>
      <c r="I92" s="36"/>
      <c r="J92" s="36"/>
      <c r="K92" s="36"/>
    </row>
    <row r="93" spans="2:11" x14ac:dyDescent="0.25">
      <c r="B93" s="36"/>
      <c r="C93" s="36"/>
      <c r="D93" s="36"/>
      <c r="E93" s="36"/>
      <c r="F93" s="36"/>
      <c r="G93" s="36"/>
      <c r="H93" s="36"/>
      <c r="I93" s="36"/>
      <c r="J93" s="36"/>
      <c r="K93" s="36"/>
    </row>
    <row r="94" spans="2:11" x14ac:dyDescent="0.25">
      <c r="B94" s="36"/>
      <c r="C94" s="36"/>
      <c r="D94" s="36"/>
      <c r="E94" s="36"/>
      <c r="F94" s="36"/>
      <c r="G94" s="36"/>
      <c r="H94" s="36"/>
      <c r="I94" s="36"/>
      <c r="J94" s="36"/>
      <c r="K94" s="36"/>
    </row>
    <row r="95" spans="2:11" x14ac:dyDescent="0.25">
      <c r="B95" s="36"/>
      <c r="C95" s="36"/>
      <c r="D95" s="36"/>
      <c r="E95" s="36"/>
      <c r="F95" s="36"/>
      <c r="G95" s="36"/>
      <c r="H95" s="36"/>
      <c r="I95" s="36"/>
      <c r="J95" s="36"/>
      <c r="K95" s="36"/>
    </row>
    <row r="96" spans="2:11" x14ac:dyDescent="0.25">
      <c r="B96" s="36"/>
      <c r="C96" s="36"/>
      <c r="D96" s="36"/>
      <c r="E96" s="36"/>
      <c r="F96" s="36"/>
      <c r="G96" s="36"/>
      <c r="H96" s="36"/>
      <c r="I96" s="36"/>
      <c r="J96" s="36"/>
      <c r="K96" s="36"/>
    </row>
    <row r="97" spans="2:11" x14ac:dyDescent="0.25">
      <c r="B97" s="36"/>
      <c r="C97" s="36"/>
      <c r="D97" s="36"/>
      <c r="E97" s="36"/>
      <c r="F97" s="36"/>
      <c r="G97" s="36"/>
      <c r="H97" s="36"/>
      <c r="I97" s="36"/>
      <c r="J97" s="36"/>
      <c r="K97" s="36"/>
    </row>
    <row r="98" spans="2:11" x14ac:dyDescent="0.25">
      <c r="B98" s="36"/>
      <c r="C98" s="36"/>
      <c r="D98" s="36"/>
      <c r="E98" s="36"/>
      <c r="F98" s="36"/>
      <c r="G98" s="36"/>
      <c r="H98" s="36"/>
      <c r="I98" s="36"/>
      <c r="J98" s="36"/>
      <c r="K98" s="36"/>
    </row>
    <row r="99" spans="2:11" x14ac:dyDescent="0.25">
      <c r="B99" s="36"/>
      <c r="C99" s="36"/>
      <c r="D99" s="36"/>
      <c r="E99" s="36"/>
      <c r="F99" s="36"/>
      <c r="G99" s="36"/>
      <c r="H99" s="36"/>
      <c r="I99" s="36"/>
      <c r="J99" s="36"/>
      <c r="K99" s="36"/>
    </row>
    <row r="100" spans="2:11" x14ac:dyDescent="0.25">
      <c r="B100" s="36"/>
      <c r="C100" s="36"/>
      <c r="D100" s="36"/>
      <c r="E100" s="36"/>
      <c r="F100" s="36"/>
      <c r="G100" s="36"/>
      <c r="H100" s="36"/>
      <c r="I100" s="36"/>
      <c r="J100" s="36"/>
      <c r="K100" s="36"/>
    </row>
    <row r="101" spans="2:11" x14ac:dyDescent="0.25">
      <c r="B101" s="36"/>
      <c r="C101" s="36"/>
      <c r="D101" s="36"/>
      <c r="E101" s="36"/>
      <c r="F101" s="36"/>
      <c r="G101" s="36"/>
      <c r="H101" s="36"/>
      <c r="I101" s="36"/>
      <c r="J101" s="36"/>
      <c r="K101" s="36"/>
    </row>
    <row r="102" spans="2:11" x14ac:dyDescent="0.25">
      <c r="B102" s="36"/>
      <c r="C102" s="36"/>
      <c r="D102" s="36"/>
      <c r="E102" s="36"/>
      <c r="F102" s="36"/>
      <c r="G102" s="36"/>
      <c r="H102" s="36"/>
      <c r="I102" s="36"/>
      <c r="J102" s="36"/>
      <c r="K102" s="36"/>
    </row>
    <row r="103" spans="2:11" x14ac:dyDescent="0.25">
      <c r="B103" s="36"/>
      <c r="C103" s="36"/>
      <c r="D103" s="36"/>
      <c r="E103" s="36"/>
      <c r="F103" s="36"/>
      <c r="G103" s="36"/>
      <c r="H103" s="36"/>
      <c r="I103" s="36"/>
      <c r="J103" s="36"/>
      <c r="K103" s="36"/>
    </row>
    <row r="104" spans="2:11" x14ac:dyDescent="0.25">
      <c r="B104" s="36"/>
      <c r="C104" s="36"/>
      <c r="D104" s="36"/>
      <c r="E104" s="36"/>
      <c r="F104" s="36"/>
      <c r="G104" s="36"/>
      <c r="H104" s="36"/>
      <c r="I104" s="36"/>
      <c r="J104" s="36"/>
      <c r="K104" s="36"/>
    </row>
    <row r="105" spans="2:11" x14ac:dyDescent="0.25">
      <c r="B105" s="36"/>
      <c r="C105" s="36"/>
      <c r="D105" s="36"/>
      <c r="E105" s="36"/>
      <c r="F105" s="36"/>
      <c r="G105" s="36"/>
      <c r="H105" s="36"/>
      <c r="I105" s="36"/>
      <c r="J105" s="36"/>
      <c r="K105" s="36"/>
    </row>
    <row r="106" spans="2:11" x14ac:dyDescent="0.25">
      <c r="B106" s="36"/>
      <c r="C106" s="36"/>
      <c r="D106" s="36"/>
      <c r="E106" s="36"/>
      <c r="F106" s="36"/>
      <c r="G106" s="36"/>
      <c r="H106" s="36"/>
      <c r="I106" s="36"/>
      <c r="J106" s="36"/>
      <c r="K106" s="36"/>
    </row>
    <row r="107" spans="2:11" x14ac:dyDescent="0.25">
      <c r="B107" s="36"/>
      <c r="C107" s="36"/>
      <c r="D107" s="36"/>
      <c r="E107" s="36"/>
      <c r="F107" s="36"/>
      <c r="G107" s="36"/>
      <c r="H107" s="36"/>
      <c r="I107" s="36"/>
      <c r="J107" s="36"/>
      <c r="K107" s="36"/>
    </row>
    <row r="108" spans="2:11" x14ac:dyDescent="0.25">
      <c r="B108" s="36"/>
      <c r="C108" s="36"/>
      <c r="D108" s="36"/>
      <c r="E108" s="36"/>
      <c r="F108" s="36"/>
      <c r="G108" s="36"/>
      <c r="H108" s="36"/>
      <c r="I108" s="36"/>
      <c r="J108" s="36"/>
      <c r="K108" s="36"/>
    </row>
    <row r="109" spans="2:11" x14ac:dyDescent="0.25">
      <c r="B109" s="36"/>
      <c r="C109" s="36"/>
      <c r="D109" s="36"/>
      <c r="E109" s="36"/>
      <c r="F109" s="36"/>
      <c r="G109" s="36"/>
      <c r="H109" s="36"/>
      <c r="I109" s="36"/>
      <c r="J109" s="36"/>
      <c r="K109" s="36"/>
    </row>
    <row r="110" spans="2:11" x14ac:dyDescent="0.25">
      <c r="B110" s="36"/>
      <c r="C110" s="36"/>
      <c r="D110" s="36"/>
      <c r="E110" s="36"/>
      <c r="F110" s="36"/>
      <c r="G110" s="36"/>
      <c r="H110" s="36"/>
      <c r="I110" s="36"/>
      <c r="J110" s="36"/>
      <c r="K110" s="36"/>
    </row>
    <row r="111" spans="2:11" x14ac:dyDescent="0.25">
      <c r="B111" s="36"/>
      <c r="C111" s="36"/>
      <c r="D111" s="36"/>
      <c r="E111" s="36"/>
      <c r="F111" s="36"/>
      <c r="G111" s="36"/>
      <c r="H111" s="36"/>
      <c r="I111" s="36"/>
      <c r="J111" s="36"/>
      <c r="K111" s="36"/>
    </row>
    <row r="112" spans="2:11" x14ac:dyDescent="0.25">
      <c r="B112" s="36"/>
      <c r="C112" s="36"/>
      <c r="D112" s="36"/>
      <c r="E112" s="36"/>
      <c r="F112" s="36"/>
      <c r="G112" s="36"/>
      <c r="H112" s="36"/>
      <c r="I112" s="36"/>
      <c r="J112" s="36"/>
      <c r="K112" s="36"/>
    </row>
    <row r="113" spans="2:11" x14ac:dyDescent="0.25">
      <c r="B113" s="36"/>
      <c r="C113" s="36"/>
      <c r="D113" s="36"/>
      <c r="E113" s="36"/>
      <c r="F113" s="36"/>
      <c r="G113" s="36"/>
      <c r="H113" s="36"/>
      <c r="I113" s="36"/>
      <c r="J113" s="36"/>
      <c r="K113" s="36"/>
    </row>
    <row r="114" spans="2:11" x14ac:dyDescent="0.25">
      <c r="B114" s="36"/>
      <c r="C114" s="36"/>
      <c r="D114" s="36"/>
      <c r="E114" s="36"/>
      <c r="F114" s="36"/>
      <c r="G114" s="36"/>
      <c r="H114" s="36"/>
      <c r="I114" s="36"/>
      <c r="J114" s="36"/>
      <c r="K114" s="36"/>
    </row>
    <row r="115" spans="2:11" x14ac:dyDescent="0.25">
      <c r="B115" s="36"/>
      <c r="C115" s="36"/>
      <c r="D115" s="36"/>
      <c r="E115" s="36"/>
      <c r="F115" s="36"/>
      <c r="G115" s="36"/>
      <c r="H115" s="36"/>
      <c r="I115" s="36"/>
      <c r="J115" s="36"/>
      <c r="K115" s="36"/>
    </row>
    <row r="116" spans="2:11" x14ac:dyDescent="0.25">
      <c r="B116" s="36"/>
      <c r="C116" s="36"/>
      <c r="D116" s="36"/>
      <c r="E116" s="36"/>
      <c r="F116" s="36"/>
      <c r="G116" s="36"/>
      <c r="H116" s="36"/>
      <c r="I116" s="36"/>
      <c r="J116" s="36"/>
      <c r="K116" s="36"/>
    </row>
    <row r="117" spans="2:11" x14ac:dyDescent="0.25">
      <c r="B117" s="36"/>
      <c r="C117" s="36"/>
      <c r="D117" s="36"/>
      <c r="E117" s="36"/>
      <c r="F117" s="36"/>
      <c r="G117" s="36"/>
      <c r="H117" s="36"/>
      <c r="I117" s="36"/>
      <c r="J117" s="36"/>
      <c r="K117" s="36"/>
    </row>
  </sheetData>
  <mergeCells count="14">
    <mergeCell ref="D3:J5"/>
    <mergeCell ref="I7:I8"/>
    <mergeCell ref="J7:J8"/>
    <mergeCell ref="H7:H8"/>
    <mergeCell ref="K7:K8"/>
    <mergeCell ref="L7:L8"/>
    <mergeCell ref="B55:F55"/>
    <mergeCell ref="C6:K6"/>
    <mergeCell ref="B7:B8"/>
    <mergeCell ref="C7:C8"/>
    <mergeCell ref="D7:D8"/>
    <mergeCell ref="E7:E8"/>
    <mergeCell ref="F7:F8"/>
    <mergeCell ref="G7:G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Y258"/>
  <sheetViews>
    <sheetView workbookViewId="0"/>
  </sheetViews>
  <sheetFormatPr baseColWidth="10" defaultRowHeight="15" x14ac:dyDescent="0.25"/>
  <cols>
    <col min="1" max="1" width="21" style="4" customWidth="1"/>
    <col min="2" max="2" width="32.7109375" style="28" customWidth="1"/>
    <col min="3" max="12" width="10.28515625" style="27" customWidth="1"/>
    <col min="13" max="13" width="14.42578125" style="124" customWidth="1"/>
    <col min="14" max="14" width="5.140625" style="4" bestFit="1" customWidth="1"/>
    <col min="15" max="25" width="11.42578125" style="4"/>
    <col min="26" max="213" width="11.42578125" style="2"/>
    <col min="214" max="214" width="10" style="2" bestFit="1" customWidth="1"/>
    <col min="215" max="215" width="11.5703125" style="2" bestFit="1" customWidth="1"/>
    <col min="216" max="216" width="5.7109375" style="2" bestFit="1" customWidth="1"/>
    <col min="217" max="217" width="9.42578125" style="2" bestFit="1" customWidth="1"/>
    <col min="218" max="218" width="11.5703125" style="2" bestFit="1" customWidth="1"/>
    <col min="219" max="219" width="9.42578125" style="2" bestFit="1" customWidth="1"/>
    <col min="220" max="220" width="5.7109375" style="2" bestFit="1" customWidth="1"/>
    <col min="221" max="221" width="7.28515625" style="2" bestFit="1" customWidth="1"/>
    <col min="222" max="222" width="5.7109375" style="2" bestFit="1" customWidth="1"/>
    <col min="223" max="223" width="5.140625" style="2" bestFit="1" customWidth="1"/>
    <col min="224" max="224" width="11.42578125" style="2"/>
    <col min="225" max="225" width="5.7109375" style="2" bestFit="1" customWidth="1"/>
    <col min="226" max="226" width="9.42578125" style="2" bestFit="1" customWidth="1"/>
    <col min="227" max="227" width="11.5703125" style="2" bestFit="1" customWidth="1"/>
    <col min="228" max="228" width="9.42578125" style="2" bestFit="1" customWidth="1"/>
    <col min="229" max="229" width="6.28515625" style="2" bestFit="1" customWidth="1"/>
    <col min="230" max="230" width="7.28515625" style="2" bestFit="1" customWidth="1"/>
    <col min="231" max="231" width="5.7109375" style="2" bestFit="1" customWidth="1"/>
    <col min="232" max="232" width="5.140625" style="2" bestFit="1" customWidth="1"/>
    <col min="233" max="233" width="11.5703125" style="2" bestFit="1" customWidth="1"/>
    <col min="234" max="234" width="5.7109375" style="2" bestFit="1" customWidth="1"/>
    <col min="235" max="235" width="9.42578125" style="2" bestFit="1" customWidth="1"/>
    <col min="236" max="236" width="11.5703125" style="2" bestFit="1" customWidth="1"/>
    <col min="237" max="237" width="9.42578125" style="2" bestFit="1" customWidth="1"/>
    <col min="238" max="238" width="5.7109375" style="2" bestFit="1" customWidth="1"/>
    <col min="239" max="239" width="7.28515625" style="2" bestFit="1" customWidth="1"/>
    <col min="240" max="240" width="5.7109375" style="2" bestFit="1" customWidth="1"/>
    <col min="241" max="241" width="5.140625" style="2" bestFit="1" customWidth="1"/>
    <col min="242" max="242" width="11.5703125" style="2" bestFit="1" customWidth="1"/>
    <col min="243" max="243" width="5.7109375" style="2" bestFit="1" customWidth="1"/>
    <col min="244" max="244" width="9.42578125" style="2" bestFit="1" customWidth="1"/>
    <col min="245" max="245" width="11.5703125" style="2" bestFit="1" customWidth="1"/>
    <col min="246" max="246" width="9.42578125" style="2" bestFit="1" customWidth="1"/>
    <col min="247" max="247" width="5.7109375" style="2" bestFit="1" customWidth="1"/>
    <col min="248" max="248" width="7.28515625" style="2" bestFit="1" customWidth="1"/>
    <col min="249" max="249" width="5.7109375" style="2" bestFit="1" customWidth="1"/>
    <col min="250" max="250" width="5.140625" style="2" bestFit="1" customWidth="1"/>
    <col min="251" max="251" width="11.42578125" style="2"/>
    <col min="252" max="252" width="5.7109375" style="2" bestFit="1" customWidth="1"/>
    <col min="253" max="253" width="9.42578125" style="2" bestFit="1" customWidth="1"/>
    <col min="254" max="254" width="11.5703125" style="2" bestFit="1" customWidth="1"/>
    <col min="255" max="255" width="9.42578125" style="2" bestFit="1" customWidth="1"/>
    <col min="256" max="256" width="5.140625" style="2" bestFit="1" customWidth="1"/>
    <col min="257" max="257" width="7.28515625" style="2" bestFit="1" customWidth="1"/>
    <col min="258" max="258" width="5.140625" style="2" bestFit="1" customWidth="1"/>
    <col min="259" max="259" width="7.28515625" style="2" bestFit="1" customWidth="1"/>
    <col min="260" max="260" width="11.5703125" style="2" bestFit="1" customWidth="1"/>
    <col min="261" max="261" width="5.7109375" style="2" bestFit="1" customWidth="1"/>
    <col min="262" max="262" width="9.42578125" style="2" bestFit="1" customWidth="1"/>
    <col min="263" max="263" width="11.5703125" style="2" bestFit="1" customWidth="1"/>
    <col min="264" max="264" width="9.42578125" style="2" bestFit="1" customWidth="1"/>
    <col min="265" max="265" width="5.140625" style="2" bestFit="1" customWidth="1"/>
    <col min="266" max="266" width="7.28515625" style="2" bestFit="1" customWidth="1"/>
    <col min="267" max="267" width="5.140625" style="2" bestFit="1" customWidth="1"/>
    <col min="268" max="268" width="7.28515625" style="2" bestFit="1" customWidth="1"/>
    <col min="269" max="469" width="11.42578125" style="2"/>
    <col min="470" max="470" width="10" style="2" bestFit="1" customWidth="1"/>
    <col min="471" max="471" width="11.5703125" style="2" bestFit="1" customWidth="1"/>
    <col min="472" max="472" width="5.7109375" style="2" bestFit="1" customWidth="1"/>
    <col min="473" max="473" width="9.42578125" style="2" bestFit="1" customWidth="1"/>
    <col min="474" max="474" width="11.5703125" style="2" bestFit="1" customWidth="1"/>
    <col min="475" max="475" width="9.42578125" style="2" bestFit="1" customWidth="1"/>
    <col min="476" max="476" width="5.7109375" style="2" bestFit="1" customWidth="1"/>
    <col min="477" max="477" width="7.28515625" style="2" bestFit="1" customWidth="1"/>
    <col min="478" max="478" width="5.7109375" style="2" bestFit="1" customWidth="1"/>
    <col min="479" max="479" width="5.140625" style="2" bestFit="1" customWidth="1"/>
    <col min="480" max="480" width="11.42578125" style="2"/>
    <col min="481" max="481" width="5.7109375" style="2" bestFit="1" customWidth="1"/>
    <col min="482" max="482" width="9.42578125" style="2" bestFit="1" customWidth="1"/>
    <col min="483" max="483" width="11.5703125" style="2" bestFit="1" customWidth="1"/>
    <col min="484" max="484" width="9.42578125" style="2" bestFit="1" customWidth="1"/>
    <col min="485" max="485" width="6.28515625" style="2" bestFit="1" customWidth="1"/>
    <col min="486" max="486" width="7.28515625" style="2" bestFit="1" customWidth="1"/>
    <col min="487" max="487" width="5.7109375" style="2" bestFit="1" customWidth="1"/>
    <col min="488" max="488" width="5.140625" style="2" bestFit="1" customWidth="1"/>
    <col min="489" max="489" width="11.5703125" style="2" bestFit="1" customWidth="1"/>
    <col min="490" max="490" width="5.7109375" style="2" bestFit="1" customWidth="1"/>
    <col min="491" max="491" width="9.42578125" style="2" bestFit="1" customWidth="1"/>
    <col min="492" max="492" width="11.5703125" style="2" bestFit="1" customWidth="1"/>
    <col min="493" max="493" width="9.42578125" style="2" bestFit="1" customWidth="1"/>
    <col min="494" max="494" width="5.7109375" style="2" bestFit="1" customWidth="1"/>
    <col min="495" max="495" width="7.28515625" style="2" bestFit="1" customWidth="1"/>
    <col min="496" max="496" width="5.7109375" style="2" bestFit="1" customWidth="1"/>
    <col min="497" max="497" width="5.140625" style="2" bestFit="1" customWidth="1"/>
    <col min="498" max="498" width="11.5703125" style="2" bestFit="1" customWidth="1"/>
    <col min="499" max="499" width="5.7109375" style="2" bestFit="1" customWidth="1"/>
    <col min="500" max="500" width="9.42578125" style="2" bestFit="1" customWidth="1"/>
    <col min="501" max="501" width="11.5703125" style="2" bestFit="1" customWidth="1"/>
    <col min="502" max="502" width="9.42578125" style="2" bestFit="1" customWidth="1"/>
    <col min="503" max="503" width="5.7109375" style="2" bestFit="1" customWidth="1"/>
    <col min="504" max="504" width="7.28515625" style="2" bestFit="1" customWidth="1"/>
    <col min="505" max="505" width="5.7109375" style="2" bestFit="1" customWidth="1"/>
    <col min="506" max="506" width="5.140625" style="2" bestFit="1" customWidth="1"/>
    <col min="507" max="507" width="11.42578125" style="2"/>
    <col min="508" max="508" width="5.7109375" style="2" bestFit="1" customWidth="1"/>
    <col min="509" max="509" width="9.42578125" style="2" bestFit="1" customWidth="1"/>
    <col min="510" max="510" width="11.5703125" style="2" bestFit="1" customWidth="1"/>
    <col min="511" max="511" width="9.42578125" style="2" bestFit="1" customWidth="1"/>
    <col min="512" max="512" width="5.140625" style="2" bestFit="1" customWidth="1"/>
    <col min="513" max="513" width="7.28515625" style="2" bestFit="1" customWidth="1"/>
    <col min="514" max="514" width="5.140625" style="2" bestFit="1" customWidth="1"/>
    <col min="515" max="515" width="7.28515625" style="2" bestFit="1" customWidth="1"/>
    <col min="516" max="516" width="11.5703125" style="2" bestFit="1" customWidth="1"/>
    <col min="517" max="517" width="5.7109375" style="2" bestFit="1" customWidth="1"/>
    <col min="518" max="518" width="9.42578125" style="2" bestFit="1" customWidth="1"/>
    <col min="519" max="519" width="11.5703125" style="2" bestFit="1" customWidth="1"/>
    <col min="520" max="520" width="9.42578125" style="2" bestFit="1" customWidth="1"/>
    <col min="521" max="521" width="5.140625" style="2" bestFit="1" customWidth="1"/>
    <col min="522" max="522" width="7.28515625" style="2" bestFit="1" customWidth="1"/>
    <col min="523" max="523" width="5.140625" style="2" bestFit="1" customWidth="1"/>
    <col min="524" max="524" width="7.28515625" style="2" bestFit="1" customWidth="1"/>
    <col min="525" max="725" width="11.42578125" style="2"/>
    <col min="726" max="726" width="10" style="2" bestFit="1" customWidth="1"/>
    <col min="727" max="727" width="11.5703125" style="2" bestFit="1" customWidth="1"/>
    <col min="728" max="728" width="5.7109375" style="2" bestFit="1" customWidth="1"/>
    <col min="729" max="729" width="9.42578125" style="2" bestFit="1" customWidth="1"/>
    <col min="730" max="730" width="11.5703125" style="2" bestFit="1" customWidth="1"/>
    <col min="731" max="731" width="9.42578125" style="2" bestFit="1" customWidth="1"/>
    <col min="732" max="732" width="5.7109375" style="2" bestFit="1" customWidth="1"/>
    <col min="733" max="733" width="7.28515625" style="2" bestFit="1" customWidth="1"/>
    <col min="734" max="734" width="5.7109375" style="2" bestFit="1" customWidth="1"/>
    <col min="735" max="735" width="5.140625" style="2" bestFit="1" customWidth="1"/>
    <col min="736" max="736" width="11.42578125" style="2"/>
    <col min="737" max="737" width="5.7109375" style="2" bestFit="1" customWidth="1"/>
    <col min="738" max="738" width="9.42578125" style="2" bestFit="1" customWidth="1"/>
    <col min="739" max="739" width="11.5703125" style="2" bestFit="1" customWidth="1"/>
    <col min="740" max="740" width="9.42578125" style="2" bestFit="1" customWidth="1"/>
    <col min="741" max="741" width="6.28515625" style="2" bestFit="1" customWidth="1"/>
    <col min="742" max="742" width="7.28515625" style="2" bestFit="1" customWidth="1"/>
    <col min="743" max="743" width="5.7109375" style="2" bestFit="1" customWidth="1"/>
    <col min="744" max="744" width="5.140625" style="2" bestFit="1" customWidth="1"/>
    <col min="745" max="745" width="11.5703125" style="2" bestFit="1" customWidth="1"/>
    <col min="746" max="746" width="5.7109375" style="2" bestFit="1" customWidth="1"/>
    <col min="747" max="747" width="9.42578125" style="2" bestFit="1" customWidth="1"/>
    <col min="748" max="748" width="11.5703125" style="2" bestFit="1" customWidth="1"/>
    <col min="749" max="749" width="9.42578125" style="2" bestFit="1" customWidth="1"/>
    <col min="750" max="750" width="5.7109375" style="2" bestFit="1" customWidth="1"/>
    <col min="751" max="751" width="7.28515625" style="2" bestFit="1" customWidth="1"/>
    <col min="752" max="752" width="5.7109375" style="2" bestFit="1" customWidth="1"/>
    <col min="753" max="753" width="5.140625" style="2" bestFit="1" customWidth="1"/>
    <col min="754" max="754" width="11.5703125" style="2" bestFit="1" customWidth="1"/>
    <col min="755" max="755" width="5.7109375" style="2" bestFit="1" customWidth="1"/>
    <col min="756" max="756" width="9.42578125" style="2" bestFit="1" customWidth="1"/>
    <col min="757" max="757" width="11.5703125" style="2" bestFit="1" customWidth="1"/>
    <col min="758" max="758" width="9.42578125" style="2" bestFit="1" customWidth="1"/>
    <col min="759" max="759" width="5.7109375" style="2" bestFit="1" customWidth="1"/>
    <col min="760" max="760" width="7.28515625" style="2" bestFit="1" customWidth="1"/>
    <col min="761" max="761" width="5.7109375" style="2" bestFit="1" customWidth="1"/>
    <col min="762" max="762" width="5.140625" style="2" bestFit="1" customWidth="1"/>
    <col min="763" max="763" width="11.42578125" style="2"/>
    <col min="764" max="764" width="5.7109375" style="2" bestFit="1" customWidth="1"/>
    <col min="765" max="765" width="9.42578125" style="2" bestFit="1" customWidth="1"/>
    <col min="766" max="766" width="11.5703125" style="2" bestFit="1" customWidth="1"/>
    <col min="767" max="767" width="9.42578125" style="2" bestFit="1" customWidth="1"/>
    <col min="768" max="768" width="5.140625" style="2" bestFit="1" customWidth="1"/>
    <col min="769" max="769" width="7.28515625" style="2" bestFit="1" customWidth="1"/>
    <col min="770" max="770" width="5.140625" style="2" bestFit="1" customWidth="1"/>
    <col min="771" max="771" width="7.28515625" style="2" bestFit="1" customWidth="1"/>
    <col min="772" max="772" width="11.5703125" style="2" bestFit="1" customWidth="1"/>
    <col min="773" max="773" width="5.7109375" style="2" bestFit="1" customWidth="1"/>
    <col min="774" max="774" width="9.42578125" style="2" bestFit="1" customWidth="1"/>
    <col min="775" max="775" width="11.5703125" style="2" bestFit="1" customWidth="1"/>
    <col min="776" max="776" width="9.42578125" style="2" bestFit="1" customWidth="1"/>
    <col min="777" max="777" width="5.140625" style="2" bestFit="1" customWidth="1"/>
    <col min="778" max="778" width="7.28515625" style="2" bestFit="1" customWidth="1"/>
    <col min="779" max="779" width="5.140625" style="2" bestFit="1" customWidth="1"/>
    <col min="780" max="780" width="7.28515625" style="2" bestFit="1" customWidth="1"/>
    <col min="781" max="981" width="11.42578125" style="2"/>
    <col min="982" max="982" width="10" style="2" bestFit="1" customWidth="1"/>
    <col min="983" max="983" width="11.5703125" style="2" bestFit="1" customWidth="1"/>
    <col min="984" max="984" width="5.7109375" style="2" bestFit="1" customWidth="1"/>
    <col min="985" max="985" width="9.42578125" style="2" bestFit="1" customWidth="1"/>
    <col min="986" max="986" width="11.5703125" style="2" bestFit="1" customWidth="1"/>
    <col min="987" max="987" width="9.42578125" style="2" bestFit="1" customWidth="1"/>
    <col min="988" max="988" width="5.7109375" style="2" bestFit="1" customWidth="1"/>
    <col min="989" max="989" width="7.28515625" style="2" bestFit="1" customWidth="1"/>
    <col min="990" max="990" width="5.7109375" style="2" bestFit="1" customWidth="1"/>
    <col min="991" max="991" width="5.140625" style="2" bestFit="1" customWidth="1"/>
    <col min="992" max="992" width="11.42578125" style="2"/>
    <col min="993" max="993" width="5.7109375" style="2" bestFit="1" customWidth="1"/>
    <col min="994" max="994" width="9.42578125" style="2" bestFit="1" customWidth="1"/>
    <col min="995" max="995" width="11.5703125" style="2" bestFit="1" customWidth="1"/>
    <col min="996" max="996" width="9.42578125" style="2" bestFit="1" customWidth="1"/>
    <col min="997" max="997" width="6.28515625" style="2" bestFit="1" customWidth="1"/>
    <col min="998" max="998" width="7.28515625" style="2" bestFit="1" customWidth="1"/>
    <col min="999" max="999" width="5.7109375" style="2" bestFit="1" customWidth="1"/>
    <col min="1000" max="1000" width="5.140625" style="2" bestFit="1" customWidth="1"/>
    <col min="1001" max="1001" width="11.5703125" style="2" bestFit="1" customWidth="1"/>
    <col min="1002" max="1002" width="5.7109375" style="2" bestFit="1" customWidth="1"/>
    <col min="1003" max="1003" width="9.42578125" style="2" bestFit="1" customWidth="1"/>
    <col min="1004" max="1004" width="11.5703125" style="2" bestFit="1" customWidth="1"/>
    <col min="1005" max="1005" width="9.42578125" style="2" bestFit="1" customWidth="1"/>
    <col min="1006" max="1006" width="5.7109375" style="2" bestFit="1" customWidth="1"/>
    <col min="1007" max="1007" width="7.28515625" style="2" bestFit="1" customWidth="1"/>
    <col min="1008" max="1008" width="5.7109375" style="2" bestFit="1" customWidth="1"/>
    <col min="1009" max="1009" width="5.140625" style="2" bestFit="1" customWidth="1"/>
    <col min="1010" max="1010" width="11.5703125" style="2" bestFit="1" customWidth="1"/>
    <col min="1011" max="1011" width="5.7109375" style="2" bestFit="1" customWidth="1"/>
    <col min="1012" max="1012" width="9.42578125" style="2" bestFit="1" customWidth="1"/>
    <col min="1013" max="1013" width="11.5703125" style="2" bestFit="1" customWidth="1"/>
    <col min="1014" max="1014" width="9.42578125" style="2" bestFit="1" customWidth="1"/>
    <col min="1015" max="1015" width="5.7109375" style="2" bestFit="1" customWidth="1"/>
    <col min="1016" max="1016" width="7.28515625" style="2" bestFit="1" customWidth="1"/>
    <col min="1017" max="1017" width="5.7109375" style="2" bestFit="1" customWidth="1"/>
    <col min="1018" max="1018" width="5.140625" style="2" bestFit="1" customWidth="1"/>
    <col min="1019" max="1019" width="11.42578125" style="2"/>
    <col min="1020" max="1020" width="5.7109375" style="2" bestFit="1" customWidth="1"/>
    <col min="1021" max="1021" width="9.42578125" style="2" bestFit="1" customWidth="1"/>
    <col min="1022" max="1022" width="11.5703125" style="2" bestFit="1" customWidth="1"/>
    <col min="1023" max="1023" width="9.42578125" style="2" bestFit="1" customWidth="1"/>
    <col min="1024" max="1024" width="5.140625" style="2" bestFit="1" customWidth="1"/>
    <col min="1025" max="1025" width="7.28515625" style="2" bestFit="1" customWidth="1"/>
    <col min="1026" max="1026" width="5.140625" style="2" bestFit="1" customWidth="1"/>
    <col min="1027" max="1027" width="7.28515625" style="2" bestFit="1" customWidth="1"/>
    <col min="1028" max="1028" width="11.5703125" style="2" bestFit="1" customWidth="1"/>
    <col min="1029" max="1029" width="5.7109375" style="2" bestFit="1" customWidth="1"/>
    <col min="1030" max="1030" width="9.42578125" style="2" bestFit="1" customWidth="1"/>
    <col min="1031" max="1031" width="11.5703125" style="2" bestFit="1" customWidth="1"/>
    <col min="1032" max="1032" width="9.42578125" style="2" bestFit="1" customWidth="1"/>
    <col min="1033" max="1033" width="5.140625" style="2" bestFit="1" customWidth="1"/>
    <col min="1034" max="1034" width="7.28515625" style="2" bestFit="1" customWidth="1"/>
    <col min="1035" max="1035" width="5.140625" style="2" bestFit="1" customWidth="1"/>
    <col min="1036" max="1036" width="7.28515625" style="2" bestFit="1" customWidth="1"/>
    <col min="1037" max="1237" width="11.42578125" style="2"/>
    <col min="1238" max="1238" width="10" style="2" bestFit="1" customWidth="1"/>
    <col min="1239" max="1239" width="11.5703125" style="2" bestFit="1" customWidth="1"/>
    <col min="1240" max="1240" width="5.7109375" style="2" bestFit="1" customWidth="1"/>
    <col min="1241" max="1241" width="9.42578125" style="2" bestFit="1" customWidth="1"/>
    <col min="1242" max="1242" width="11.5703125" style="2" bestFit="1" customWidth="1"/>
    <col min="1243" max="1243" width="9.42578125" style="2" bestFit="1" customWidth="1"/>
    <col min="1244" max="1244" width="5.7109375" style="2" bestFit="1" customWidth="1"/>
    <col min="1245" max="1245" width="7.28515625" style="2" bestFit="1" customWidth="1"/>
    <col min="1246" max="1246" width="5.7109375" style="2" bestFit="1" customWidth="1"/>
    <col min="1247" max="1247" width="5.140625" style="2" bestFit="1" customWidth="1"/>
    <col min="1248" max="1248" width="11.42578125" style="2"/>
    <col min="1249" max="1249" width="5.7109375" style="2" bestFit="1" customWidth="1"/>
    <col min="1250" max="1250" width="9.42578125" style="2" bestFit="1" customWidth="1"/>
    <col min="1251" max="1251" width="11.5703125" style="2" bestFit="1" customWidth="1"/>
    <col min="1252" max="1252" width="9.42578125" style="2" bestFit="1" customWidth="1"/>
    <col min="1253" max="1253" width="6.28515625" style="2" bestFit="1" customWidth="1"/>
    <col min="1254" max="1254" width="7.28515625" style="2" bestFit="1" customWidth="1"/>
    <col min="1255" max="1255" width="5.7109375" style="2" bestFit="1" customWidth="1"/>
    <col min="1256" max="1256" width="5.140625" style="2" bestFit="1" customWidth="1"/>
    <col min="1257" max="1257" width="11.5703125" style="2" bestFit="1" customWidth="1"/>
    <col min="1258" max="1258" width="5.7109375" style="2" bestFit="1" customWidth="1"/>
    <col min="1259" max="1259" width="9.42578125" style="2" bestFit="1" customWidth="1"/>
    <col min="1260" max="1260" width="11.5703125" style="2" bestFit="1" customWidth="1"/>
    <col min="1261" max="1261" width="9.42578125" style="2" bestFit="1" customWidth="1"/>
    <col min="1262" max="1262" width="5.7109375" style="2" bestFit="1" customWidth="1"/>
    <col min="1263" max="1263" width="7.28515625" style="2" bestFit="1" customWidth="1"/>
    <col min="1264" max="1264" width="5.7109375" style="2" bestFit="1" customWidth="1"/>
    <col min="1265" max="1265" width="5.140625" style="2" bestFit="1" customWidth="1"/>
    <col min="1266" max="1266" width="11.5703125" style="2" bestFit="1" customWidth="1"/>
    <col min="1267" max="1267" width="5.7109375" style="2" bestFit="1" customWidth="1"/>
    <col min="1268" max="1268" width="9.42578125" style="2" bestFit="1" customWidth="1"/>
    <col min="1269" max="1269" width="11.5703125" style="2" bestFit="1" customWidth="1"/>
    <col min="1270" max="1270" width="9.42578125" style="2" bestFit="1" customWidth="1"/>
    <col min="1271" max="1271" width="5.7109375" style="2" bestFit="1" customWidth="1"/>
    <col min="1272" max="1272" width="7.28515625" style="2" bestFit="1" customWidth="1"/>
    <col min="1273" max="1273" width="5.7109375" style="2" bestFit="1" customWidth="1"/>
    <col min="1274" max="1274" width="5.140625" style="2" bestFit="1" customWidth="1"/>
    <col min="1275" max="1275" width="11.42578125" style="2"/>
    <col min="1276" max="1276" width="5.7109375" style="2" bestFit="1" customWidth="1"/>
    <col min="1277" max="1277" width="9.42578125" style="2" bestFit="1" customWidth="1"/>
    <col min="1278" max="1278" width="11.5703125" style="2" bestFit="1" customWidth="1"/>
    <col min="1279" max="1279" width="9.42578125" style="2" bestFit="1" customWidth="1"/>
    <col min="1280" max="1280" width="5.140625" style="2" bestFit="1" customWidth="1"/>
    <col min="1281" max="1281" width="7.28515625" style="2" bestFit="1" customWidth="1"/>
    <col min="1282" max="1282" width="5.140625" style="2" bestFit="1" customWidth="1"/>
    <col min="1283" max="1283" width="7.28515625" style="2" bestFit="1" customWidth="1"/>
    <col min="1284" max="1284" width="11.5703125" style="2" bestFit="1" customWidth="1"/>
    <col min="1285" max="1285" width="5.7109375" style="2" bestFit="1" customWidth="1"/>
    <col min="1286" max="1286" width="9.42578125" style="2" bestFit="1" customWidth="1"/>
    <col min="1287" max="1287" width="11.5703125" style="2" bestFit="1" customWidth="1"/>
    <col min="1288" max="1288" width="9.42578125" style="2" bestFit="1" customWidth="1"/>
    <col min="1289" max="1289" width="5.140625" style="2" bestFit="1" customWidth="1"/>
    <col min="1290" max="1290" width="7.28515625" style="2" bestFit="1" customWidth="1"/>
    <col min="1291" max="1291" width="5.140625" style="2" bestFit="1" customWidth="1"/>
    <col min="1292" max="1292" width="7.28515625" style="2" bestFit="1" customWidth="1"/>
    <col min="1293" max="1493" width="11.42578125" style="2"/>
    <col min="1494" max="1494" width="10" style="2" bestFit="1" customWidth="1"/>
    <col min="1495" max="1495" width="11.5703125" style="2" bestFit="1" customWidth="1"/>
    <col min="1496" max="1496" width="5.7109375" style="2" bestFit="1" customWidth="1"/>
    <col min="1497" max="1497" width="9.42578125" style="2" bestFit="1" customWidth="1"/>
    <col min="1498" max="1498" width="11.5703125" style="2" bestFit="1" customWidth="1"/>
    <col min="1499" max="1499" width="9.42578125" style="2" bestFit="1" customWidth="1"/>
    <col min="1500" max="1500" width="5.7109375" style="2" bestFit="1" customWidth="1"/>
    <col min="1501" max="1501" width="7.28515625" style="2" bestFit="1" customWidth="1"/>
    <col min="1502" max="1502" width="5.7109375" style="2" bestFit="1" customWidth="1"/>
    <col min="1503" max="1503" width="5.140625" style="2" bestFit="1" customWidth="1"/>
    <col min="1504" max="1504" width="11.42578125" style="2"/>
    <col min="1505" max="1505" width="5.7109375" style="2" bestFit="1" customWidth="1"/>
    <col min="1506" max="1506" width="9.42578125" style="2" bestFit="1" customWidth="1"/>
    <col min="1507" max="1507" width="11.5703125" style="2" bestFit="1" customWidth="1"/>
    <col min="1508" max="1508" width="9.42578125" style="2" bestFit="1" customWidth="1"/>
    <col min="1509" max="1509" width="6.28515625" style="2" bestFit="1" customWidth="1"/>
    <col min="1510" max="1510" width="7.28515625" style="2" bestFit="1" customWidth="1"/>
    <col min="1511" max="1511" width="5.7109375" style="2" bestFit="1" customWidth="1"/>
    <col min="1512" max="1512" width="5.140625" style="2" bestFit="1" customWidth="1"/>
    <col min="1513" max="1513" width="11.5703125" style="2" bestFit="1" customWidth="1"/>
    <col min="1514" max="1514" width="5.7109375" style="2" bestFit="1" customWidth="1"/>
    <col min="1515" max="1515" width="9.42578125" style="2" bestFit="1" customWidth="1"/>
    <col min="1516" max="1516" width="11.5703125" style="2" bestFit="1" customWidth="1"/>
    <col min="1517" max="1517" width="9.42578125" style="2" bestFit="1" customWidth="1"/>
    <col min="1518" max="1518" width="5.7109375" style="2" bestFit="1" customWidth="1"/>
    <col min="1519" max="1519" width="7.28515625" style="2" bestFit="1" customWidth="1"/>
    <col min="1520" max="1520" width="5.7109375" style="2" bestFit="1" customWidth="1"/>
    <col min="1521" max="1521" width="5.140625" style="2" bestFit="1" customWidth="1"/>
    <col min="1522" max="1522" width="11.5703125" style="2" bestFit="1" customWidth="1"/>
    <col min="1523" max="1523" width="5.7109375" style="2" bestFit="1" customWidth="1"/>
    <col min="1524" max="1524" width="9.42578125" style="2" bestFit="1" customWidth="1"/>
    <col min="1525" max="1525" width="11.5703125" style="2" bestFit="1" customWidth="1"/>
    <col min="1526" max="1526" width="9.42578125" style="2" bestFit="1" customWidth="1"/>
    <col min="1527" max="1527" width="5.7109375" style="2" bestFit="1" customWidth="1"/>
    <col min="1528" max="1528" width="7.28515625" style="2" bestFit="1" customWidth="1"/>
    <col min="1529" max="1529" width="5.7109375" style="2" bestFit="1" customWidth="1"/>
    <col min="1530" max="1530" width="5.140625" style="2" bestFit="1" customWidth="1"/>
    <col min="1531" max="1531" width="11.42578125" style="2"/>
    <col min="1532" max="1532" width="5.7109375" style="2" bestFit="1" customWidth="1"/>
    <col min="1533" max="1533" width="9.42578125" style="2" bestFit="1" customWidth="1"/>
    <col min="1534" max="1534" width="11.5703125" style="2" bestFit="1" customWidth="1"/>
    <col min="1535" max="1535" width="9.42578125" style="2" bestFit="1" customWidth="1"/>
    <col min="1536" max="1536" width="5.140625" style="2" bestFit="1" customWidth="1"/>
    <col min="1537" max="1537" width="7.28515625" style="2" bestFit="1" customWidth="1"/>
    <col min="1538" max="1538" width="5.140625" style="2" bestFit="1" customWidth="1"/>
    <col min="1539" max="1539" width="7.28515625" style="2" bestFit="1" customWidth="1"/>
    <col min="1540" max="1540" width="11.5703125" style="2" bestFit="1" customWidth="1"/>
    <col min="1541" max="1541" width="5.7109375" style="2" bestFit="1" customWidth="1"/>
    <col min="1542" max="1542" width="9.42578125" style="2" bestFit="1" customWidth="1"/>
    <col min="1543" max="1543" width="11.5703125" style="2" bestFit="1" customWidth="1"/>
    <col min="1544" max="1544" width="9.42578125" style="2" bestFit="1" customWidth="1"/>
    <col min="1545" max="1545" width="5.140625" style="2" bestFit="1" customWidth="1"/>
    <col min="1546" max="1546" width="7.28515625" style="2" bestFit="1" customWidth="1"/>
    <col min="1547" max="1547" width="5.140625" style="2" bestFit="1" customWidth="1"/>
    <col min="1548" max="1548" width="7.28515625" style="2" bestFit="1" customWidth="1"/>
    <col min="1549" max="1749" width="11.42578125" style="2"/>
    <col min="1750" max="1750" width="10" style="2" bestFit="1" customWidth="1"/>
    <col min="1751" max="1751" width="11.5703125" style="2" bestFit="1" customWidth="1"/>
    <col min="1752" max="1752" width="5.7109375" style="2" bestFit="1" customWidth="1"/>
    <col min="1753" max="1753" width="9.42578125" style="2" bestFit="1" customWidth="1"/>
    <col min="1754" max="1754" width="11.5703125" style="2" bestFit="1" customWidth="1"/>
    <col min="1755" max="1755" width="9.42578125" style="2" bestFit="1" customWidth="1"/>
    <col min="1756" max="1756" width="5.7109375" style="2" bestFit="1" customWidth="1"/>
    <col min="1757" max="1757" width="7.28515625" style="2" bestFit="1" customWidth="1"/>
    <col min="1758" max="1758" width="5.7109375" style="2" bestFit="1" customWidth="1"/>
    <col min="1759" max="1759" width="5.140625" style="2" bestFit="1" customWidth="1"/>
    <col min="1760" max="1760" width="11.42578125" style="2"/>
    <col min="1761" max="1761" width="5.7109375" style="2" bestFit="1" customWidth="1"/>
    <col min="1762" max="1762" width="9.42578125" style="2" bestFit="1" customWidth="1"/>
    <col min="1763" max="1763" width="11.5703125" style="2" bestFit="1" customWidth="1"/>
    <col min="1764" max="1764" width="9.42578125" style="2" bestFit="1" customWidth="1"/>
    <col min="1765" max="1765" width="6.28515625" style="2" bestFit="1" customWidth="1"/>
    <col min="1766" max="1766" width="7.28515625" style="2" bestFit="1" customWidth="1"/>
    <col min="1767" max="1767" width="5.7109375" style="2" bestFit="1" customWidth="1"/>
    <col min="1768" max="1768" width="5.140625" style="2" bestFit="1" customWidth="1"/>
    <col min="1769" max="1769" width="11.5703125" style="2" bestFit="1" customWidth="1"/>
    <col min="1770" max="1770" width="5.7109375" style="2" bestFit="1" customWidth="1"/>
    <col min="1771" max="1771" width="9.42578125" style="2" bestFit="1" customWidth="1"/>
    <col min="1772" max="1772" width="11.5703125" style="2" bestFit="1" customWidth="1"/>
    <col min="1773" max="1773" width="9.42578125" style="2" bestFit="1" customWidth="1"/>
    <col min="1774" max="1774" width="5.7109375" style="2" bestFit="1" customWidth="1"/>
    <col min="1775" max="1775" width="7.28515625" style="2" bestFit="1" customWidth="1"/>
    <col min="1776" max="1776" width="5.7109375" style="2" bestFit="1" customWidth="1"/>
    <col min="1777" max="1777" width="5.140625" style="2" bestFit="1" customWidth="1"/>
    <col min="1778" max="1778" width="11.5703125" style="2" bestFit="1" customWidth="1"/>
    <col min="1779" max="1779" width="5.7109375" style="2" bestFit="1" customWidth="1"/>
    <col min="1780" max="1780" width="9.42578125" style="2" bestFit="1" customWidth="1"/>
    <col min="1781" max="1781" width="11.5703125" style="2" bestFit="1" customWidth="1"/>
    <col min="1782" max="1782" width="9.42578125" style="2" bestFit="1" customWidth="1"/>
    <col min="1783" max="1783" width="5.7109375" style="2" bestFit="1" customWidth="1"/>
    <col min="1784" max="1784" width="7.28515625" style="2" bestFit="1" customWidth="1"/>
    <col min="1785" max="1785" width="5.7109375" style="2" bestFit="1" customWidth="1"/>
    <col min="1786" max="1786" width="5.140625" style="2" bestFit="1" customWidth="1"/>
    <col min="1787" max="1787" width="11.42578125" style="2"/>
    <col min="1788" max="1788" width="5.7109375" style="2" bestFit="1" customWidth="1"/>
    <col min="1789" max="1789" width="9.42578125" style="2" bestFit="1" customWidth="1"/>
    <col min="1790" max="1790" width="11.5703125" style="2" bestFit="1" customWidth="1"/>
    <col min="1791" max="1791" width="9.42578125" style="2" bestFit="1" customWidth="1"/>
    <col min="1792" max="1792" width="5.140625" style="2" bestFit="1" customWidth="1"/>
    <col min="1793" max="1793" width="7.28515625" style="2" bestFit="1" customWidth="1"/>
    <col min="1794" max="1794" width="5.140625" style="2" bestFit="1" customWidth="1"/>
    <col min="1795" max="1795" width="7.28515625" style="2" bestFit="1" customWidth="1"/>
    <col min="1796" max="1796" width="11.5703125" style="2" bestFit="1" customWidth="1"/>
    <col min="1797" max="1797" width="5.7109375" style="2" bestFit="1" customWidth="1"/>
    <col min="1798" max="1798" width="9.42578125" style="2" bestFit="1" customWidth="1"/>
    <col min="1799" max="1799" width="11.5703125" style="2" bestFit="1" customWidth="1"/>
    <col min="1800" max="1800" width="9.42578125" style="2" bestFit="1" customWidth="1"/>
    <col min="1801" max="1801" width="5.140625" style="2" bestFit="1" customWidth="1"/>
    <col min="1802" max="1802" width="7.28515625" style="2" bestFit="1" customWidth="1"/>
    <col min="1803" max="1803" width="5.140625" style="2" bestFit="1" customWidth="1"/>
    <col min="1804" max="1804" width="7.28515625" style="2" bestFit="1" customWidth="1"/>
    <col min="1805" max="2005" width="11.42578125" style="2"/>
    <col min="2006" max="2006" width="10" style="2" bestFit="1" customWidth="1"/>
    <col min="2007" max="2007" width="11.5703125" style="2" bestFit="1" customWidth="1"/>
    <col min="2008" max="2008" width="5.7109375" style="2" bestFit="1" customWidth="1"/>
    <col min="2009" max="2009" width="9.42578125" style="2" bestFit="1" customWidth="1"/>
    <col min="2010" max="2010" width="11.5703125" style="2" bestFit="1" customWidth="1"/>
    <col min="2011" max="2011" width="9.42578125" style="2" bestFit="1" customWidth="1"/>
    <col min="2012" max="2012" width="5.7109375" style="2" bestFit="1" customWidth="1"/>
    <col min="2013" max="2013" width="7.28515625" style="2" bestFit="1" customWidth="1"/>
    <col min="2014" max="2014" width="5.7109375" style="2" bestFit="1" customWidth="1"/>
    <col min="2015" max="2015" width="5.140625" style="2" bestFit="1" customWidth="1"/>
    <col min="2016" max="2016" width="11.42578125" style="2"/>
    <col min="2017" max="2017" width="5.7109375" style="2" bestFit="1" customWidth="1"/>
    <col min="2018" max="2018" width="9.42578125" style="2" bestFit="1" customWidth="1"/>
    <col min="2019" max="2019" width="11.5703125" style="2" bestFit="1" customWidth="1"/>
    <col min="2020" max="2020" width="9.42578125" style="2" bestFit="1" customWidth="1"/>
    <col min="2021" max="2021" width="6.28515625" style="2" bestFit="1" customWidth="1"/>
    <col min="2022" max="2022" width="7.28515625" style="2" bestFit="1" customWidth="1"/>
    <col min="2023" max="2023" width="5.7109375" style="2" bestFit="1" customWidth="1"/>
    <col min="2024" max="2024" width="5.140625" style="2" bestFit="1" customWidth="1"/>
    <col min="2025" max="2025" width="11.5703125" style="2" bestFit="1" customWidth="1"/>
    <col min="2026" max="2026" width="5.7109375" style="2" bestFit="1" customWidth="1"/>
    <col min="2027" max="2027" width="9.42578125" style="2" bestFit="1" customWidth="1"/>
    <col min="2028" max="2028" width="11.5703125" style="2" bestFit="1" customWidth="1"/>
    <col min="2029" max="2029" width="9.42578125" style="2" bestFit="1" customWidth="1"/>
    <col min="2030" max="2030" width="5.7109375" style="2" bestFit="1" customWidth="1"/>
    <col min="2031" max="2031" width="7.28515625" style="2" bestFit="1" customWidth="1"/>
    <col min="2032" max="2032" width="5.7109375" style="2" bestFit="1" customWidth="1"/>
    <col min="2033" max="2033" width="5.140625" style="2" bestFit="1" customWidth="1"/>
    <col min="2034" max="2034" width="11.5703125" style="2" bestFit="1" customWidth="1"/>
    <col min="2035" max="2035" width="5.7109375" style="2" bestFit="1" customWidth="1"/>
    <col min="2036" max="2036" width="9.42578125" style="2" bestFit="1" customWidth="1"/>
    <col min="2037" max="2037" width="11.5703125" style="2" bestFit="1" customWidth="1"/>
    <col min="2038" max="2038" width="9.42578125" style="2" bestFit="1" customWidth="1"/>
    <col min="2039" max="2039" width="5.7109375" style="2" bestFit="1" customWidth="1"/>
    <col min="2040" max="2040" width="7.28515625" style="2" bestFit="1" customWidth="1"/>
    <col min="2041" max="2041" width="5.7109375" style="2" bestFit="1" customWidth="1"/>
    <col min="2042" max="2042" width="5.140625" style="2" bestFit="1" customWidth="1"/>
    <col min="2043" max="2043" width="11.42578125" style="2"/>
    <col min="2044" max="2044" width="5.7109375" style="2" bestFit="1" customWidth="1"/>
    <col min="2045" max="2045" width="9.42578125" style="2" bestFit="1" customWidth="1"/>
    <col min="2046" max="2046" width="11.5703125" style="2" bestFit="1" customWidth="1"/>
    <col min="2047" max="2047" width="9.42578125" style="2" bestFit="1" customWidth="1"/>
    <col min="2048" max="2048" width="5.140625" style="2" bestFit="1" customWidth="1"/>
    <col min="2049" max="2049" width="7.28515625" style="2" bestFit="1" customWidth="1"/>
    <col min="2050" max="2050" width="5.140625" style="2" bestFit="1" customWidth="1"/>
    <col min="2051" max="2051" width="7.28515625" style="2" bestFit="1" customWidth="1"/>
    <col min="2052" max="2052" width="11.5703125" style="2" bestFit="1" customWidth="1"/>
    <col min="2053" max="2053" width="5.7109375" style="2" bestFit="1" customWidth="1"/>
    <col min="2054" max="2054" width="9.42578125" style="2" bestFit="1" customWidth="1"/>
    <col min="2055" max="2055" width="11.5703125" style="2" bestFit="1" customWidth="1"/>
    <col min="2056" max="2056" width="9.42578125" style="2" bestFit="1" customWidth="1"/>
    <col min="2057" max="2057" width="5.140625" style="2" bestFit="1" customWidth="1"/>
    <col min="2058" max="2058" width="7.28515625" style="2" bestFit="1" customWidth="1"/>
    <col min="2059" max="2059" width="5.140625" style="2" bestFit="1" customWidth="1"/>
    <col min="2060" max="2060" width="7.28515625" style="2" bestFit="1" customWidth="1"/>
    <col min="2061" max="2261" width="11.42578125" style="2"/>
    <col min="2262" max="2262" width="10" style="2" bestFit="1" customWidth="1"/>
    <col min="2263" max="2263" width="11.5703125" style="2" bestFit="1" customWidth="1"/>
    <col min="2264" max="2264" width="5.7109375" style="2" bestFit="1" customWidth="1"/>
    <col min="2265" max="2265" width="9.42578125" style="2" bestFit="1" customWidth="1"/>
    <col min="2266" max="2266" width="11.5703125" style="2" bestFit="1" customWidth="1"/>
    <col min="2267" max="2267" width="9.42578125" style="2" bestFit="1" customWidth="1"/>
    <col min="2268" max="2268" width="5.7109375" style="2" bestFit="1" customWidth="1"/>
    <col min="2269" max="2269" width="7.28515625" style="2" bestFit="1" customWidth="1"/>
    <col min="2270" max="2270" width="5.7109375" style="2" bestFit="1" customWidth="1"/>
    <col min="2271" max="2271" width="5.140625" style="2" bestFit="1" customWidth="1"/>
    <col min="2272" max="2272" width="11.42578125" style="2"/>
    <col min="2273" max="2273" width="5.7109375" style="2" bestFit="1" customWidth="1"/>
    <col min="2274" max="2274" width="9.42578125" style="2" bestFit="1" customWidth="1"/>
    <col min="2275" max="2275" width="11.5703125" style="2" bestFit="1" customWidth="1"/>
    <col min="2276" max="2276" width="9.42578125" style="2" bestFit="1" customWidth="1"/>
    <col min="2277" max="2277" width="6.28515625" style="2" bestFit="1" customWidth="1"/>
    <col min="2278" max="2278" width="7.28515625" style="2" bestFit="1" customWidth="1"/>
    <col min="2279" max="2279" width="5.7109375" style="2" bestFit="1" customWidth="1"/>
    <col min="2280" max="2280" width="5.140625" style="2" bestFit="1" customWidth="1"/>
    <col min="2281" max="2281" width="11.5703125" style="2" bestFit="1" customWidth="1"/>
    <col min="2282" max="2282" width="5.7109375" style="2" bestFit="1" customWidth="1"/>
    <col min="2283" max="2283" width="9.42578125" style="2" bestFit="1" customWidth="1"/>
    <col min="2284" max="2284" width="11.5703125" style="2" bestFit="1" customWidth="1"/>
    <col min="2285" max="2285" width="9.42578125" style="2" bestFit="1" customWidth="1"/>
    <col min="2286" max="2286" width="5.7109375" style="2" bestFit="1" customWidth="1"/>
    <col min="2287" max="2287" width="7.28515625" style="2" bestFit="1" customWidth="1"/>
    <col min="2288" max="2288" width="5.7109375" style="2" bestFit="1" customWidth="1"/>
    <col min="2289" max="2289" width="5.140625" style="2" bestFit="1" customWidth="1"/>
    <col min="2290" max="2290" width="11.5703125" style="2" bestFit="1" customWidth="1"/>
    <col min="2291" max="2291" width="5.7109375" style="2" bestFit="1" customWidth="1"/>
    <col min="2292" max="2292" width="9.42578125" style="2" bestFit="1" customWidth="1"/>
    <col min="2293" max="2293" width="11.5703125" style="2" bestFit="1" customWidth="1"/>
    <col min="2294" max="2294" width="9.42578125" style="2" bestFit="1" customWidth="1"/>
    <col min="2295" max="2295" width="5.7109375" style="2" bestFit="1" customWidth="1"/>
    <col min="2296" max="2296" width="7.28515625" style="2" bestFit="1" customWidth="1"/>
    <col min="2297" max="2297" width="5.7109375" style="2" bestFit="1" customWidth="1"/>
    <col min="2298" max="2298" width="5.140625" style="2" bestFit="1" customWidth="1"/>
    <col min="2299" max="2299" width="11.42578125" style="2"/>
    <col min="2300" max="2300" width="5.7109375" style="2" bestFit="1" customWidth="1"/>
    <col min="2301" max="2301" width="9.42578125" style="2" bestFit="1" customWidth="1"/>
    <col min="2302" max="2302" width="11.5703125" style="2" bestFit="1" customWidth="1"/>
    <col min="2303" max="2303" width="9.42578125" style="2" bestFit="1" customWidth="1"/>
    <col min="2304" max="2304" width="5.140625" style="2" bestFit="1" customWidth="1"/>
    <col min="2305" max="2305" width="7.28515625" style="2" bestFit="1" customWidth="1"/>
    <col min="2306" max="2306" width="5.140625" style="2" bestFit="1" customWidth="1"/>
    <col min="2307" max="2307" width="7.28515625" style="2" bestFit="1" customWidth="1"/>
    <col min="2308" max="2308" width="11.5703125" style="2" bestFit="1" customWidth="1"/>
    <col min="2309" max="2309" width="5.7109375" style="2" bestFit="1" customWidth="1"/>
    <col min="2310" max="2310" width="9.42578125" style="2" bestFit="1" customWidth="1"/>
    <col min="2311" max="2311" width="11.5703125" style="2" bestFit="1" customWidth="1"/>
    <col min="2312" max="2312" width="9.42578125" style="2" bestFit="1" customWidth="1"/>
    <col min="2313" max="2313" width="5.140625" style="2" bestFit="1" customWidth="1"/>
    <col min="2314" max="2314" width="7.28515625" style="2" bestFit="1" customWidth="1"/>
    <col min="2315" max="2315" width="5.140625" style="2" bestFit="1" customWidth="1"/>
    <col min="2316" max="2316" width="7.28515625" style="2" bestFit="1" customWidth="1"/>
    <col min="2317" max="2517" width="11.42578125" style="2"/>
    <col min="2518" max="2518" width="10" style="2" bestFit="1" customWidth="1"/>
    <col min="2519" max="2519" width="11.5703125" style="2" bestFit="1" customWidth="1"/>
    <col min="2520" max="2520" width="5.7109375" style="2" bestFit="1" customWidth="1"/>
    <col min="2521" max="2521" width="9.42578125" style="2" bestFit="1" customWidth="1"/>
    <col min="2522" max="2522" width="11.5703125" style="2" bestFit="1" customWidth="1"/>
    <col min="2523" max="2523" width="9.42578125" style="2" bestFit="1" customWidth="1"/>
    <col min="2524" max="2524" width="5.7109375" style="2" bestFit="1" customWidth="1"/>
    <col min="2525" max="2525" width="7.28515625" style="2" bestFit="1" customWidth="1"/>
    <col min="2526" max="2526" width="5.7109375" style="2" bestFit="1" customWidth="1"/>
    <col min="2527" max="2527" width="5.140625" style="2" bestFit="1" customWidth="1"/>
    <col min="2528" max="2528" width="11.42578125" style="2"/>
    <col min="2529" max="2529" width="5.7109375" style="2" bestFit="1" customWidth="1"/>
    <col min="2530" max="2530" width="9.42578125" style="2" bestFit="1" customWidth="1"/>
    <col min="2531" max="2531" width="11.5703125" style="2" bestFit="1" customWidth="1"/>
    <col min="2532" max="2532" width="9.42578125" style="2" bestFit="1" customWidth="1"/>
    <col min="2533" max="2533" width="6.28515625" style="2" bestFit="1" customWidth="1"/>
    <col min="2534" max="2534" width="7.28515625" style="2" bestFit="1" customWidth="1"/>
    <col min="2535" max="2535" width="5.7109375" style="2" bestFit="1" customWidth="1"/>
    <col min="2536" max="2536" width="5.140625" style="2" bestFit="1" customWidth="1"/>
    <col min="2537" max="2537" width="11.5703125" style="2" bestFit="1" customWidth="1"/>
    <col min="2538" max="2538" width="5.7109375" style="2" bestFit="1" customWidth="1"/>
    <col min="2539" max="2539" width="9.42578125" style="2" bestFit="1" customWidth="1"/>
    <col min="2540" max="2540" width="11.5703125" style="2" bestFit="1" customWidth="1"/>
    <col min="2541" max="2541" width="9.42578125" style="2" bestFit="1" customWidth="1"/>
    <col min="2542" max="2542" width="5.7109375" style="2" bestFit="1" customWidth="1"/>
    <col min="2543" max="2543" width="7.28515625" style="2" bestFit="1" customWidth="1"/>
    <col min="2544" max="2544" width="5.7109375" style="2" bestFit="1" customWidth="1"/>
    <col min="2545" max="2545" width="5.140625" style="2" bestFit="1" customWidth="1"/>
    <col min="2546" max="2546" width="11.5703125" style="2" bestFit="1" customWidth="1"/>
    <col min="2547" max="2547" width="5.7109375" style="2" bestFit="1" customWidth="1"/>
    <col min="2548" max="2548" width="9.42578125" style="2" bestFit="1" customWidth="1"/>
    <col min="2549" max="2549" width="11.5703125" style="2" bestFit="1" customWidth="1"/>
    <col min="2550" max="2550" width="9.42578125" style="2" bestFit="1" customWidth="1"/>
    <col min="2551" max="2551" width="5.7109375" style="2" bestFit="1" customWidth="1"/>
    <col min="2552" max="2552" width="7.28515625" style="2" bestFit="1" customWidth="1"/>
    <col min="2553" max="2553" width="5.7109375" style="2" bestFit="1" customWidth="1"/>
    <col min="2554" max="2554" width="5.140625" style="2" bestFit="1" customWidth="1"/>
    <col min="2555" max="2555" width="11.42578125" style="2"/>
    <col min="2556" max="2556" width="5.7109375" style="2" bestFit="1" customWidth="1"/>
    <col min="2557" max="2557" width="9.42578125" style="2" bestFit="1" customWidth="1"/>
    <col min="2558" max="2558" width="11.5703125" style="2" bestFit="1" customWidth="1"/>
    <col min="2559" max="2559" width="9.42578125" style="2" bestFit="1" customWidth="1"/>
    <col min="2560" max="2560" width="5.140625" style="2" bestFit="1" customWidth="1"/>
    <col min="2561" max="2561" width="7.28515625" style="2" bestFit="1" customWidth="1"/>
    <col min="2562" max="2562" width="5.140625" style="2" bestFit="1" customWidth="1"/>
    <col min="2563" max="2563" width="7.28515625" style="2" bestFit="1" customWidth="1"/>
    <col min="2564" max="2564" width="11.5703125" style="2" bestFit="1" customWidth="1"/>
    <col min="2565" max="2565" width="5.7109375" style="2" bestFit="1" customWidth="1"/>
    <col min="2566" max="2566" width="9.42578125" style="2" bestFit="1" customWidth="1"/>
    <col min="2567" max="2567" width="11.5703125" style="2" bestFit="1" customWidth="1"/>
    <col min="2568" max="2568" width="9.42578125" style="2" bestFit="1" customWidth="1"/>
    <col min="2569" max="2569" width="5.140625" style="2" bestFit="1" customWidth="1"/>
    <col min="2570" max="2570" width="7.28515625" style="2" bestFit="1" customWidth="1"/>
    <col min="2571" max="2571" width="5.140625" style="2" bestFit="1" customWidth="1"/>
    <col min="2572" max="2572" width="7.28515625" style="2" bestFit="1" customWidth="1"/>
    <col min="2573" max="2773" width="11.42578125" style="2"/>
    <col min="2774" max="2774" width="10" style="2" bestFit="1" customWidth="1"/>
    <col min="2775" max="2775" width="11.5703125" style="2" bestFit="1" customWidth="1"/>
    <col min="2776" max="2776" width="5.7109375" style="2" bestFit="1" customWidth="1"/>
    <col min="2777" max="2777" width="9.42578125" style="2" bestFit="1" customWidth="1"/>
    <col min="2778" max="2778" width="11.5703125" style="2" bestFit="1" customWidth="1"/>
    <col min="2779" max="2779" width="9.42578125" style="2" bestFit="1" customWidth="1"/>
    <col min="2780" max="2780" width="5.7109375" style="2" bestFit="1" customWidth="1"/>
    <col min="2781" max="2781" width="7.28515625" style="2" bestFit="1" customWidth="1"/>
    <col min="2782" max="2782" width="5.7109375" style="2" bestFit="1" customWidth="1"/>
    <col min="2783" max="2783" width="5.140625" style="2" bestFit="1" customWidth="1"/>
    <col min="2784" max="2784" width="11.42578125" style="2"/>
    <col min="2785" max="2785" width="5.7109375" style="2" bestFit="1" customWidth="1"/>
    <col min="2786" max="2786" width="9.42578125" style="2" bestFit="1" customWidth="1"/>
    <col min="2787" max="2787" width="11.5703125" style="2" bestFit="1" customWidth="1"/>
    <col min="2788" max="2788" width="9.42578125" style="2" bestFit="1" customWidth="1"/>
    <col min="2789" max="2789" width="6.28515625" style="2" bestFit="1" customWidth="1"/>
    <col min="2790" max="2790" width="7.28515625" style="2" bestFit="1" customWidth="1"/>
    <col min="2791" max="2791" width="5.7109375" style="2" bestFit="1" customWidth="1"/>
    <col min="2792" max="2792" width="5.140625" style="2" bestFit="1" customWidth="1"/>
    <col min="2793" max="2793" width="11.5703125" style="2" bestFit="1" customWidth="1"/>
    <col min="2794" max="2794" width="5.7109375" style="2" bestFit="1" customWidth="1"/>
    <col min="2795" max="2795" width="9.42578125" style="2" bestFit="1" customWidth="1"/>
    <col min="2796" max="2796" width="11.5703125" style="2" bestFit="1" customWidth="1"/>
    <col min="2797" max="2797" width="9.42578125" style="2" bestFit="1" customWidth="1"/>
    <col min="2798" max="2798" width="5.7109375" style="2" bestFit="1" customWidth="1"/>
    <col min="2799" max="2799" width="7.28515625" style="2" bestFit="1" customWidth="1"/>
    <col min="2800" max="2800" width="5.7109375" style="2" bestFit="1" customWidth="1"/>
    <col min="2801" max="2801" width="5.140625" style="2" bestFit="1" customWidth="1"/>
    <col min="2802" max="2802" width="11.5703125" style="2" bestFit="1" customWidth="1"/>
    <col min="2803" max="2803" width="5.7109375" style="2" bestFit="1" customWidth="1"/>
    <col min="2804" max="2804" width="9.42578125" style="2" bestFit="1" customWidth="1"/>
    <col min="2805" max="2805" width="11.5703125" style="2" bestFit="1" customWidth="1"/>
    <col min="2806" max="2806" width="9.42578125" style="2" bestFit="1" customWidth="1"/>
    <col min="2807" max="2807" width="5.7109375" style="2" bestFit="1" customWidth="1"/>
    <col min="2808" max="2808" width="7.28515625" style="2" bestFit="1" customWidth="1"/>
    <col min="2809" max="2809" width="5.7109375" style="2" bestFit="1" customWidth="1"/>
    <col min="2810" max="2810" width="5.140625" style="2" bestFit="1" customWidth="1"/>
    <col min="2811" max="2811" width="11.42578125" style="2"/>
    <col min="2812" max="2812" width="5.7109375" style="2" bestFit="1" customWidth="1"/>
    <col min="2813" max="2813" width="9.42578125" style="2" bestFit="1" customWidth="1"/>
    <col min="2814" max="2814" width="11.5703125" style="2" bestFit="1" customWidth="1"/>
    <col min="2815" max="2815" width="9.42578125" style="2" bestFit="1" customWidth="1"/>
    <col min="2816" max="2816" width="5.140625" style="2" bestFit="1" customWidth="1"/>
    <col min="2817" max="2817" width="7.28515625" style="2" bestFit="1" customWidth="1"/>
    <col min="2818" max="2818" width="5.140625" style="2" bestFit="1" customWidth="1"/>
    <col min="2819" max="2819" width="7.28515625" style="2" bestFit="1" customWidth="1"/>
    <col min="2820" max="2820" width="11.5703125" style="2" bestFit="1" customWidth="1"/>
    <col min="2821" max="2821" width="5.7109375" style="2" bestFit="1" customWidth="1"/>
    <col min="2822" max="2822" width="9.42578125" style="2" bestFit="1" customWidth="1"/>
    <col min="2823" max="2823" width="11.5703125" style="2" bestFit="1" customWidth="1"/>
    <col min="2824" max="2824" width="9.42578125" style="2" bestFit="1" customWidth="1"/>
    <col min="2825" max="2825" width="5.140625" style="2" bestFit="1" customWidth="1"/>
    <col min="2826" max="2826" width="7.28515625" style="2" bestFit="1" customWidth="1"/>
    <col min="2827" max="2827" width="5.140625" style="2" bestFit="1" customWidth="1"/>
    <col min="2828" max="2828" width="7.28515625" style="2" bestFit="1" customWidth="1"/>
    <col min="2829" max="3029" width="11.42578125" style="2"/>
    <col min="3030" max="3030" width="10" style="2" bestFit="1" customWidth="1"/>
    <col min="3031" max="3031" width="11.5703125" style="2" bestFit="1" customWidth="1"/>
    <col min="3032" max="3032" width="5.7109375" style="2" bestFit="1" customWidth="1"/>
    <col min="3033" max="3033" width="9.42578125" style="2" bestFit="1" customWidth="1"/>
    <col min="3034" max="3034" width="11.5703125" style="2" bestFit="1" customWidth="1"/>
    <col min="3035" max="3035" width="9.42578125" style="2" bestFit="1" customWidth="1"/>
    <col min="3036" max="3036" width="5.7109375" style="2" bestFit="1" customWidth="1"/>
    <col min="3037" max="3037" width="7.28515625" style="2" bestFit="1" customWidth="1"/>
    <col min="3038" max="3038" width="5.7109375" style="2" bestFit="1" customWidth="1"/>
    <col min="3039" max="3039" width="5.140625" style="2" bestFit="1" customWidth="1"/>
    <col min="3040" max="3040" width="11.42578125" style="2"/>
    <col min="3041" max="3041" width="5.7109375" style="2" bestFit="1" customWidth="1"/>
    <col min="3042" max="3042" width="9.42578125" style="2" bestFit="1" customWidth="1"/>
    <col min="3043" max="3043" width="11.5703125" style="2" bestFit="1" customWidth="1"/>
    <col min="3044" max="3044" width="9.42578125" style="2" bestFit="1" customWidth="1"/>
    <col min="3045" max="3045" width="6.28515625" style="2" bestFit="1" customWidth="1"/>
    <col min="3046" max="3046" width="7.28515625" style="2" bestFit="1" customWidth="1"/>
    <col min="3047" max="3047" width="5.7109375" style="2" bestFit="1" customWidth="1"/>
    <col min="3048" max="3048" width="5.140625" style="2" bestFit="1" customWidth="1"/>
    <col min="3049" max="3049" width="11.5703125" style="2" bestFit="1" customWidth="1"/>
    <col min="3050" max="3050" width="5.7109375" style="2" bestFit="1" customWidth="1"/>
    <col min="3051" max="3051" width="9.42578125" style="2" bestFit="1" customWidth="1"/>
    <col min="3052" max="3052" width="11.5703125" style="2" bestFit="1" customWidth="1"/>
    <col min="3053" max="3053" width="9.42578125" style="2" bestFit="1" customWidth="1"/>
    <col min="3054" max="3054" width="5.7109375" style="2" bestFit="1" customWidth="1"/>
    <col min="3055" max="3055" width="7.28515625" style="2" bestFit="1" customWidth="1"/>
    <col min="3056" max="3056" width="5.7109375" style="2" bestFit="1" customWidth="1"/>
    <col min="3057" max="3057" width="5.140625" style="2" bestFit="1" customWidth="1"/>
    <col min="3058" max="3058" width="11.5703125" style="2" bestFit="1" customWidth="1"/>
    <col min="3059" max="3059" width="5.7109375" style="2" bestFit="1" customWidth="1"/>
    <col min="3060" max="3060" width="9.42578125" style="2" bestFit="1" customWidth="1"/>
    <col min="3061" max="3061" width="11.5703125" style="2" bestFit="1" customWidth="1"/>
    <col min="3062" max="3062" width="9.42578125" style="2" bestFit="1" customWidth="1"/>
    <col min="3063" max="3063" width="5.7109375" style="2" bestFit="1" customWidth="1"/>
    <col min="3064" max="3064" width="7.28515625" style="2" bestFit="1" customWidth="1"/>
    <col min="3065" max="3065" width="5.7109375" style="2" bestFit="1" customWidth="1"/>
    <col min="3066" max="3066" width="5.140625" style="2" bestFit="1" customWidth="1"/>
    <col min="3067" max="3067" width="11.42578125" style="2"/>
    <col min="3068" max="3068" width="5.7109375" style="2" bestFit="1" customWidth="1"/>
    <col min="3069" max="3069" width="9.42578125" style="2" bestFit="1" customWidth="1"/>
    <col min="3070" max="3070" width="11.5703125" style="2" bestFit="1" customWidth="1"/>
    <col min="3071" max="3071" width="9.42578125" style="2" bestFit="1" customWidth="1"/>
    <col min="3072" max="3072" width="5.140625" style="2" bestFit="1" customWidth="1"/>
    <col min="3073" max="3073" width="7.28515625" style="2" bestFit="1" customWidth="1"/>
    <col min="3074" max="3074" width="5.140625" style="2" bestFit="1" customWidth="1"/>
    <col min="3075" max="3075" width="7.28515625" style="2" bestFit="1" customWidth="1"/>
    <col min="3076" max="3076" width="11.5703125" style="2" bestFit="1" customWidth="1"/>
    <col min="3077" max="3077" width="5.7109375" style="2" bestFit="1" customWidth="1"/>
    <col min="3078" max="3078" width="9.42578125" style="2" bestFit="1" customWidth="1"/>
    <col min="3079" max="3079" width="11.5703125" style="2" bestFit="1" customWidth="1"/>
    <col min="3080" max="3080" width="9.42578125" style="2" bestFit="1" customWidth="1"/>
    <col min="3081" max="3081" width="5.140625" style="2" bestFit="1" customWidth="1"/>
    <col min="3082" max="3082" width="7.28515625" style="2" bestFit="1" customWidth="1"/>
    <col min="3083" max="3083" width="5.140625" style="2" bestFit="1" customWidth="1"/>
    <col min="3084" max="3084" width="7.28515625" style="2" bestFit="1" customWidth="1"/>
    <col min="3085" max="3285" width="11.42578125" style="2"/>
    <col min="3286" max="3286" width="10" style="2" bestFit="1" customWidth="1"/>
    <col min="3287" max="3287" width="11.5703125" style="2" bestFit="1" customWidth="1"/>
    <col min="3288" max="3288" width="5.7109375" style="2" bestFit="1" customWidth="1"/>
    <col min="3289" max="3289" width="9.42578125" style="2" bestFit="1" customWidth="1"/>
    <col min="3290" max="3290" width="11.5703125" style="2" bestFit="1" customWidth="1"/>
    <col min="3291" max="3291" width="9.42578125" style="2" bestFit="1" customWidth="1"/>
    <col min="3292" max="3292" width="5.7109375" style="2" bestFit="1" customWidth="1"/>
    <col min="3293" max="3293" width="7.28515625" style="2" bestFit="1" customWidth="1"/>
    <col min="3294" max="3294" width="5.7109375" style="2" bestFit="1" customWidth="1"/>
    <col min="3295" max="3295" width="5.140625" style="2" bestFit="1" customWidth="1"/>
    <col min="3296" max="3296" width="11.42578125" style="2"/>
    <col min="3297" max="3297" width="5.7109375" style="2" bestFit="1" customWidth="1"/>
    <col min="3298" max="3298" width="9.42578125" style="2" bestFit="1" customWidth="1"/>
    <col min="3299" max="3299" width="11.5703125" style="2" bestFit="1" customWidth="1"/>
    <col min="3300" max="3300" width="9.42578125" style="2" bestFit="1" customWidth="1"/>
    <col min="3301" max="3301" width="6.28515625" style="2" bestFit="1" customWidth="1"/>
    <col min="3302" max="3302" width="7.28515625" style="2" bestFit="1" customWidth="1"/>
    <col min="3303" max="3303" width="5.7109375" style="2" bestFit="1" customWidth="1"/>
    <col min="3304" max="3304" width="5.140625" style="2" bestFit="1" customWidth="1"/>
    <col min="3305" max="3305" width="11.5703125" style="2" bestFit="1" customWidth="1"/>
    <col min="3306" max="3306" width="5.7109375" style="2" bestFit="1" customWidth="1"/>
    <col min="3307" max="3307" width="9.42578125" style="2" bestFit="1" customWidth="1"/>
    <col min="3308" max="3308" width="11.5703125" style="2" bestFit="1" customWidth="1"/>
    <col min="3309" max="3309" width="9.42578125" style="2" bestFit="1" customWidth="1"/>
    <col min="3310" max="3310" width="5.7109375" style="2" bestFit="1" customWidth="1"/>
    <col min="3311" max="3311" width="7.28515625" style="2" bestFit="1" customWidth="1"/>
    <col min="3312" max="3312" width="5.7109375" style="2" bestFit="1" customWidth="1"/>
    <col min="3313" max="3313" width="5.140625" style="2" bestFit="1" customWidth="1"/>
    <col min="3314" max="3314" width="11.5703125" style="2" bestFit="1" customWidth="1"/>
    <col min="3315" max="3315" width="5.7109375" style="2" bestFit="1" customWidth="1"/>
    <col min="3316" max="3316" width="9.42578125" style="2" bestFit="1" customWidth="1"/>
    <col min="3317" max="3317" width="11.5703125" style="2" bestFit="1" customWidth="1"/>
    <col min="3318" max="3318" width="9.42578125" style="2" bestFit="1" customWidth="1"/>
    <col min="3319" max="3319" width="5.7109375" style="2" bestFit="1" customWidth="1"/>
    <col min="3320" max="3320" width="7.28515625" style="2" bestFit="1" customWidth="1"/>
    <col min="3321" max="3321" width="5.7109375" style="2" bestFit="1" customWidth="1"/>
    <col min="3322" max="3322" width="5.140625" style="2" bestFit="1" customWidth="1"/>
    <col min="3323" max="3323" width="11.42578125" style="2"/>
    <col min="3324" max="3324" width="5.7109375" style="2" bestFit="1" customWidth="1"/>
    <col min="3325" max="3325" width="9.42578125" style="2" bestFit="1" customWidth="1"/>
    <col min="3326" max="3326" width="11.5703125" style="2" bestFit="1" customWidth="1"/>
    <col min="3327" max="3327" width="9.42578125" style="2" bestFit="1" customWidth="1"/>
    <col min="3328" max="3328" width="5.140625" style="2" bestFit="1" customWidth="1"/>
    <col min="3329" max="3329" width="7.28515625" style="2" bestFit="1" customWidth="1"/>
    <col min="3330" max="3330" width="5.140625" style="2" bestFit="1" customWidth="1"/>
    <col min="3331" max="3331" width="7.28515625" style="2" bestFit="1" customWidth="1"/>
    <col min="3332" max="3332" width="11.5703125" style="2" bestFit="1" customWidth="1"/>
    <col min="3333" max="3333" width="5.7109375" style="2" bestFit="1" customWidth="1"/>
    <col min="3334" max="3334" width="9.42578125" style="2" bestFit="1" customWidth="1"/>
    <col min="3335" max="3335" width="11.5703125" style="2" bestFit="1" customWidth="1"/>
    <col min="3336" max="3336" width="9.42578125" style="2" bestFit="1" customWidth="1"/>
    <col min="3337" max="3337" width="5.140625" style="2" bestFit="1" customWidth="1"/>
    <col min="3338" max="3338" width="7.28515625" style="2" bestFit="1" customWidth="1"/>
    <col min="3339" max="3339" width="5.140625" style="2" bestFit="1" customWidth="1"/>
    <col min="3340" max="3340" width="7.28515625" style="2" bestFit="1" customWidth="1"/>
    <col min="3341" max="3541" width="11.42578125" style="2"/>
    <col min="3542" max="3542" width="10" style="2" bestFit="1" customWidth="1"/>
    <col min="3543" max="3543" width="11.5703125" style="2" bestFit="1" customWidth="1"/>
    <col min="3544" max="3544" width="5.7109375" style="2" bestFit="1" customWidth="1"/>
    <col min="3545" max="3545" width="9.42578125" style="2" bestFit="1" customWidth="1"/>
    <col min="3546" max="3546" width="11.5703125" style="2" bestFit="1" customWidth="1"/>
    <col min="3547" max="3547" width="9.42578125" style="2" bestFit="1" customWidth="1"/>
    <col min="3548" max="3548" width="5.7109375" style="2" bestFit="1" customWidth="1"/>
    <col min="3549" max="3549" width="7.28515625" style="2" bestFit="1" customWidth="1"/>
    <col min="3550" max="3550" width="5.7109375" style="2" bestFit="1" customWidth="1"/>
    <col min="3551" max="3551" width="5.140625" style="2" bestFit="1" customWidth="1"/>
    <col min="3552" max="3552" width="11.42578125" style="2"/>
    <col min="3553" max="3553" width="5.7109375" style="2" bestFit="1" customWidth="1"/>
    <col min="3554" max="3554" width="9.42578125" style="2" bestFit="1" customWidth="1"/>
    <col min="3555" max="3555" width="11.5703125" style="2" bestFit="1" customWidth="1"/>
    <col min="3556" max="3556" width="9.42578125" style="2" bestFit="1" customWidth="1"/>
    <col min="3557" max="3557" width="6.28515625" style="2" bestFit="1" customWidth="1"/>
    <col min="3558" max="3558" width="7.28515625" style="2" bestFit="1" customWidth="1"/>
    <col min="3559" max="3559" width="5.7109375" style="2" bestFit="1" customWidth="1"/>
    <col min="3560" max="3560" width="5.140625" style="2" bestFit="1" customWidth="1"/>
    <col min="3561" max="3561" width="11.5703125" style="2" bestFit="1" customWidth="1"/>
    <col min="3562" max="3562" width="5.7109375" style="2" bestFit="1" customWidth="1"/>
    <col min="3563" max="3563" width="9.42578125" style="2" bestFit="1" customWidth="1"/>
    <col min="3564" max="3564" width="11.5703125" style="2" bestFit="1" customWidth="1"/>
    <col min="3565" max="3565" width="9.42578125" style="2" bestFit="1" customWidth="1"/>
    <col min="3566" max="3566" width="5.7109375" style="2" bestFit="1" customWidth="1"/>
    <col min="3567" max="3567" width="7.28515625" style="2" bestFit="1" customWidth="1"/>
    <col min="3568" max="3568" width="5.7109375" style="2" bestFit="1" customWidth="1"/>
    <col min="3569" max="3569" width="5.140625" style="2" bestFit="1" customWidth="1"/>
    <col min="3570" max="3570" width="11.5703125" style="2" bestFit="1" customWidth="1"/>
    <col min="3571" max="3571" width="5.7109375" style="2" bestFit="1" customWidth="1"/>
    <col min="3572" max="3572" width="9.42578125" style="2" bestFit="1" customWidth="1"/>
    <col min="3573" max="3573" width="11.5703125" style="2" bestFit="1" customWidth="1"/>
    <col min="3574" max="3574" width="9.42578125" style="2" bestFit="1" customWidth="1"/>
    <col min="3575" max="3575" width="5.7109375" style="2" bestFit="1" customWidth="1"/>
    <col min="3576" max="3576" width="7.28515625" style="2" bestFit="1" customWidth="1"/>
    <col min="3577" max="3577" width="5.7109375" style="2" bestFit="1" customWidth="1"/>
    <col min="3578" max="3578" width="5.140625" style="2" bestFit="1" customWidth="1"/>
    <col min="3579" max="3579" width="11.42578125" style="2"/>
    <col min="3580" max="3580" width="5.7109375" style="2" bestFit="1" customWidth="1"/>
    <col min="3581" max="3581" width="9.42578125" style="2" bestFit="1" customWidth="1"/>
    <col min="3582" max="3582" width="11.5703125" style="2" bestFit="1" customWidth="1"/>
    <col min="3583" max="3583" width="9.42578125" style="2" bestFit="1" customWidth="1"/>
    <col min="3584" max="3584" width="5.140625" style="2" bestFit="1" customWidth="1"/>
    <col min="3585" max="3585" width="7.28515625" style="2" bestFit="1" customWidth="1"/>
    <col min="3586" max="3586" width="5.140625" style="2" bestFit="1" customWidth="1"/>
    <col min="3587" max="3587" width="7.28515625" style="2" bestFit="1" customWidth="1"/>
    <col min="3588" max="3588" width="11.5703125" style="2" bestFit="1" customWidth="1"/>
    <col min="3589" max="3589" width="5.7109375" style="2" bestFit="1" customWidth="1"/>
    <col min="3590" max="3590" width="9.42578125" style="2" bestFit="1" customWidth="1"/>
    <col min="3591" max="3591" width="11.5703125" style="2" bestFit="1" customWidth="1"/>
    <col min="3592" max="3592" width="9.42578125" style="2" bestFit="1" customWidth="1"/>
    <col min="3593" max="3593" width="5.140625" style="2" bestFit="1" customWidth="1"/>
    <col min="3594" max="3594" width="7.28515625" style="2" bestFit="1" customWidth="1"/>
    <col min="3595" max="3595" width="5.140625" style="2" bestFit="1" customWidth="1"/>
    <col min="3596" max="3596" width="7.28515625" style="2" bestFit="1" customWidth="1"/>
    <col min="3597" max="3797" width="11.42578125" style="2"/>
    <col min="3798" max="3798" width="10" style="2" bestFit="1" customWidth="1"/>
    <col min="3799" max="3799" width="11.5703125" style="2" bestFit="1" customWidth="1"/>
    <col min="3800" max="3800" width="5.7109375" style="2" bestFit="1" customWidth="1"/>
    <col min="3801" max="3801" width="9.42578125" style="2" bestFit="1" customWidth="1"/>
    <col min="3802" max="3802" width="11.5703125" style="2" bestFit="1" customWidth="1"/>
    <col min="3803" max="3803" width="9.42578125" style="2" bestFit="1" customWidth="1"/>
    <col min="3804" max="3804" width="5.7109375" style="2" bestFit="1" customWidth="1"/>
    <col min="3805" max="3805" width="7.28515625" style="2" bestFit="1" customWidth="1"/>
    <col min="3806" max="3806" width="5.7109375" style="2" bestFit="1" customWidth="1"/>
    <col min="3807" max="3807" width="5.140625" style="2" bestFit="1" customWidth="1"/>
    <col min="3808" max="3808" width="11.42578125" style="2"/>
    <col min="3809" max="3809" width="5.7109375" style="2" bestFit="1" customWidth="1"/>
    <col min="3810" max="3810" width="9.42578125" style="2" bestFit="1" customWidth="1"/>
    <col min="3811" max="3811" width="11.5703125" style="2" bestFit="1" customWidth="1"/>
    <col min="3812" max="3812" width="9.42578125" style="2" bestFit="1" customWidth="1"/>
    <col min="3813" max="3813" width="6.28515625" style="2" bestFit="1" customWidth="1"/>
    <col min="3814" max="3814" width="7.28515625" style="2" bestFit="1" customWidth="1"/>
    <col min="3815" max="3815" width="5.7109375" style="2" bestFit="1" customWidth="1"/>
    <col min="3816" max="3816" width="5.140625" style="2" bestFit="1" customWidth="1"/>
    <col min="3817" max="3817" width="11.5703125" style="2" bestFit="1" customWidth="1"/>
    <col min="3818" max="3818" width="5.7109375" style="2" bestFit="1" customWidth="1"/>
    <col min="3819" max="3819" width="9.42578125" style="2" bestFit="1" customWidth="1"/>
    <col min="3820" max="3820" width="11.5703125" style="2" bestFit="1" customWidth="1"/>
    <col min="3821" max="3821" width="9.42578125" style="2" bestFit="1" customWidth="1"/>
    <col min="3822" max="3822" width="5.7109375" style="2" bestFit="1" customWidth="1"/>
    <col min="3823" max="3823" width="7.28515625" style="2" bestFit="1" customWidth="1"/>
    <col min="3824" max="3824" width="5.7109375" style="2" bestFit="1" customWidth="1"/>
    <col min="3825" max="3825" width="5.140625" style="2" bestFit="1" customWidth="1"/>
    <col min="3826" max="3826" width="11.5703125" style="2" bestFit="1" customWidth="1"/>
    <col min="3827" max="3827" width="5.7109375" style="2" bestFit="1" customWidth="1"/>
    <col min="3828" max="3828" width="9.42578125" style="2" bestFit="1" customWidth="1"/>
    <col min="3829" max="3829" width="11.5703125" style="2" bestFit="1" customWidth="1"/>
    <col min="3830" max="3830" width="9.42578125" style="2" bestFit="1" customWidth="1"/>
    <col min="3831" max="3831" width="5.7109375" style="2" bestFit="1" customWidth="1"/>
    <col min="3832" max="3832" width="7.28515625" style="2" bestFit="1" customWidth="1"/>
    <col min="3833" max="3833" width="5.7109375" style="2" bestFit="1" customWidth="1"/>
    <col min="3834" max="3834" width="5.140625" style="2" bestFit="1" customWidth="1"/>
    <col min="3835" max="3835" width="11.42578125" style="2"/>
    <col min="3836" max="3836" width="5.7109375" style="2" bestFit="1" customWidth="1"/>
    <col min="3837" max="3837" width="9.42578125" style="2" bestFit="1" customWidth="1"/>
    <col min="3838" max="3838" width="11.5703125" style="2" bestFit="1" customWidth="1"/>
    <col min="3839" max="3839" width="9.42578125" style="2" bestFit="1" customWidth="1"/>
    <col min="3840" max="3840" width="5.140625" style="2" bestFit="1" customWidth="1"/>
    <col min="3841" max="3841" width="7.28515625" style="2" bestFit="1" customWidth="1"/>
    <col min="3842" max="3842" width="5.140625" style="2" bestFit="1" customWidth="1"/>
    <col min="3843" max="3843" width="7.28515625" style="2" bestFit="1" customWidth="1"/>
    <col min="3844" max="3844" width="11.5703125" style="2" bestFit="1" customWidth="1"/>
    <col min="3845" max="3845" width="5.7109375" style="2" bestFit="1" customWidth="1"/>
    <col min="3846" max="3846" width="9.42578125" style="2" bestFit="1" customWidth="1"/>
    <col min="3847" max="3847" width="11.5703125" style="2" bestFit="1" customWidth="1"/>
    <col min="3848" max="3848" width="9.42578125" style="2" bestFit="1" customWidth="1"/>
    <col min="3849" max="3849" width="5.140625" style="2" bestFit="1" customWidth="1"/>
    <col min="3850" max="3850" width="7.28515625" style="2" bestFit="1" customWidth="1"/>
    <col min="3851" max="3851" width="5.140625" style="2" bestFit="1" customWidth="1"/>
    <col min="3852" max="3852" width="7.28515625" style="2" bestFit="1" customWidth="1"/>
    <col min="3853" max="4053" width="11.42578125" style="2"/>
    <col min="4054" max="4054" width="10" style="2" bestFit="1" customWidth="1"/>
    <col min="4055" max="4055" width="11.5703125" style="2" bestFit="1" customWidth="1"/>
    <col min="4056" max="4056" width="5.7109375" style="2" bestFit="1" customWidth="1"/>
    <col min="4057" max="4057" width="9.42578125" style="2" bestFit="1" customWidth="1"/>
    <col min="4058" max="4058" width="11.5703125" style="2" bestFit="1" customWidth="1"/>
    <col min="4059" max="4059" width="9.42578125" style="2" bestFit="1" customWidth="1"/>
    <col min="4060" max="4060" width="5.7109375" style="2" bestFit="1" customWidth="1"/>
    <col min="4061" max="4061" width="7.28515625" style="2" bestFit="1" customWidth="1"/>
    <col min="4062" max="4062" width="5.7109375" style="2" bestFit="1" customWidth="1"/>
    <col min="4063" max="4063" width="5.140625" style="2" bestFit="1" customWidth="1"/>
    <col min="4064" max="4064" width="11.42578125" style="2"/>
    <col min="4065" max="4065" width="5.7109375" style="2" bestFit="1" customWidth="1"/>
    <col min="4066" max="4066" width="9.42578125" style="2" bestFit="1" customWidth="1"/>
    <col min="4067" max="4067" width="11.5703125" style="2" bestFit="1" customWidth="1"/>
    <col min="4068" max="4068" width="9.42578125" style="2" bestFit="1" customWidth="1"/>
    <col min="4069" max="4069" width="6.28515625" style="2" bestFit="1" customWidth="1"/>
    <col min="4070" max="4070" width="7.28515625" style="2" bestFit="1" customWidth="1"/>
    <col min="4071" max="4071" width="5.7109375" style="2" bestFit="1" customWidth="1"/>
    <col min="4072" max="4072" width="5.140625" style="2" bestFit="1" customWidth="1"/>
    <col min="4073" max="4073" width="11.5703125" style="2" bestFit="1" customWidth="1"/>
    <col min="4074" max="4074" width="5.7109375" style="2" bestFit="1" customWidth="1"/>
    <col min="4075" max="4075" width="9.42578125" style="2" bestFit="1" customWidth="1"/>
    <col min="4076" max="4076" width="11.5703125" style="2" bestFit="1" customWidth="1"/>
    <col min="4077" max="4077" width="9.42578125" style="2" bestFit="1" customWidth="1"/>
    <col min="4078" max="4078" width="5.7109375" style="2" bestFit="1" customWidth="1"/>
    <col min="4079" max="4079" width="7.28515625" style="2" bestFit="1" customWidth="1"/>
    <col min="4080" max="4080" width="5.7109375" style="2" bestFit="1" customWidth="1"/>
    <col min="4081" max="4081" width="5.140625" style="2" bestFit="1" customWidth="1"/>
    <col min="4082" max="4082" width="11.5703125" style="2" bestFit="1" customWidth="1"/>
    <col min="4083" max="4083" width="5.7109375" style="2" bestFit="1" customWidth="1"/>
    <col min="4084" max="4084" width="9.42578125" style="2" bestFit="1" customWidth="1"/>
    <col min="4085" max="4085" width="11.5703125" style="2" bestFit="1" customWidth="1"/>
    <col min="4086" max="4086" width="9.42578125" style="2" bestFit="1" customWidth="1"/>
    <col min="4087" max="4087" width="5.7109375" style="2" bestFit="1" customWidth="1"/>
    <col min="4088" max="4088" width="7.28515625" style="2" bestFit="1" customWidth="1"/>
    <col min="4089" max="4089" width="5.7109375" style="2" bestFit="1" customWidth="1"/>
    <col min="4090" max="4090" width="5.140625" style="2" bestFit="1" customWidth="1"/>
    <col min="4091" max="4091" width="11.42578125" style="2"/>
    <col min="4092" max="4092" width="5.7109375" style="2" bestFit="1" customWidth="1"/>
    <col min="4093" max="4093" width="9.42578125" style="2" bestFit="1" customWidth="1"/>
    <col min="4094" max="4094" width="11.5703125" style="2" bestFit="1" customWidth="1"/>
    <col min="4095" max="4095" width="9.42578125" style="2" bestFit="1" customWidth="1"/>
    <col min="4096" max="4096" width="5.140625" style="2" bestFit="1" customWidth="1"/>
    <col min="4097" max="4097" width="7.28515625" style="2" bestFit="1" customWidth="1"/>
    <col min="4098" max="4098" width="5.140625" style="2" bestFit="1" customWidth="1"/>
    <col min="4099" max="4099" width="7.28515625" style="2" bestFit="1" customWidth="1"/>
    <col min="4100" max="4100" width="11.5703125" style="2" bestFit="1" customWidth="1"/>
    <col min="4101" max="4101" width="5.7109375" style="2" bestFit="1" customWidth="1"/>
    <col min="4102" max="4102" width="9.42578125" style="2" bestFit="1" customWidth="1"/>
    <col min="4103" max="4103" width="11.5703125" style="2" bestFit="1" customWidth="1"/>
    <col min="4104" max="4104" width="9.42578125" style="2" bestFit="1" customWidth="1"/>
    <col min="4105" max="4105" width="5.140625" style="2" bestFit="1" customWidth="1"/>
    <col min="4106" max="4106" width="7.28515625" style="2" bestFit="1" customWidth="1"/>
    <col min="4107" max="4107" width="5.140625" style="2" bestFit="1" customWidth="1"/>
    <col min="4108" max="4108" width="7.28515625" style="2" bestFit="1" customWidth="1"/>
    <col min="4109" max="4309" width="11.42578125" style="2"/>
    <col min="4310" max="4310" width="10" style="2" bestFit="1" customWidth="1"/>
    <col min="4311" max="4311" width="11.5703125" style="2" bestFit="1" customWidth="1"/>
    <col min="4312" max="4312" width="5.7109375" style="2" bestFit="1" customWidth="1"/>
    <col min="4313" max="4313" width="9.42578125" style="2" bestFit="1" customWidth="1"/>
    <col min="4314" max="4314" width="11.5703125" style="2" bestFit="1" customWidth="1"/>
    <col min="4315" max="4315" width="9.42578125" style="2" bestFit="1" customWidth="1"/>
    <col min="4316" max="4316" width="5.7109375" style="2" bestFit="1" customWidth="1"/>
    <col min="4317" max="4317" width="7.28515625" style="2" bestFit="1" customWidth="1"/>
    <col min="4318" max="4318" width="5.7109375" style="2" bestFit="1" customWidth="1"/>
    <col min="4319" max="4319" width="5.140625" style="2" bestFit="1" customWidth="1"/>
    <col min="4320" max="4320" width="11.42578125" style="2"/>
    <col min="4321" max="4321" width="5.7109375" style="2" bestFit="1" customWidth="1"/>
    <col min="4322" max="4322" width="9.42578125" style="2" bestFit="1" customWidth="1"/>
    <col min="4323" max="4323" width="11.5703125" style="2" bestFit="1" customWidth="1"/>
    <col min="4324" max="4324" width="9.42578125" style="2" bestFit="1" customWidth="1"/>
    <col min="4325" max="4325" width="6.28515625" style="2" bestFit="1" customWidth="1"/>
    <col min="4326" max="4326" width="7.28515625" style="2" bestFit="1" customWidth="1"/>
    <col min="4327" max="4327" width="5.7109375" style="2" bestFit="1" customWidth="1"/>
    <col min="4328" max="4328" width="5.140625" style="2" bestFit="1" customWidth="1"/>
    <col min="4329" max="4329" width="11.5703125" style="2" bestFit="1" customWidth="1"/>
    <col min="4330" max="4330" width="5.7109375" style="2" bestFit="1" customWidth="1"/>
    <col min="4331" max="4331" width="9.42578125" style="2" bestFit="1" customWidth="1"/>
    <col min="4332" max="4332" width="11.5703125" style="2" bestFit="1" customWidth="1"/>
    <col min="4333" max="4333" width="9.42578125" style="2" bestFit="1" customWidth="1"/>
    <col min="4334" max="4334" width="5.7109375" style="2" bestFit="1" customWidth="1"/>
    <col min="4335" max="4335" width="7.28515625" style="2" bestFit="1" customWidth="1"/>
    <col min="4336" max="4336" width="5.7109375" style="2" bestFit="1" customWidth="1"/>
    <col min="4337" max="4337" width="5.140625" style="2" bestFit="1" customWidth="1"/>
    <col min="4338" max="4338" width="11.5703125" style="2" bestFit="1" customWidth="1"/>
    <col min="4339" max="4339" width="5.7109375" style="2" bestFit="1" customWidth="1"/>
    <col min="4340" max="4340" width="9.42578125" style="2" bestFit="1" customWidth="1"/>
    <col min="4341" max="4341" width="11.5703125" style="2" bestFit="1" customWidth="1"/>
    <col min="4342" max="4342" width="9.42578125" style="2" bestFit="1" customWidth="1"/>
    <col min="4343" max="4343" width="5.7109375" style="2" bestFit="1" customWidth="1"/>
    <col min="4344" max="4344" width="7.28515625" style="2" bestFit="1" customWidth="1"/>
    <col min="4345" max="4345" width="5.7109375" style="2" bestFit="1" customWidth="1"/>
    <col min="4346" max="4346" width="5.140625" style="2" bestFit="1" customWidth="1"/>
    <col min="4347" max="4347" width="11.42578125" style="2"/>
    <col min="4348" max="4348" width="5.7109375" style="2" bestFit="1" customWidth="1"/>
    <col min="4349" max="4349" width="9.42578125" style="2" bestFit="1" customWidth="1"/>
    <col min="4350" max="4350" width="11.5703125" style="2" bestFit="1" customWidth="1"/>
    <col min="4351" max="4351" width="9.42578125" style="2" bestFit="1" customWidth="1"/>
    <col min="4352" max="4352" width="5.140625" style="2" bestFit="1" customWidth="1"/>
    <col min="4353" max="4353" width="7.28515625" style="2" bestFit="1" customWidth="1"/>
    <col min="4354" max="4354" width="5.140625" style="2" bestFit="1" customWidth="1"/>
    <col min="4355" max="4355" width="7.28515625" style="2" bestFit="1" customWidth="1"/>
    <col min="4356" max="4356" width="11.5703125" style="2" bestFit="1" customWidth="1"/>
    <col min="4357" max="4357" width="5.7109375" style="2" bestFit="1" customWidth="1"/>
    <col min="4358" max="4358" width="9.42578125" style="2" bestFit="1" customWidth="1"/>
    <col min="4359" max="4359" width="11.5703125" style="2" bestFit="1" customWidth="1"/>
    <col min="4360" max="4360" width="9.42578125" style="2" bestFit="1" customWidth="1"/>
    <col min="4361" max="4361" width="5.140625" style="2" bestFit="1" customWidth="1"/>
    <col min="4362" max="4362" width="7.28515625" style="2" bestFit="1" customWidth="1"/>
    <col min="4363" max="4363" width="5.140625" style="2" bestFit="1" customWidth="1"/>
    <col min="4364" max="4364" width="7.28515625" style="2" bestFit="1" customWidth="1"/>
    <col min="4365" max="4565" width="11.42578125" style="2"/>
    <col min="4566" max="4566" width="10" style="2" bestFit="1" customWidth="1"/>
    <col min="4567" max="4567" width="11.5703125" style="2" bestFit="1" customWidth="1"/>
    <col min="4568" max="4568" width="5.7109375" style="2" bestFit="1" customWidth="1"/>
    <col min="4569" max="4569" width="9.42578125" style="2" bestFit="1" customWidth="1"/>
    <col min="4570" max="4570" width="11.5703125" style="2" bestFit="1" customWidth="1"/>
    <col min="4571" max="4571" width="9.42578125" style="2" bestFit="1" customWidth="1"/>
    <col min="4572" max="4572" width="5.7109375" style="2" bestFit="1" customWidth="1"/>
    <col min="4573" max="4573" width="7.28515625" style="2" bestFit="1" customWidth="1"/>
    <col min="4574" max="4574" width="5.7109375" style="2" bestFit="1" customWidth="1"/>
    <col min="4575" max="4575" width="5.140625" style="2" bestFit="1" customWidth="1"/>
    <col min="4576" max="4576" width="11.42578125" style="2"/>
    <col min="4577" max="4577" width="5.7109375" style="2" bestFit="1" customWidth="1"/>
    <col min="4578" max="4578" width="9.42578125" style="2" bestFit="1" customWidth="1"/>
    <col min="4579" max="4579" width="11.5703125" style="2" bestFit="1" customWidth="1"/>
    <col min="4580" max="4580" width="9.42578125" style="2" bestFit="1" customWidth="1"/>
    <col min="4581" max="4581" width="6.28515625" style="2" bestFit="1" customWidth="1"/>
    <col min="4582" max="4582" width="7.28515625" style="2" bestFit="1" customWidth="1"/>
    <col min="4583" max="4583" width="5.7109375" style="2" bestFit="1" customWidth="1"/>
    <col min="4584" max="4584" width="5.140625" style="2" bestFit="1" customWidth="1"/>
    <col min="4585" max="4585" width="11.5703125" style="2" bestFit="1" customWidth="1"/>
    <col min="4586" max="4586" width="5.7109375" style="2" bestFit="1" customWidth="1"/>
    <col min="4587" max="4587" width="9.42578125" style="2" bestFit="1" customWidth="1"/>
    <col min="4588" max="4588" width="11.5703125" style="2" bestFit="1" customWidth="1"/>
    <col min="4589" max="4589" width="9.42578125" style="2" bestFit="1" customWidth="1"/>
    <col min="4590" max="4590" width="5.7109375" style="2" bestFit="1" customWidth="1"/>
    <col min="4591" max="4591" width="7.28515625" style="2" bestFit="1" customWidth="1"/>
    <col min="4592" max="4592" width="5.7109375" style="2" bestFit="1" customWidth="1"/>
    <col min="4593" max="4593" width="5.140625" style="2" bestFit="1" customWidth="1"/>
    <col min="4594" max="4594" width="11.5703125" style="2" bestFit="1" customWidth="1"/>
    <col min="4595" max="4595" width="5.7109375" style="2" bestFit="1" customWidth="1"/>
    <col min="4596" max="4596" width="9.42578125" style="2" bestFit="1" customWidth="1"/>
    <col min="4597" max="4597" width="11.5703125" style="2" bestFit="1" customWidth="1"/>
    <col min="4598" max="4598" width="9.42578125" style="2" bestFit="1" customWidth="1"/>
    <col min="4599" max="4599" width="5.7109375" style="2" bestFit="1" customWidth="1"/>
    <col min="4600" max="4600" width="7.28515625" style="2" bestFit="1" customWidth="1"/>
    <col min="4601" max="4601" width="5.7109375" style="2" bestFit="1" customWidth="1"/>
    <col min="4602" max="4602" width="5.140625" style="2" bestFit="1" customWidth="1"/>
    <col min="4603" max="4603" width="11.42578125" style="2"/>
    <col min="4604" max="4604" width="5.7109375" style="2" bestFit="1" customWidth="1"/>
    <col min="4605" max="4605" width="9.42578125" style="2" bestFit="1" customWidth="1"/>
    <col min="4606" max="4606" width="11.5703125" style="2" bestFit="1" customWidth="1"/>
    <col min="4607" max="4607" width="9.42578125" style="2" bestFit="1" customWidth="1"/>
    <col min="4608" max="4608" width="5.140625" style="2" bestFit="1" customWidth="1"/>
    <col min="4609" max="4609" width="7.28515625" style="2" bestFit="1" customWidth="1"/>
    <col min="4610" max="4610" width="5.140625" style="2" bestFit="1" customWidth="1"/>
    <col min="4611" max="4611" width="7.28515625" style="2" bestFit="1" customWidth="1"/>
    <col min="4612" max="4612" width="11.5703125" style="2" bestFit="1" customWidth="1"/>
    <col min="4613" max="4613" width="5.7109375" style="2" bestFit="1" customWidth="1"/>
    <col min="4614" max="4614" width="9.42578125" style="2" bestFit="1" customWidth="1"/>
    <col min="4615" max="4615" width="11.5703125" style="2" bestFit="1" customWidth="1"/>
    <col min="4616" max="4616" width="9.42578125" style="2" bestFit="1" customWidth="1"/>
    <col min="4617" max="4617" width="5.140625" style="2" bestFit="1" customWidth="1"/>
    <col min="4618" max="4618" width="7.28515625" style="2" bestFit="1" customWidth="1"/>
    <col min="4619" max="4619" width="5.140625" style="2" bestFit="1" customWidth="1"/>
    <col min="4620" max="4620" width="7.28515625" style="2" bestFit="1" customWidth="1"/>
    <col min="4621" max="4821" width="11.42578125" style="2"/>
    <col min="4822" max="4822" width="10" style="2" bestFit="1" customWidth="1"/>
    <col min="4823" max="4823" width="11.5703125" style="2" bestFit="1" customWidth="1"/>
    <col min="4824" max="4824" width="5.7109375" style="2" bestFit="1" customWidth="1"/>
    <col min="4825" max="4825" width="9.42578125" style="2" bestFit="1" customWidth="1"/>
    <col min="4826" max="4826" width="11.5703125" style="2" bestFit="1" customWidth="1"/>
    <col min="4827" max="4827" width="9.42578125" style="2" bestFit="1" customWidth="1"/>
    <col min="4828" max="4828" width="5.7109375" style="2" bestFit="1" customWidth="1"/>
    <col min="4829" max="4829" width="7.28515625" style="2" bestFit="1" customWidth="1"/>
    <col min="4830" max="4830" width="5.7109375" style="2" bestFit="1" customWidth="1"/>
    <col min="4831" max="4831" width="5.140625" style="2" bestFit="1" customWidth="1"/>
    <col min="4832" max="4832" width="11.42578125" style="2"/>
    <col min="4833" max="4833" width="5.7109375" style="2" bestFit="1" customWidth="1"/>
    <col min="4834" max="4834" width="9.42578125" style="2" bestFit="1" customWidth="1"/>
    <col min="4835" max="4835" width="11.5703125" style="2" bestFit="1" customWidth="1"/>
    <col min="4836" max="4836" width="9.42578125" style="2" bestFit="1" customWidth="1"/>
    <col min="4837" max="4837" width="6.28515625" style="2" bestFit="1" customWidth="1"/>
    <col min="4838" max="4838" width="7.28515625" style="2" bestFit="1" customWidth="1"/>
    <col min="4839" max="4839" width="5.7109375" style="2" bestFit="1" customWidth="1"/>
    <col min="4840" max="4840" width="5.140625" style="2" bestFit="1" customWidth="1"/>
    <col min="4841" max="4841" width="11.5703125" style="2" bestFit="1" customWidth="1"/>
    <col min="4842" max="4842" width="5.7109375" style="2" bestFit="1" customWidth="1"/>
    <col min="4843" max="4843" width="9.42578125" style="2" bestFit="1" customWidth="1"/>
    <col min="4844" max="4844" width="11.5703125" style="2" bestFit="1" customWidth="1"/>
    <col min="4845" max="4845" width="9.42578125" style="2" bestFit="1" customWidth="1"/>
    <col min="4846" max="4846" width="5.7109375" style="2" bestFit="1" customWidth="1"/>
    <col min="4847" max="4847" width="7.28515625" style="2" bestFit="1" customWidth="1"/>
    <col min="4848" max="4848" width="5.7109375" style="2" bestFit="1" customWidth="1"/>
    <col min="4849" max="4849" width="5.140625" style="2" bestFit="1" customWidth="1"/>
    <col min="4850" max="4850" width="11.5703125" style="2" bestFit="1" customWidth="1"/>
    <col min="4851" max="4851" width="5.7109375" style="2" bestFit="1" customWidth="1"/>
    <col min="4852" max="4852" width="9.42578125" style="2" bestFit="1" customWidth="1"/>
    <col min="4853" max="4853" width="11.5703125" style="2" bestFit="1" customWidth="1"/>
    <col min="4854" max="4854" width="9.42578125" style="2" bestFit="1" customWidth="1"/>
    <col min="4855" max="4855" width="5.7109375" style="2" bestFit="1" customWidth="1"/>
    <col min="4856" max="4856" width="7.28515625" style="2" bestFit="1" customWidth="1"/>
    <col min="4857" max="4857" width="5.7109375" style="2" bestFit="1" customWidth="1"/>
    <col min="4858" max="4858" width="5.140625" style="2" bestFit="1" customWidth="1"/>
    <col min="4859" max="4859" width="11.42578125" style="2"/>
    <col min="4860" max="4860" width="5.7109375" style="2" bestFit="1" customWidth="1"/>
    <col min="4861" max="4861" width="9.42578125" style="2" bestFit="1" customWidth="1"/>
    <col min="4862" max="4862" width="11.5703125" style="2" bestFit="1" customWidth="1"/>
    <col min="4863" max="4863" width="9.42578125" style="2" bestFit="1" customWidth="1"/>
    <col min="4864" max="4864" width="5.140625" style="2" bestFit="1" customWidth="1"/>
    <col min="4865" max="4865" width="7.28515625" style="2" bestFit="1" customWidth="1"/>
    <col min="4866" max="4866" width="5.140625" style="2" bestFit="1" customWidth="1"/>
    <col min="4867" max="4867" width="7.28515625" style="2" bestFit="1" customWidth="1"/>
    <col min="4868" max="4868" width="11.5703125" style="2" bestFit="1" customWidth="1"/>
    <col min="4869" max="4869" width="5.7109375" style="2" bestFit="1" customWidth="1"/>
    <col min="4870" max="4870" width="9.42578125" style="2" bestFit="1" customWidth="1"/>
    <col min="4871" max="4871" width="11.5703125" style="2" bestFit="1" customWidth="1"/>
    <col min="4872" max="4872" width="9.42578125" style="2" bestFit="1" customWidth="1"/>
    <col min="4873" max="4873" width="5.140625" style="2" bestFit="1" customWidth="1"/>
    <col min="4874" max="4874" width="7.28515625" style="2" bestFit="1" customWidth="1"/>
    <col min="4875" max="4875" width="5.140625" style="2" bestFit="1" customWidth="1"/>
    <col min="4876" max="4876" width="7.28515625" style="2" bestFit="1" customWidth="1"/>
    <col min="4877" max="5077" width="11.42578125" style="2"/>
    <col min="5078" max="5078" width="10" style="2" bestFit="1" customWidth="1"/>
    <col min="5079" max="5079" width="11.5703125" style="2" bestFit="1" customWidth="1"/>
    <col min="5080" max="5080" width="5.7109375" style="2" bestFit="1" customWidth="1"/>
    <col min="5081" max="5081" width="9.42578125" style="2" bestFit="1" customWidth="1"/>
    <col min="5082" max="5082" width="11.5703125" style="2" bestFit="1" customWidth="1"/>
    <col min="5083" max="5083" width="9.42578125" style="2" bestFit="1" customWidth="1"/>
    <col min="5084" max="5084" width="5.7109375" style="2" bestFit="1" customWidth="1"/>
    <col min="5085" max="5085" width="7.28515625" style="2" bestFit="1" customWidth="1"/>
    <col min="5086" max="5086" width="5.7109375" style="2" bestFit="1" customWidth="1"/>
    <col min="5087" max="5087" width="5.140625" style="2" bestFit="1" customWidth="1"/>
    <col min="5088" max="5088" width="11.42578125" style="2"/>
    <col min="5089" max="5089" width="5.7109375" style="2" bestFit="1" customWidth="1"/>
    <col min="5090" max="5090" width="9.42578125" style="2" bestFit="1" customWidth="1"/>
    <col min="5091" max="5091" width="11.5703125" style="2" bestFit="1" customWidth="1"/>
    <col min="5092" max="5092" width="9.42578125" style="2" bestFit="1" customWidth="1"/>
    <col min="5093" max="5093" width="6.28515625" style="2" bestFit="1" customWidth="1"/>
    <col min="5094" max="5094" width="7.28515625" style="2" bestFit="1" customWidth="1"/>
    <col min="5095" max="5095" width="5.7109375" style="2" bestFit="1" customWidth="1"/>
    <col min="5096" max="5096" width="5.140625" style="2" bestFit="1" customWidth="1"/>
    <col min="5097" max="5097" width="11.5703125" style="2" bestFit="1" customWidth="1"/>
    <col min="5098" max="5098" width="5.7109375" style="2" bestFit="1" customWidth="1"/>
    <col min="5099" max="5099" width="9.42578125" style="2" bestFit="1" customWidth="1"/>
    <col min="5100" max="5100" width="11.5703125" style="2" bestFit="1" customWidth="1"/>
    <col min="5101" max="5101" width="9.42578125" style="2" bestFit="1" customWidth="1"/>
    <col min="5102" max="5102" width="5.7109375" style="2" bestFit="1" customWidth="1"/>
    <col min="5103" max="5103" width="7.28515625" style="2" bestFit="1" customWidth="1"/>
    <col min="5104" max="5104" width="5.7109375" style="2" bestFit="1" customWidth="1"/>
    <col min="5105" max="5105" width="5.140625" style="2" bestFit="1" customWidth="1"/>
    <col min="5106" max="5106" width="11.5703125" style="2" bestFit="1" customWidth="1"/>
    <col min="5107" max="5107" width="5.7109375" style="2" bestFit="1" customWidth="1"/>
    <col min="5108" max="5108" width="9.42578125" style="2" bestFit="1" customWidth="1"/>
    <col min="5109" max="5109" width="11.5703125" style="2" bestFit="1" customWidth="1"/>
    <col min="5110" max="5110" width="9.42578125" style="2" bestFit="1" customWidth="1"/>
    <col min="5111" max="5111" width="5.7109375" style="2" bestFit="1" customWidth="1"/>
    <col min="5112" max="5112" width="7.28515625" style="2" bestFit="1" customWidth="1"/>
    <col min="5113" max="5113" width="5.7109375" style="2" bestFit="1" customWidth="1"/>
    <col min="5114" max="5114" width="5.140625" style="2" bestFit="1" customWidth="1"/>
    <col min="5115" max="5115" width="11.42578125" style="2"/>
    <col min="5116" max="5116" width="5.7109375" style="2" bestFit="1" customWidth="1"/>
    <col min="5117" max="5117" width="9.42578125" style="2" bestFit="1" customWidth="1"/>
    <col min="5118" max="5118" width="11.5703125" style="2" bestFit="1" customWidth="1"/>
    <col min="5119" max="5119" width="9.42578125" style="2" bestFit="1" customWidth="1"/>
    <col min="5120" max="5120" width="5.140625" style="2" bestFit="1" customWidth="1"/>
    <col min="5121" max="5121" width="7.28515625" style="2" bestFit="1" customWidth="1"/>
    <col min="5122" max="5122" width="5.140625" style="2" bestFit="1" customWidth="1"/>
    <col min="5123" max="5123" width="7.28515625" style="2" bestFit="1" customWidth="1"/>
    <col min="5124" max="5124" width="11.5703125" style="2" bestFit="1" customWidth="1"/>
    <col min="5125" max="5125" width="5.7109375" style="2" bestFit="1" customWidth="1"/>
    <col min="5126" max="5126" width="9.42578125" style="2" bestFit="1" customWidth="1"/>
    <col min="5127" max="5127" width="11.5703125" style="2" bestFit="1" customWidth="1"/>
    <col min="5128" max="5128" width="9.42578125" style="2" bestFit="1" customWidth="1"/>
    <col min="5129" max="5129" width="5.140625" style="2" bestFit="1" customWidth="1"/>
    <col min="5130" max="5130" width="7.28515625" style="2" bestFit="1" customWidth="1"/>
    <col min="5131" max="5131" width="5.140625" style="2" bestFit="1" customWidth="1"/>
    <col min="5132" max="5132" width="7.28515625" style="2" bestFit="1" customWidth="1"/>
    <col min="5133" max="5333" width="11.42578125" style="2"/>
    <col min="5334" max="5334" width="10" style="2" bestFit="1" customWidth="1"/>
    <col min="5335" max="5335" width="11.5703125" style="2" bestFit="1" customWidth="1"/>
    <col min="5336" max="5336" width="5.7109375" style="2" bestFit="1" customWidth="1"/>
    <col min="5337" max="5337" width="9.42578125" style="2" bestFit="1" customWidth="1"/>
    <col min="5338" max="5338" width="11.5703125" style="2" bestFit="1" customWidth="1"/>
    <col min="5339" max="5339" width="9.42578125" style="2" bestFit="1" customWidth="1"/>
    <col min="5340" max="5340" width="5.7109375" style="2" bestFit="1" customWidth="1"/>
    <col min="5341" max="5341" width="7.28515625" style="2" bestFit="1" customWidth="1"/>
    <col min="5342" max="5342" width="5.7109375" style="2" bestFit="1" customWidth="1"/>
    <col min="5343" max="5343" width="5.140625" style="2" bestFit="1" customWidth="1"/>
    <col min="5344" max="5344" width="11.42578125" style="2"/>
    <col min="5345" max="5345" width="5.7109375" style="2" bestFit="1" customWidth="1"/>
    <col min="5346" max="5346" width="9.42578125" style="2" bestFit="1" customWidth="1"/>
    <col min="5347" max="5347" width="11.5703125" style="2" bestFit="1" customWidth="1"/>
    <col min="5348" max="5348" width="9.42578125" style="2" bestFit="1" customWidth="1"/>
    <col min="5349" max="5349" width="6.28515625" style="2" bestFit="1" customWidth="1"/>
    <col min="5350" max="5350" width="7.28515625" style="2" bestFit="1" customWidth="1"/>
    <col min="5351" max="5351" width="5.7109375" style="2" bestFit="1" customWidth="1"/>
    <col min="5352" max="5352" width="5.140625" style="2" bestFit="1" customWidth="1"/>
    <col min="5353" max="5353" width="11.5703125" style="2" bestFit="1" customWidth="1"/>
    <col min="5354" max="5354" width="5.7109375" style="2" bestFit="1" customWidth="1"/>
    <col min="5355" max="5355" width="9.42578125" style="2" bestFit="1" customWidth="1"/>
    <col min="5356" max="5356" width="11.5703125" style="2" bestFit="1" customWidth="1"/>
    <col min="5357" max="5357" width="9.42578125" style="2" bestFit="1" customWidth="1"/>
    <col min="5358" max="5358" width="5.7109375" style="2" bestFit="1" customWidth="1"/>
    <col min="5359" max="5359" width="7.28515625" style="2" bestFit="1" customWidth="1"/>
    <col min="5360" max="5360" width="5.7109375" style="2" bestFit="1" customWidth="1"/>
    <col min="5361" max="5361" width="5.140625" style="2" bestFit="1" customWidth="1"/>
    <col min="5362" max="5362" width="11.5703125" style="2" bestFit="1" customWidth="1"/>
    <col min="5363" max="5363" width="5.7109375" style="2" bestFit="1" customWidth="1"/>
    <col min="5364" max="5364" width="9.42578125" style="2" bestFit="1" customWidth="1"/>
    <col min="5365" max="5365" width="11.5703125" style="2" bestFit="1" customWidth="1"/>
    <col min="5366" max="5366" width="9.42578125" style="2" bestFit="1" customWidth="1"/>
    <col min="5367" max="5367" width="5.7109375" style="2" bestFit="1" customWidth="1"/>
    <col min="5368" max="5368" width="7.28515625" style="2" bestFit="1" customWidth="1"/>
    <col min="5369" max="5369" width="5.7109375" style="2" bestFit="1" customWidth="1"/>
    <col min="5370" max="5370" width="5.140625" style="2" bestFit="1" customWidth="1"/>
    <col min="5371" max="5371" width="11.42578125" style="2"/>
    <col min="5372" max="5372" width="5.7109375" style="2" bestFit="1" customWidth="1"/>
    <col min="5373" max="5373" width="9.42578125" style="2" bestFit="1" customWidth="1"/>
    <col min="5374" max="5374" width="11.5703125" style="2" bestFit="1" customWidth="1"/>
    <col min="5375" max="5375" width="9.42578125" style="2" bestFit="1" customWidth="1"/>
    <col min="5376" max="5376" width="5.140625" style="2" bestFit="1" customWidth="1"/>
    <col min="5377" max="5377" width="7.28515625" style="2" bestFit="1" customWidth="1"/>
    <col min="5378" max="5378" width="5.140625" style="2" bestFit="1" customWidth="1"/>
    <col min="5379" max="5379" width="7.28515625" style="2" bestFit="1" customWidth="1"/>
    <col min="5380" max="5380" width="11.5703125" style="2" bestFit="1" customWidth="1"/>
    <col min="5381" max="5381" width="5.7109375" style="2" bestFit="1" customWidth="1"/>
    <col min="5382" max="5382" width="9.42578125" style="2" bestFit="1" customWidth="1"/>
    <col min="5383" max="5383" width="11.5703125" style="2" bestFit="1" customWidth="1"/>
    <col min="5384" max="5384" width="9.42578125" style="2" bestFit="1" customWidth="1"/>
    <col min="5385" max="5385" width="5.140625" style="2" bestFit="1" customWidth="1"/>
    <col min="5386" max="5386" width="7.28515625" style="2" bestFit="1" customWidth="1"/>
    <col min="5387" max="5387" width="5.140625" style="2" bestFit="1" customWidth="1"/>
    <col min="5388" max="5388" width="7.28515625" style="2" bestFit="1" customWidth="1"/>
    <col min="5389" max="5589" width="11.42578125" style="2"/>
    <col min="5590" max="5590" width="10" style="2" bestFit="1" customWidth="1"/>
    <col min="5591" max="5591" width="11.5703125" style="2" bestFit="1" customWidth="1"/>
    <col min="5592" max="5592" width="5.7109375" style="2" bestFit="1" customWidth="1"/>
    <col min="5593" max="5593" width="9.42578125" style="2" bestFit="1" customWidth="1"/>
    <col min="5594" max="5594" width="11.5703125" style="2" bestFit="1" customWidth="1"/>
    <col min="5595" max="5595" width="9.42578125" style="2" bestFit="1" customWidth="1"/>
    <col min="5596" max="5596" width="5.7109375" style="2" bestFit="1" customWidth="1"/>
    <col min="5597" max="5597" width="7.28515625" style="2" bestFit="1" customWidth="1"/>
    <col min="5598" max="5598" width="5.7109375" style="2" bestFit="1" customWidth="1"/>
    <col min="5599" max="5599" width="5.140625" style="2" bestFit="1" customWidth="1"/>
    <col min="5600" max="5600" width="11.42578125" style="2"/>
    <col min="5601" max="5601" width="5.7109375" style="2" bestFit="1" customWidth="1"/>
    <col min="5602" max="5602" width="9.42578125" style="2" bestFit="1" customWidth="1"/>
    <col min="5603" max="5603" width="11.5703125" style="2" bestFit="1" customWidth="1"/>
    <col min="5604" max="5604" width="9.42578125" style="2" bestFit="1" customWidth="1"/>
    <col min="5605" max="5605" width="6.28515625" style="2" bestFit="1" customWidth="1"/>
    <col min="5606" max="5606" width="7.28515625" style="2" bestFit="1" customWidth="1"/>
    <col min="5607" max="5607" width="5.7109375" style="2" bestFit="1" customWidth="1"/>
    <col min="5608" max="5608" width="5.140625" style="2" bestFit="1" customWidth="1"/>
    <col min="5609" max="5609" width="11.5703125" style="2" bestFit="1" customWidth="1"/>
    <col min="5610" max="5610" width="5.7109375" style="2" bestFit="1" customWidth="1"/>
    <col min="5611" max="5611" width="9.42578125" style="2" bestFit="1" customWidth="1"/>
    <col min="5612" max="5612" width="11.5703125" style="2" bestFit="1" customWidth="1"/>
    <col min="5613" max="5613" width="9.42578125" style="2" bestFit="1" customWidth="1"/>
    <col min="5614" max="5614" width="5.7109375" style="2" bestFit="1" customWidth="1"/>
    <col min="5615" max="5615" width="7.28515625" style="2" bestFit="1" customWidth="1"/>
    <col min="5616" max="5616" width="5.7109375" style="2" bestFit="1" customWidth="1"/>
    <col min="5617" max="5617" width="5.140625" style="2" bestFit="1" customWidth="1"/>
    <col min="5618" max="5618" width="11.5703125" style="2" bestFit="1" customWidth="1"/>
    <col min="5619" max="5619" width="5.7109375" style="2" bestFit="1" customWidth="1"/>
    <col min="5620" max="5620" width="9.42578125" style="2" bestFit="1" customWidth="1"/>
    <col min="5621" max="5621" width="11.5703125" style="2" bestFit="1" customWidth="1"/>
    <col min="5622" max="5622" width="9.42578125" style="2" bestFit="1" customWidth="1"/>
    <col min="5623" max="5623" width="5.7109375" style="2" bestFit="1" customWidth="1"/>
    <col min="5624" max="5624" width="7.28515625" style="2" bestFit="1" customWidth="1"/>
    <col min="5625" max="5625" width="5.7109375" style="2" bestFit="1" customWidth="1"/>
    <col min="5626" max="5626" width="5.140625" style="2" bestFit="1" customWidth="1"/>
    <col min="5627" max="5627" width="11.42578125" style="2"/>
    <col min="5628" max="5628" width="5.7109375" style="2" bestFit="1" customWidth="1"/>
    <col min="5629" max="5629" width="9.42578125" style="2" bestFit="1" customWidth="1"/>
    <col min="5630" max="5630" width="11.5703125" style="2" bestFit="1" customWidth="1"/>
    <col min="5631" max="5631" width="9.42578125" style="2" bestFit="1" customWidth="1"/>
    <col min="5632" max="5632" width="5.140625" style="2" bestFit="1" customWidth="1"/>
    <col min="5633" max="5633" width="7.28515625" style="2" bestFit="1" customWidth="1"/>
    <col min="5634" max="5634" width="5.140625" style="2" bestFit="1" customWidth="1"/>
    <col min="5635" max="5635" width="7.28515625" style="2" bestFit="1" customWidth="1"/>
    <col min="5636" max="5636" width="11.5703125" style="2" bestFit="1" customWidth="1"/>
    <col min="5637" max="5637" width="5.7109375" style="2" bestFit="1" customWidth="1"/>
    <col min="5638" max="5638" width="9.42578125" style="2" bestFit="1" customWidth="1"/>
    <col min="5639" max="5639" width="11.5703125" style="2" bestFit="1" customWidth="1"/>
    <col min="5640" max="5640" width="9.42578125" style="2" bestFit="1" customWidth="1"/>
    <col min="5641" max="5641" width="5.140625" style="2" bestFit="1" customWidth="1"/>
    <col min="5642" max="5642" width="7.28515625" style="2" bestFit="1" customWidth="1"/>
    <col min="5643" max="5643" width="5.140625" style="2" bestFit="1" customWidth="1"/>
    <col min="5644" max="5644" width="7.28515625" style="2" bestFit="1" customWidth="1"/>
    <col min="5645" max="5845" width="11.42578125" style="2"/>
    <col min="5846" max="5846" width="10" style="2" bestFit="1" customWidth="1"/>
    <col min="5847" max="5847" width="11.5703125" style="2" bestFit="1" customWidth="1"/>
    <col min="5848" max="5848" width="5.7109375" style="2" bestFit="1" customWidth="1"/>
    <col min="5849" max="5849" width="9.42578125" style="2" bestFit="1" customWidth="1"/>
    <col min="5850" max="5850" width="11.5703125" style="2" bestFit="1" customWidth="1"/>
    <col min="5851" max="5851" width="9.42578125" style="2" bestFit="1" customWidth="1"/>
    <col min="5852" max="5852" width="5.7109375" style="2" bestFit="1" customWidth="1"/>
    <col min="5853" max="5853" width="7.28515625" style="2" bestFit="1" customWidth="1"/>
    <col min="5854" max="5854" width="5.7109375" style="2" bestFit="1" customWidth="1"/>
    <col min="5855" max="5855" width="5.140625" style="2" bestFit="1" customWidth="1"/>
    <col min="5856" max="5856" width="11.42578125" style="2"/>
    <col min="5857" max="5857" width="5.7109375" style="2" bestFit="1" customWidth="1"/>
    <col min="5858" max="5858" width="9.42578125" style="2" bestFit="1" customWidth="1"/>
    <col min="5859" max="5859" width="11.5703125" style="2" bestFit="1" customWidth="1"/>
    <col min="5860" max="5860" width="9.42578125" style="2" bestFit="1" customWidth="1"/>
    <col min="5861" max="5861" width="6.28515625" style="2" bestFit="1" customWidth="1"/>
    <col min="5862" max="5862" width="7.28515625" style="2" bestFit="1" customWidth="1"/>
    <col min="5863" max="5863" width="5.7109375" style="2" bestFit="1" customWidth="1"/>
    <col min="5864" max="5864" width="5.140625" style="2" bestFit="1" customWidth="1"/>
    <col min="5865" max="5865" width="11.5703125" style="2" bestFit="1" customWidth="1"/>
    <col min="5866" max="5866" width="5.7109375" style="2" bestFit="1" customWidth="1"/>
    <col min="5867" max="5867" width="9.42578125" style="2" bestFit="1" customWidth="1"/>
    <col min="5868" max="5868" width="11.5703125" style="2" bestFit="1" customWidth="1"/>
    <col min="5869" max="5869" width="9.42578125" style="2" bestFit="1" customWidth="1"/>
    <col min="5870" max="5870" width="5.7109375" style="2" bestFit="1" customWidth="1"/>
    <col min="5871" max="5871" width="7.28515625" style="2" bestFit="1" customWidth="1"/>
    <col min="5872" max="5872" width="5.7109375" style="2" bestFit="1" customWidth="1"/>
    <col min="5873" max="5873" width="5.140625" style="2" bestFit="1" customWidth="1"/>
    <col min="5874" max="5874" width="11.5703125" style="2" bestFit="1" customWidth="1"/>
    <col min="5875" max="5875" width="5.7109375" style="2" bestFit="1" customWidth="1"/>
    <col min="5876" max="5876" width="9.42578125" style="2" bestFit="1" customWidth="1"/>
    <col min="5877" max="5877" width="11.5703125" style="2" bestFit="1" customWidth="1"/>
    <col min="5878" max="5878" width="9.42578125" style="2" bestFit="1" customWidth="1"/>
    <col min="5879" max="5879" width="5.7109375" style="2" bestFit="1" customWidth="1"/>
    <col min="5880" max="5880" width="7.28515625" style="2" bestFit="1" customWidth="1"/>
    <col min="5881" max="5881" width="5.7109375" style="2" bestFit="1" customWidth="1"/>
    <col min="5882" max="5882" width="5.140625" style="2" bestFit="1" customWidth="1"/>
    <col min="5883" max="5883" width="11.42578125" style="2"/>
    <col min="5884" max="5884" width="5.7109375" style="2" bestFit="1" customWidth="1"/>
    <col min="5885" max="5885" width="9.42578125" style="2" bestFit="1" customWidth="1"/>
    <col min="5886" max="5886" width="11.5703125" style="2" bestFit="1" customWidth="1"/>
    <col min="5887" max="5887" width="9.42578125" style="2" bestFit="1" customWidth="1"/>
    <col min="5888" max="5888" width="5.140625" style="2" bestFit="1" customWidth="1"/>
    <col min="5889" max="5889" width="7.28515625" style="2" bestFit="1" customWidth="1"/>
    <col min="5890" max="5890" width="5.140625" style="2" bestFit="1" customWidth="1"/>
    <col min="5891" max="5891" width="7.28515625" style="2" bestFit="1" customWidth="1"/>
    <col min="5892" max="5892" width="11.5703125" style="2" bestFit="1" customWidth="1"/>
    <col min="5893" max="5893" width="5.7109375" style="2" bestFit="1" customWidth="1"/>
    <col min="5894" max="5894" width="9.42578125" style="2" bestFit="1" customWidth="1"/>
    <col min="5895" max="5895" width="11.5703125" style="2" bestFit="1" customWidth="1"/>
    <col min="5896" max="5896" width="9.42578125" style="2" bestFit="1" customWidth="1"/>
    <col min="5897" max="5897" width="5.140625" style="2" bestFit="1" customWidth="1"/>
    <col min="5898" max="5898" width="7.28515625" style="2" bestFit="1" customWidth="1"/>
    <col min="5899" max="5899" width="5.140625" style="2" bestFit="1" customWidth="1"/>
    <col min="5900" max="5900" width="7.28515625" style="2" bestFit="1" customWidth="1"/>
    <col min="5901" max="6101" width="11.42578125" style="2"/>
    <col min="6102" max="6102" width="10" style="2" bestFit="1" customWidth="1"/>
    <col min="6103" max="6103" width="11.5703125" style="2" bestFit="1" customWidth="1"/>
    <col min="6104" max="6104" width="5.7109375" style="2" bestFit="1" customWidth="1"/>
    <col min="6105" max="6105" width="9.42578125" style="2" bestFit="1" customWidth="1"/>
    <col min="6106" max="6106" width="11.5703125" style="2" bestFit="1" customWidth="1"/>
    <col min="6107" max="6107" width="9.42578125" style="2" bestFit="1" customWidth="1"/>
    <col min="6108" max="6108" width="5.7109375" style="2" bestFit="1" customWidth="1"/>
    <col min="6109" max="6109" width="7.28515625" style="2" bestFit="1" customWidth="1"/>
    <col min="6110" max="6110" width="5.7109375" style="2" bestFit="1" customWidth="1"/>
    <col min="6111" max="6111" width="5.140625" style="2" bestFit="1" customWidth="1"/>
    <col min="6112" max="6112" width="11.42578125" style="2"/>
    <col min="6113" max="6113" width="5.7109375" style="2" bestFit="1" customWidth="1"/>
    <col min="6114" max="6114" width="9.42578125" style="2" bestFit="1" customWidth="1"/>
    <col min="6115" max="6115" width="11.5703125" style="2" bestFit="1" customWidth="1"/>
    <col min="6116" max="6116" width="9.42578125" style="2" bestFit="1" customWidth="1"/>
    <col min="6117" max="6117" width="6.28515625" style="2" bestFit="1" customWidth="1"/>
    <col min="6118" max="6118" width="7.28515625" style="2" bestFit="1" customWidth="1"/>
    <col min="6119" max="6119" width="5.7109375" style="2" bestFit="1" customWidth="1"/>
    <col min="6120" max="6120" width="5.140625" style="2" bestFit="1" customWidth="1"/>
    <col min="6121" max="6121" width="11.5703125" style="2" bestFit="1" customWidth="1"/>
    <col min="6122" max="6122" width="5.7109375" style="2" bestFit="1" customWidth="1"/>
    <col min="6123" max="6123" width="9.42578125" style="2" bestFit="1" customWidth="1"/>
    <col min="6124" max="6124" width="11.5703125" style="2" bestFit="1" customWidth="1"/>
    <col min="6125" max="6125" width="9.42578125" style="2" bestFit="1" customWidth="1"/>
    <col min="6126" max="6126" width="5.7109375" style="2" bestFit="1" customWidth="1"/>
    <col min="6127" max="6127" width="7.28515625" style="2" bestFit="1" customWidth="1"/>
    <col min="6128" max="6128" width="5.7109375" style="2" bestFit="1" customWidth="1"/>
    <col min="6129" max="6129" width="5.140625" style="2" bestFit="1" customWidth="1"/>
    <col min="6130" max="6130" width="11.5703125" style="2" bestFit="1" customWidth="1"/>
    <col min="6131" max="6131" width="5.7109375" style="2" bestFit="1" customWidth="1"/>
    <col min="6132" max="6132" width="9.42578125" style="2" bestFit="1" customWidth="1"/>
    <col min="6133" max="6133" width="11.5703125" style="2" bestFit="1" customWidth="1"/>
    <col min="6134" max="6134" width="9.42578125" style="2" bestFit="1" customWidth="1"/>
    <col min="6135" max="6135" width="5.7109375" style="2" bestFit="1" customWidth="1"/>
    <col min="6136" max="6136" width="7.28515625" style="2" bestFit="1" customWidth="1"/>
    <col min="6137" max="6137" width="5.7109375" style="2" bestFit="1" customWidth="1"/>
    <col min="6138" max="6138" width="5.140625" style="2" bestFit="1" customWidth="1"/>
    <col min="6139" max="6139" width="11.42578125" style="2"/>
    <col min="6140" max="6140" width="5.7109375" style="2" bestFit="1" customWidth="1"/>
    <col min="6141" max="6141" width="9.42578125" style="2" bestFit="1" customWidth="1"/>
    <col min="6142" max="6142" width="11.5703125" style="2" bestFit="1" customWidth="1"/>
    <col min="6143" max="6143" width="9.42578125" style="2" bestFit="1" customWidth="1"/>
    <col min="6144" max="6144" width="5.140625" style="2" bestFit="1" customWidth="1"/>
    <col min="6145" max="6145" width="7.28515625" style="2" bestFit="1" customWidth="1"/>
    <col min="6146" max="6146" width="5.140625" style="2" bestFit="1" customWidth="1"/>
    <col min="6147" max="6147" width="7.28515625" style="2" bestFit="1" customWidth="1"/>
    <col min="6148" max="6148" width="11.5703125" style="2" bestFit="1" customWidth="1"/>
    <col min="6149" max="6149" width="5.7109375" style="2" bestFit="1" customWidth="1"/>
    <col min="6150" max="6150" width="9.42578125" style="2" bestFit="1" customWidth="1"/>
    <col min="6151" max="6151" width="11.5703125" style="2" bestFit="1" customWidth="1"/>
    <col min="6152" max="6152" width="9.42578125" style="2" bestFit="1" customWidth="1"/>
    <col min="6153" max="6153" width="5.140625" style="2" bestFit="1" customWidth="1"/>
    <col min="6154" max="6154" width="7.28515625" style="2" bestFit="1" customWidth="1"/>
    <col min="6155" max="6155" width="5.140625" style="2" bestFit="1" customWidth="1"/>
    <col min="6156" max="6156" width="7.28515625" style="2" bestFit="1" customWidth="1"/>
    <col min="6157" max="6357" width="11.42578125" style="2"/>
    <col min="6358" max="6358" width="10" style="2" bestFit="1" customWidth="1"/>
    <col min="6359" max="6359" width="11.5703125" style="2" bestFit="1" customWidth="1"/>
    <col min="6360" max="6360" width="5.7109375" style="2" bestFit="1" customWidth="1"/>
    <col min="6361" max="6361" width="9.42578125" style="2" bestFit="1" customWidth="1"/>
    <col min="6362" max="6362" width="11.5703125" style="2" bestFit="1" customWidth="1"/>
    <col min="6363" max="6363" width="9.42578125" style="2" bestFit="1" customWidth="1"/>
    <col min="6364" max="6364" width="5.7109375" style="2" bestFit="1" customWidth="1"/>
    <col min="6365" max="6365" width="7.28515625" style="2" bestFit="1" customWidth="1"/>
    <col min="6366" max="6366" width="5.7109375" style="2" bestFit="1" customWidth="1"/>
    <col min="6367" max="6367" width="5.140625" style="2" bestFit="1" customWidth="1"/>
    <col min="6368" max="6368" width="11.42578125" style="2"/>
    <col min="6369" max="6369" width="5.7109375" style="2" bestFit="1" customWidth="1"/>
    <col min="6370" max="6370" width="9.42578125" style="2" bestFit="1" customWidth="1"/>
    <col min="6371" max="6371" width="11.5703125" style="2" bestFit="1" customWidth="1"/>
    <col min="6372" max="6372" width="9.42578125" style="2" bestFit="1" customWidth="1"/>
    <col min="6373" max="6373" width="6.28515625" style="2" bestFit="1" customWidth="1"/>
    <col min="6374" max="6374" width="7.28515625" style="2" bestFit="1" customWidth="1"/>
    <col min="6375" max="6375" width="5.7109375" style="2" bestFit="1" customWidth="1"/>
    <col min="6376" max="6376" width="5.140625" style="2" bestFit="1" customWidth="1"/>
    <col min="6377" max="6377" width="11.5703125" style="2" bestFit="1" customWidth="1"/>
    <col min="6378" max="6378" width="5.7109375" style="2" bestFit="1" customWidth="1"/>
    <col min="6379" max="6379" width="9.42578125" style="2" bestFit="1" customWidth="1"/>
    <col min="6380" max="6380" width="11.5703125" style="2" bestFit="1" customWidth="1"/>
    <col min="6381" max="6381" width="9.42578125" style="2" bestFit="1" customWidth="1"/>
    <col min="6382" max="6382" width="5.7109375" style="2" bestFit="1" customWidth="1"/>
    <col min="6383" max="6383" width="7.28515625" style="2" bestFit="1" customWidth="1"/>
    <col min="6384" max="6384" width="5.7109375" style="2" bestFit="1" customWidth="1"/>
    <col min="6385" max="6385" width="5.140625" style="2" bestFit="1" customWidth="1"/>
    <col min="6386" max="6386" width="11.5703125" style="2" bestFit="1" customWidth="1"/>
    <col min="6387" max="6387" width="5.7109375" style="2" bestFit="1" customWidth="1"/>
    <col min="6388" max="6388" width="9.42578125" style="2" bestFit="1" customWidth="1"/>
    <col min="6389" max="6389" width="11.5703125" style="2" bestFit="1" customWidth="1"/>
    <col min="6390" max="6390" width="9.42578125" style="2" bestFit="1" customWidth="1"/>
    <col min="6391" max="6391" width="5.7109375" style="2" bestFit="1" customWidth="1"/>
    <col min="6392" max="6392" width="7.28515625" style="2" bestFit="1" customWidth="1"/>
    <col min="6393" max="6393" width="5.7109375" style="2" bestFit="1" customWidth="1"/>
    <col min="6394" max="6394" width="5.140625" style="2" bestFit="1" customWidth="1"/>
    <col min="6395" max="6395" width="11.42578125" style="2"/>
    <col min="6396" max="6396" width="5.7109375" style="2" bestFit="1" customWidth="1"/>
    <col min="6397" max="6397" width="9.42578125" style="2" bestFit="1" customWidth="1"/>
    <col min="6398" max="6398" width="11.5703125" style="2" bestFit="1" customWidth="1"/>
    <col min="6399" max="6399" width="9.42578125" style="2" bestFit="1" customWidth="1"/>
    <col min="6400" max="6400" width="5.140625" style="2" bestFit="1" customWidth="1"/>
    <col min="6401" max="6401" width="7.28515625" style="2" bestFit="1" customWidth="1"/>
    <col min="6402" max="6402" width="5.140625" style="2" bestFit="1" customWidth="1"/>
    <col min="6403" max="6403" width="7.28515625" style="2" bestFit="1" customWidth="1"/>
    <col min="6404" max="6404" width="11.5703125" style="2" bestFit="1" customWidth="1"/>
    <col min="6405" max="6405" width="5.7109375" style="2" bestFit="1" customWidth="1"/>
    <col min="6406" max="6406" width="9.42578125" style="2" bestFit="1" customWidth="1"/>
    <col min="6407" max="6407" width="11.5703125" style="2" bestFit="1" customWidth="1"/>
    <col min="6408" max="6408" width="9.42578125" style="2" bestFit="1" customWidth="1"/>
    <col min="6409" max="6409" width="5.140625" style="2" bestFit="1" customWidth="1"/>
    <col min="6410" max="6410" width="7.28515625" style="2" bestFit="1" customWidth="1"/>
    <col min="6411" max="6411" width="5.140625" style="2" bestFit="1" customWidth="1"/>
    <col min="6412" max="6412" width="7.28515625" style="2" bestFit="1" customWidth="1"/>
    <col min="6413" max="6613" width="11.42578125" style="2"/>
    <col min="6614" max="6614" width="10" style="2" bestFit="1" customWidth="1"/>
    <col min="6615" max="6615" width="11.5703125" style="2" bestFit="1" customWidth="1"/>
    <col min="6616" max="6616" width="5.7109375" style="2" bestFit="1" customWidth="1"/>
    <col min="6617" max="6617" width="9.42578125" style="2" bestFit="1" customWidth="1"/>
    <col min="6618" max="6618" width="11.5703125" style="2" bestFit="1" customWidth="1"/>
    <col min="6619" max="6619" width="9.42578125" style="2" bestFit="1" customWidth="1"/>
    <col min="6620" max="6620" width="5.7109375" style="2" bestFit="1" customWidth="1"/>
    <col min="6621" max="6621" width="7.28515625" style="2" bestFit="1" customWidth="1"/>
    <col min="6622" max="6622" width="5.7109375" style="2" bestFit="1" customWidth="1"/>
    <col min="6623" max="6623" width="5.140625" style="2" bestFit="1" customWidth="1"/>
    <col min="6624" max="6624" width="11.42578125" style="2"/>
    <col min="6625" max="6625" width="5.7109375" style="2" bestFit="1" customWidth="1"/>
    <col min="6626" max="6626" width="9.42578125" style="2" bestFit="1" customWidth="1"/>
    <col min="6627" max="6627" width="11.5703125" style="2" bestFit="1" customWidth="1"/>
    <col min="6628" max="6628" width="9.42578125" style="2" bestFit="1" customWidth="1"/>
    <col min="6629" max="6629" width="6.28515625" style="2" bestFit="1" customWidth="1"/>
    <col min="6630" max="6630" width="7.28515625" style="2" bestFit="1" customWidth="1"/>
    <col min="6631" max="6631" width="5.7109375" style="2" bestFit="1" customWidth="1"/>
    <col min="6632" max="6632" width="5.140625" style="2" bestFit="1" customWidth="1"/>
    <col min="6633" max="6633" width="11.5703125" style="2" bestFit="1" customWidth="1"/>
    <col min="6634" max="6634" width="5.7109375" style="2" bestFit="1" customWidth="1"/>
    <col min="6635" max="6635" width="9.42578125" style="2" bestFit="1" customWidth="1"/>
    <col min="6636" max="6636" width="11.5703125" style="2" bestFit="1" customWidth="1"/>
    <col min="6637" max="6637" width="9.42578125" style="2" bestFit="1" customWidth="1"/>
    <col min="6638" max="6638" width="5.7109375" style="2" bestFit="1" customWidth="1"/>
    <col min="6639" max="6639" width="7.28515625" style="2" bestFit="1" customWidth="1"/>
    <col min="6640" max="6640" width="5.7109375" style="2" bestFit="1" customWidth="1"/>
    <col min="6641" max="6641" width="5.140625" style="2" bestFit="1" customWidth="1"/>
    <col min="6642" max="6642" width="11.5703125" style="2" bestFit="1" customWidth="1"/>
    <col min="6643" max="6643" width="5.7109375" style="2" bestFit="1" customWidth="1"/>
    <col min="6644" max="6644" width="9.42578125" style="2" bestFit="1" customWidth="1"/>
    <col min="6645" max="6645" width="11.5703125" style="2" bestFit="1" customWidth="1"/>
    <col min="6646" max="6646" width="9.42578125" style="2" bestFit="1" customWidth="1"/>
    <col min="6647" max="6647" width="5.7109375" style="2" bestFit="1" customWidth="1"/>
    <col min="6648" max="6648" width="7.28515625" style="2" bestFit="1" customWidth="1"/>
    <col min="6649" max="6649" width="5.7109375" style="2" bestFit="1" customWidth="1"/>
    <col min="6650" max="6650" width="5.140625" style="2" bestFit="1" customWidth="1"/>
    <col min="6651" max="6651" width="11.42578125" style="2"/>
    <col min="6652" max="6652" width="5.7109375" style="2" bestFit="1" customWidth="1"/>
    <col min="6653" max="6653" width="9.42578125" style="2" bestFit="1" customWidth="1"/>
    <col min="6654" max="6654" width="11.5703125" style="2" bestFit="1" customWidth="1"/>
    <col min="6655" max="6655" width="9.42578125" style="2" bestFit="1" customWidth="1"/>
    <col min="6656" max="6656" width="5.140625" style="2" bestFit="1" customWidth="1"/>
    <col min="6657" max="6657" width="7.28515625" style="2" bestFit="1" customWidth="1"/>
    <col min="6658" max="6658" width="5.140625" style="2" bestFit="1" customWidth="1"/>
    <col min="6659" max="6659" width="7.28515625" style="2" bestFit="1" customWidth="1"/>
    <col min="6660" max="6660" width="11.5703125" style="2" bestFit="1" customWidth="1"/>
    <col min="6661" max="6661" width="5.7109375" style="2" bestFit="1" customWidth="1"/>
    <col min="6662" max="6662" width="9.42578125" style="2" bestFit="1" customWidth="1"/>
    <col min="6663" max="6663" width="11.5703125" style="2" bestFit="1" customWidth="1"/>
    <col min="6664" max="6664" width="9.42578125" style="2" bestFit="1" customWidth="1"/>
    <col min="6665" max="6665" width="5.140625" style="2" bestFit="1" customWidth="1"/>
    <col min="6666" max="6666" width="7.28515625" style="2" bestFit="1" customWidth="1"/>
    <col min="6667" max="6667" width="5.140625" style="2" bestFit="1" customWidth="1"/>
    <col min="6668" max="6668" width="7.28515625" style="2" bestFit="1" customWidth="1"/>
    <col min="6669" max="6869" width="11.42578125" style="2"/>
    <col min="6870" max="6870" width="10" style="2" bestFit="1" customWidth="1"/>
    <col min="6871" max="6871" width="11.5703125" style="2" bestFit="1" customWidth="1"/>
    <col min="6872" max="6872" width="5.7109375" style="2" bestFit="1" customWidth="1"/>
    <col min="6873" max="6873" width="9.42578125" style="2" bestFit="1" customWidth="1"/>
    <col min="6874" max="6874" width="11.5703125" style="2" bestFit="1" customWidth="1"/>
    <col min="6875" max="6875" width="9.42578125" style="2" bestFit="1" customWidth="1"/>
    <col min="6876" max="6876" width="5.7109375" style="2" bestFit="1" customWidth="1"/>
    <col min="6877" max="6877" width="7.28515625" style="2" bestFit="1" customWidth="1"/>
    <col min="6878" max="6878" width="5.7109375" style="2" bestFit="1" customWidth="1"/>
    <col min="6879" max="6879" width="5.140625" style="2" bestFit="1" customWidth="1"/>
    <col min="6880" max="6880" width="11.42578125" style="2"/>
    <col min="6881" max="6881" width="5.7109375" style="2" bestFit="1" customWidth="1"/>
    <col min="6882" max="6882" width="9.42578125" style="2" bestFit="1" customWidth="1"/>
    <col min="6883" max="6883" width="11.5703125" style="2" bestFit="1" customWidth="1"/>
    <col min="6884" max="6884" width="9.42578125" style="2" bestFit="1" customWidth="1"/>
    <col min="6885" max="6885" width="6.28515625" style="2" bestFit="1" customWidth="1"/>
    <col min="6886" max="6886" width="7.28515625" style="2" bestFit="1" customWidth="1"/>
    <col min="6887" max="6887" width="5.7109375" style="2" bestFit="1" customWidth="1"/>
    <col min="6888" max="6888" width="5.140625" style="2" bestFit="1" customWidth="1"/>
    <col min="6889" max="6889" width="11.5703125" style="2" bestFit="1" customWidth="1"/>
    <col min="6890" max="6890" width="5.7109375" style="2" bestFit="1" customWidth="1"/>
    <col min="6891" max="6891" width="9.42578125" style="2" bestFit="1" customWidth="1"/>
    <col min="6892" max="6892" width="11.5703125" style="2" bestFit="1" customWidth="1"/>
    <col min="6893" max="6893" width="9.42578125" style="2" bestFit="1" customWidth="1"/>
    <col min="6894" max="6894" width="5.7109375" style="2" bestFit="1" customWidth="1"/>
    <col min="6895" max="6895" width="7.28515625" style="2" bestFit="1" customWidth="1"/>
    <col min="6896" max="6896" width="5.7109375" style="2" bestFit="1" customWidth="1"/>
    <col min="6897" max="6897" width="5.140625" style="2" bestFit="1" customWidth="1"/>
    <col min="6898" max="6898" width="11.5703125" style="2" bestFit="1" customWidth="1"/>
    <col min="6899" max="6899" width="5.7109375" style="2" bestFit="1" customWidth="1"/>
    <col min="6900" max="6900" width="9.42578125" style="2" bestFit="1" customWidth="1"/>
    <col min="6901" max="6901" width="11.5703125" style="2" bestFit="1" customWidth="1"/>
    <col min="6902" max="6902" width="9.42578125" style="2" bestFit="1" customWidth="1"/>
    <col min="6903" max="6903" width="5.7109375" style="2" bestFit="1" customWidth="1"/>
    <col min="6904" max="6904" width="7.28515625" style="2" bestFit="1" customWidth="1"/>
    <col min="6905" max="6905" width="5.7109375" style="2" bestFit="1" customWidth="1"/>
    <col min="6906" max="6906" width="5.140625" style="2" bestFit="1" customWidth="1"/>
    <col min="6907" max="6907" width="11.42578125" style="2"/>
    <col min="6908" max="6908" width="5.7109375" style="2" bestFit="1" customWidth="1"/>
    <col min="6909" max="6909" width="9.42578125" style="2" bestFit="1" customWidth="1"/>
    <col min="6910" max="6910" width="11.5703125" style="2" bestFit="1" customWidth="1"/>
    <col min="6911" max="6911" width="9.42578125" style="2" bestFit="1" customWidth="1"/>
    <col min="6912" max="6912" width="5.140625" style="2" bestFit="1" customWidth="1"/>
    <col min="6913" max="6913" width="7.28515625" style="2" bestFit="1" customWidth="1"/>
    <col min="6914" max="6914" width="5.140625" style="2" bestFit="1" customWidth="1"/>
    <col min="6915" max="6915" width="7.28515625" style="2" bestFit="1" customWidth="1"/>
    <col min="6916" max="6916" width="11.5703125" style="2" bestFit="1" customWidth="1"/>
    <col min="6917" max="6917" width="5.7109375" style="2" bestFit="1" customWidth="1"/>
    <col min="6918" max="6918" width="9.42578125" style="2" bestFit="1" customWidth="1"/>
    <col min="6919" max="6919" width="11.5703125" style="2" bestFit="1" customWidth="1"/>
    <col min="6920" max="6920" width="9.42578125" style="2" bestFit="1" customWidth="1"/>
    <col min="6921" max="6921" width="5.140625" style="2" bestFit="1" customWidth="1"/>
    <col min="6922" max="6922" width="7.28515625" style="2" bestFit="1" customWidth="1"/>
    <col min="6923" max="6923" width="5.140625" style="2" bestFit="1" customWidth="1"/>
    <col min="6924" max="6924" width="7.28515625" style="2" bestFit="1" customWidth="1"/>
    <col min="6925" max="7125" width="11.42578125" style="2"/>
    <col min="7126" max="7126" width="10" style="2" bestFit="1" customWidth="1"/>
    <col min="7127" max="7127" width="11.5703125" style="2" bestFit="1" customWidth="1"/>
    <col min="7128" max="7128" width="5.7109375" style="2" bestFit="1" customWidth="1"/>
    <col min="7129" max="7129" width="9.42578125" style="2" bestFit="1" customWidth="1"/>
    <col min="7130" max="7130" width="11.5703125" style="2" bestFit="1" customWidth="1"/>
    <col min="7131" max="7131" width="9.42578125" style="2" bestFit="1" customWidth="1"/>
    <col min="7132" max="7132" width="5.7109375" style="2" bestFit="1" customWidth="1"/>
    <col min="7133" max="7133" width="7.28515625" style="2" bestFit="1" customWidth="1"/>
    <col min="7134" max="7134" width="5.7109375" style="2" bestFit="1" customWidth="1"/>
    <col min="7135" max="7135" width="5.140625" style="2" bestFit="1" customWidth="1"/>
    <col min="7136" max="7136" width="11.42578125" style="2"/>
    <col min="7137" max="7137" width="5.7109375" style="2" bestFit="1" customWidth="1"/>
    <col min="7138" max="7138" width="9.42578125" style="2" bestFit="1" customWidth="1"/>
    <col min="7139" max="7139" width="11.5703125" style="2" bestFit="1" customWidth="1"/>
    <col min="7140" max="7140" width="9.42578125" style="2" bestFit="1" customWidth="1"/>
    <col min="7141" max="7141" width="6.28515625" style="2" bestFit="1" customWidth="1"/>
    <col min="7142" max="7142" width="7.28515625" style="2" bestFit="1" customWidth="1"/>
    <col min="7143" max="7143" width="5.7109375" style="2" bestFit="1" customWidth="1"/>
    <col min="7144" max="7144" width="5.140625" style="2" bestFit="1" customWidth="1"/>
    <col min="7145" max="7145" width="11.5703125" style="2" bestFit="1" customWidth="1"/>
    <col min="7146" max="7146" width="5.7109375" style="2" bestFit="1" customWidth="1"/>
    <col min="7147" max="7147" width="9.42578125" style="2" bestFit="1" customWidth="1"/>
    <col min="7148" max="7148" width="11.5703125" style="2" bestFit="1" customWidth="1"/>
    <col min="7149" max="7149" width="9.42578125" style="2" bestFit="1" customWidth="1"/>
    <col min="7150" max="7150" width="5.7109375" style="2" bestFit="1" customWidth="1"/>
    <col min="7151" max="7151" width="7.28515625" style="2" bestFit="1" customWidth="1"/>
    <col min="7152" max="7152" width="5.7109375" style="2" bestFit="1" customWidth="1"/>
    <col min="7153" max="7153" width="5.140625" style="2" bestFit="1" customWidth="1"/>
    <col min="7154" max="7154" width="11.5703125" style="2" bestFit="1" customWidth="1"/>
    <col min="7155" max="7155" width="5.7109375" style="2" bestFit="1" customWidth="1"/>
    <col min="7156" max="7156" width="9.42578125" style="2" bestFit="1" customWidth="1"/>
    <col min="7157" max="7157" width="11.5703125" style="2" bestFit="1" customWidth="1"/>
    <col min="7158" max="7158" width="9.42578125" style="2" bestFit="1" customWidth="1"/>
    <col min="7159" max="7159" width="5.7109375" style="2" bestFit="1" customWidth="1"/>
    <col min="7160" max="7160" width="7.28515625" style="2" bestFit="1" customWidth="1"/>
    <col min="7161" max="7161" width="5.7109375" style="2" bestFit="1" customWidth="1"/>
    <col min="7162" max="7162" width="5.140625" style="2" bestFit="1" customWidth="1"/>
    <col min="7163" max="7163" width="11.42578125" style="2"/>
    <col min="7164" max="7164" width="5.7109375" style="2" bestFit="1" customWidth="1"/>
    <col min="7165" max="7165" width="9.42578125" style="2" bestFit="1" customWidth="1"/>
    <col min="7166" max="7166" width="11.5703125" style="2" bestFit="1" customWidth="1"/>
    <col min="7167" max="7167" width="9.42578125" style="2" bestFit="1" customWidth="1"/>
    <col min="7168" max="7168" width="5.140625" style="2" bestFit="1" customWidth="1"/>
    <col min="7169" max="7169" width="7.28515625" style="2" bestFit="1" customWidth="1"/>
    <col min="7170" max="7170" width="5.140625" style="2" bestFit="1" customWidth="1"/>
    <col min="7171" max="7171" width="7.28515625" style="2" bestFit="1" customWidth="1"/>
    <col min="7172" max="7172" width="11.5703125" style="2" bestFit="1" customWidth="1"/>
    <col min="7173" max="7173" width="5.7109375" style="2" bestFit="1" customWidth="1"/>
    <col min="7174" max="7174" width="9.42578125" style="2" bestFit="1" customWidth="1"/>
    <col min="7175" max="7175" width="11.5703125" style="2" bestFit="1" customWidth="1"/>
    <col min="7176" max="7176" width="9.42578125" style="2" bestFit="1" customWidth="1"/>
    <col min="7177" max="7177" width="5.140625" style="2" bestFit="1" customWidth="1"/>
    <col min="7178" max="7178" width="7.28515625" style="2" bestFit="1" customWidth="1"/>
    <col min="7179" max="7179" width="5.140625" style="2" bestFit="1" customWidth="1"/>
    <col min="7180" max="7180" width="7.28515625" style="2" bestFit="1" customWidth="1"/>
    <col min="7181" max="7381" width="11.42578125" style="2"/>
    <col min="7382" max="7382" width="10" style="2" bestFit="1" customWidth="1"/>
    <col min="7383" max="7383" width="11.5703125" style="2" bestFit="1" customWidth="1"/>
    <col min="7384" max="7384" width="5.7109375" style="2" bestFit="1" customWidth="1"/>
    <col min="7385" max="7385" width="9.42578125" style="2" bestFit="1" customWidth="1"/>
    <col min="7386" max="7386" width="11.5703125" style="2" bestFit="1" customWidth="1"/>
    <col min="7387" max="7387" width="9.42578125" style="2" bestFit="1" customWidth="1"/>
    <col min="7388" max="7388" width="5.7109375" style="2" bestFit="1" customWidth="1"/>
    <col min="7389" max="7389" width="7.28515625" style="2" bestFit="1" customWidth="1"/>
    <col min="7390" max="7390" width="5.7109375" style="2" bestFit="1" customWidth="1"/>
    <col min="7391" max="7391" width="5.140625" style="2" bestFit="1" customWidth="1"/>
    <col min="7392" max="7392" width="11.42578125" style="2"/>
    <col min="7393" max="7393" width="5.7109375" style="2" bestFit="1" customWidth="1"/>
    <col min="7394" max="7394" width="9.42578125" style="2" bestFit="1" customWidth="1"/>
    <col min="7395" max="7395" width="11.5703125" style="2" bestFit="1" customWidth="1"/>
    <col min="7396" max="7396" width="9.42578125" style="2" bestFit="1" customWidth="1"/>
    <col min="7397" max="7397" width="6.28515625" style="2" bestFit="1" customWidth="1"/>
    <col min="7398" max="7398" width="7.28515625" style="2" bestFit="1" customWidth="1"/>
    <col min="7399" max="7399" width="5.7109375" style="2" bestFit="1" customWidth="1"/>
    <col min="7400" max="7400" width="5.140625" style="2" bestFit="1" customWidth="1"/>
    <col min="7401" max="7401" width="11.5703125" style="2" bestFit="1" customWidth="1"/>
    <col min="7402" max="7402" width="5.7109375" style="2" bestFit="1" customWidth="1"/>
    <col min="7403" max="7403" width="9.42578125" style="2" bestFit="1" customWidth="1"/>
    <col min="7404" max="7404" width="11.5703125" style="2" bestFit="1" customWidth="1"/>
    <col min="7405" max="7405" width="9.42578125" style="2" bestFit="1" customWidth="1"/>
    <col min="7406" max="7406" width="5.7109375" style="2" bestFit="1" customWidth="1"/>
    <col min="7407" max="7407" width="7.28515625" style="2" bestFit="1" customWidth="1"/>
    <col min="7408" max="7408" width="5.7109375" style="2" bestFit="1" customWidth="1"/>
    <col min="7409" max="7409" width="5.140625" style="2" bestFit="1" customWidth="1"/>
    <col min="7410" max="7410" width="11.5703125" style="2" bestFit="1" customWidth="1"/>
    <col min="7411" max="7411" width="5.7109375" style="2" bestFit="1" customWidth="1"/>
    <col min="7412" max="7412" width="9.42578125" style="2" bestFit="1" customWidth="1"/>
    <col min="7413" max="7413" width="11.5703125" style="2" bestFit="1" customWidth="1"/>
    <col min="7414" max="7414" width="9.42578125" style="2" bestFit="1" customWidth="1"/>
    <col min="7415" max="7415" width="5.7109375" style="2" bestFit="1" customWidth="1"/>
    <col min="7416" max="7416" width="7.28515625" style="2" bestFit="1" customWidth="1"/>
    <col min="7417" max="7417" width="5.7109375" style="2" bestFit="1" customWidth="1"/>
    <col min="7418" max="7418" width="5.140625" style="2" bestFit="1" customWidth="1"/>
    <col min="7419" max="7419" width="11.42578125" style="2"/>
    <col min="7420" max="7420" width="5.7109375" style="2" bestFit="1" customWidth="1"/>
    <col min="7421" max="7421" width="9.42578125" style="2" bestFit="1" customWidth="1"/>
    <col min="7422" max="7422" width="11.5703125" style="2" bestFit="1" customWidth="1"/>
    <col min="7423" max="7423" width="9.42578125" style="2" bestFit="1" customWidth="1"/>
    <col min="7424" max="7424" width="5.140625" style="2" bestFit="1" customWidth="1"/>
    <col min="7425" max="7425" width="7.28515625" style="2" bestFit="1" customWidth="1"/>
    <col min="7426" max="7426" width="5.140625" style="2" bestFit="1" customWidth="1"/>
    <col min="7427" max="7427" width="7.28515625" style="2" bestFit="1" customWidth="1"/>
    <col min="7428" max="7428" width="11.5703125" style="2" bestFit="1" customWidth="1"/>
    <col min="7429" max="7429" width="5.7109375" style="2" bestFit="1" customWidth="1"/>
    <col min="7430" max="7430" width="9.42578125" style="2" bestFit="1" customWidth="1"/>
    <col min="7431" max="7431" width="11.5703125" style="2" bestFit="1" customWidth="1"/>
    <col min="7432" max="7432" width="9.42578125" style="2" bestFit="1" customWidth="1"/>
    <col min="7433" max="7433" width="5.140625" style="2" bestFit="1" customWidth="1"/>
    <col min="7434" max="7434" width="7.28515625" style="2" bestFit="1" customWidth="1"/>
    <col min="7435" max="7435" width="5.140625" style="2" bestFit="1" customWidth="1"/>
    <col min="7436" max="7436" width="7.28515625" style="2" bestFit="1" customWidth="1"/>
    <col min="7437" max="7637" width="11.42578125" style="2"/>
    <col min="7638" max="7638" width="10" style="2" bestFit="1" customWidth="1"/>
    <col min="7639" max="7639" width="11.5703125" style="2" bestFit="1" customWidth="1"/>
    <col min="7640" max="7640" width="5.7109375" style="2" bestFit="1" customWidth="1"/>
    <col min="7641" max="7641" width="9.42578125" style="2" bestFit="1" customWidth="1"/>
    <col min="7642" max="7642" width="11.5703125" style="2" bestFit="1" customWidth="1"/>
    <col min="7643" max="7643" width="9.42578125" style="2" bestFit="1" customWidth="1"/>
    <col min="7644" max="7644" width="5.7109375" style="2" bestFit="1" customWidth="1"/>
    <col min="7645" max="7645" width="7.28515625" style="2" bestFit="1" customWidth="1"/>
    <col min="7646" max="7646" width="5.7109375" style="2" bestFit="1" customWidth="1"/>
    <col min="7647" max="7647" width="5.140625" style="2" bestFit="1" customWidth="1"/>
    <col min="7648" max="7648" width="11.42578125" style="2"/>
    <col min="7649" max="7649" width="5.7109375" style="2" bestFit="1" customWidth="1"/>
    <col min="7650" max="7650" width="9.42578125" style="2" bestFit="1" customWidth="1"/>
    <col min="7651" max="7651" width="11.5703125" style="2" bestFit="1" customWidth="1"/>
    <col min="7652" max="7652" width="9.42578125" style="2" bestFit="1" customWidth="1"/>
    <col min="7653" max="7653" width="6.28515625" style="2" bestFit="1" customWidth="1"/>
    <col min="7654" max="7654" width="7.28515625" style="2" bestFit="1" customWidth="1"/>
    <col min="7655" max="7655" width="5.7109375" style="2" bestFit="1" customWidth="1"/>
    <col min="7656" max="7656" width="5.140625" style="2" bestFit="1" customWidth="1"/>
    <col min="7657" max="7657" width="11.5703125" style="2" bestFit="1" customWidth="1"/>
    <col min="7658" max="7658" width="5.7109375" style="2" bestFit="1" customWidth="1"/>
    <col min="7659" max="7659" width="9.42578125" style="2" bestFit="1" customWidth="1"/>
    <col min="7660" max="7660" width="11.5703125" style="2" bestFit="1" customWidth="1"/>
    <col min="7661" max="7661" width="9.42578125" style="2" bestFit="1" customWidth="1"/>
    <col min="7662" max="7662" width="5.7109375" style="2" bestFit="1" customWidth="1"/>
    <col min="7663" max="7663" width="7.28515625" style="2" bestFit="1" customWidth="1"/>
    <col min="7664" max="7664" width="5.7109375" style="2" bestFit="1" customWidth="1"/>
    <col min="7665" max="7665" width="5.140625" style="2" bestFit="1" customWidth="1"/>
    <col min="7666" max="7666" width="11.5703125" style="2" bestFit="1" customWidth="1"/>
    <col min="7667" max="7667" width="5.7109375" style="2" bestFit="1" customWidth="1"/>
    <col min="7668" max="7668" width="9.42578125" style="2" bestFit="1" customWidth="1"/>
    <col min="7669" max="7669" width="11.5703125" style="2" bestFit="1" customWidth="1"/>
    <col min="7670" max="7670" width="9.42578125" style="2" bestFit="1" customWidth="1"/>
    <col min="7671" max="7671" width="5.7109375" style="2" bestFit="1" customWidth="1"/>
    <col min="7672" max="7672" width="7.28515625" style="2" bestFit="1" customWidth="1"/>
    <col min="7673" max="7673" width="5.7109375" style="2" bestFit="1" customWidth="1"/>
    <col min="7674" max="7674" width="5.140625" style="2" bestFit="1" customWidth="1"/>
    <col min="7675" max="7675" width="11.42578125" style="2"/>
    <col min="7676" max="7676" width="5.7109375" style="2" bestFit="1" customWidth="1"/>
    <col min="7677" max="7677" width="9.42578125" style="2" bestFit="1" customWidth="1"/>
    <col min="7678" max="7678" width="11.5703125" style="2" bestFit="1" customWidth="1"/>
    <col min="7679" max="7679" width="9.42578125" style="2" bestFit="1" customWidth="1"/>
    <col min="7680" max="7680" width="5.140625" style="2" bestFit="1" customWidth="1"/>
    <col min="7681" max="7681" width="7.28515625" style="2" bestFit="1" customWidth="1"/>
    <col min="7682" max="7682" width="5.140625" style="2" bestFit="1" customWidth="1"/>
    <col min="7683" max="7683" width="7.28515625" style="2" bestFit="1" customWidth="1"/>
    <col min="7684" max="7684" width="11.5703125" style="2" bestFit="1" customWidth="1"/>
    <col min="7685" max="7685" width="5.7109375" style="2" bestFit="1" customWidth="1"/>
    <col min="7686" max="7686" width="9.42578125" style="2" bestFit="1" customWidth="1"/>
    <col min="7687" max="7687" width="11.5703125" style="2" bestFit="1" customWidth="1"/>
    <col min="7688" max="7688" width="9.42578125" style="2" bestFit="1" customWidth="1"/>
    <col min="7689" max="7689" width="5.140625" style="2" bestFit="1" customWidth="1"/>
    <col min="7690" max="7690" width="7.28515625" style="2" bestFit="1" customWidth="1"/>
    <col min="7691" max="7691" width="5.140625" style="2" bestFit="1" customWidth="1"/>
    <col min="7692" max="7692" width="7.28515625" style="2" bestFit="1" customWidth="1"/>
    <col min="7693" max="7893" width="11.42578125" style="2"/>
    <col min="7894" max="7894" width="10" style="2" bestFit="1" customWidth="1"/>
    <col min="7895" max="7895" width="11.5703125" style="2" bestFit="1" customWidth="1"/>
    <col min="7896" max="7896" width="5.7109375" style="2" bestFit="1" customWidth="1"/>
    <col min="7897" max="7897" width="9.42578125" style="2" bestFit="1" customWidth="1"/>
    <col min="7898" max="7898" width="11.5703125" style="2" bestFit="1" customWidth="1"/>
    <col min="7899" max="7899" width="9.42578125" style="2" bestFit="1" customWidth="1"/>
    <col min="7900" max="7900" width="5.7109375" style="2" bestFit="1" customWidth="1"/>
    <col min="7901" max="7901" width="7.28515625" style="2" bestFit="1" customWidth="1"/>
    <col min="7902" max="7902" width="5.7109375" style="2" bestFit="1" customWidth="1"/>
    <col min="7903" max="7903" width="5.140625" style="2" bestFit="1" customWidth="1"/>
    <col min="7904" max="7904" width="11.42578125" style="2"/>
    <col min="7905" max="7905" width="5.7109375" style="2" bestFit="1" customWidth="1"/>
    <col min="7906" max="7906" width="9.42578125" style="2" bestFit="1" customWidth="1"/>
    <col min="7907" max="7907" width="11.5703125" style="2" bestFit="1" customWidth="1"/>
    <col min="7908" max="7908" width="9.42578125" style="2" bestFit="1" customWidth="1"/>
    <col min="7909" max="7909" width="6.28515625" style="2" bestFit="1" customWidth="1"/>
    <col min="7910" max="7910" width="7.28515625" style="2" bestFit="1" customWidth="1"/>
    <col min="7911" max="7911" width="5.7109375" style="2" bestFit="1" customWidth="1"/>
    <col min="7912" max="7912" width="5.140625" style="2" bestFit="1" customWidth="1"/>
    <col min="7913" max="7913" width="11.5703125" style="2" bestFit="1" customWidth="1"/>
    <col min="7914" max="7914" width="5.7109375" style="2" bestFit="1" customWidth="1"/>
    <col min="7915" max="7915" width="9.42578125" style="2" bestFit="1" customWidth="1"/>
    <col min="7916" max="7916" width="11.5703125" style="2" bestFit="1" customWidth="1"/>
    <col min="7917" max="7917" width="9.42578125" style="2" bestFit="1" customWidth="1"/>
    <col min="7918" max="7918" width="5.7109375" style="2" bestFit="1" customWidth="1"/>
    <col min="7919" max="7919" width="7.28515625" style="2" bestFit="1" customWidth="1"/>
    <col min="7920" max="7920" width="5.7109375" style="2" bestFit="1" customWidth="1"/>
    <col min="7921" max="7921" width="5.140625" style="2" bestFit="1" customWidth="1"/>
    <col min="7922" max="7922" width="11.5703125" style="2" bestFit="1" customWidth="1"/>
    <col min="7923" max="7923" width="5.7109375" style="2" bestFit="1" customWidth="1"/>
    <col min="7924" max="7924" width="9.42578125" style="2" bestFit="1" customWidth="1"/>
    <col min="7925" max="7925" width="11.5703125" style="2" bestFit="1" customWidth="1"/>
    <col min="7926" max="7926" width="9.42578125" style="2" bestFit="1" customWidth="1"/>
    <col min="7927" max="7927" width="5.7109375" style="2" bestFit="1" customWidth="1"/>
    <col min="7928" max="7928" width="7.28515625" style="2" bestFit="1" customWidth="1"/>
    <col min="7929" max="7929" width="5.7109375" style="2" bestFit="1" customWidth="1"/>
    <col min="7930" max="7930" width="5.140625" style="2" bestFit="1" customWidth="1"/>
    <col min="7931" max="7931" width="11.42578125" style="2"/>
    <col min="7932" max="7932" width="5.7109375" style="2" bestFit="1" customWidth="1"/>
    <col min="7933" max="7933" width="9.42578125" style="2" bestFit="1" customWidth="1"/>
    <col min="7934" max="7934" width="11.5703125" style="2" bestFit="1" customWidth="1"/>
    <col min="7935" max="7935" width="9.42578125" style="2" bestFit="1" customWidth="1"/>
    <col min="7936" max="7936" width="5.140625" style="2" bestFit="1" customWidth="1"/>
    <col min="7937" max="7937" width="7.28515625" style="2" bestFit="1" customWidth="1"/>
    <col min="7938" max="7938" width="5.140625" style="2" bestFit="1" customWidth="1"/>
    <col min="7939" max="7939" width="7.28515625" style="2" bestFit="1" customWidth="1"/>
    <col min="7940" max="7940" width="11.5703125" style="2" bestFit="1" customWidth="1"/>
    <col min="7941" max="7941" width="5.7109375" style="2" bestFit="1" customWidth="1"/>
    <col min="7942" max="7942" width="9.42578125" style="2" bestFit="1" customWidth="1"/>
    <col min="7943" max="7943" width="11.5703125" style="2" bestFit="1" customWidth="1"/>
    <col min="7944" max="7944" width="9.42578125" style="2" bestFit="1" customWidth="1"/>
    <col min="7945" max="7945" width="5.140625" style="2" bestFit="1" customWidth="1"/>
    <col min="7946" max="7946" width="7.28515625" style="2" bestFit="1" customWidth="1"/>
    <col min="7947" max="7947" width="5.140625" style="2" bestFit="1" customWidth="1"/>
    <col min="7948" max="7948" width="7.28515625" style="2" bestFit="1" customWidth="1"/>
    <col min="7949" max="8149" width="11.42578125" style="2"/>
    <col min="8150" max="8150" width="10" style="2" bestFit="1" customWidth="1"/>
    <col min="8151" max="8151" width="11.5703125" style="2" bestFit="1" customWidth="1"/>
    <col min="8152" max="8152" width="5.7109375" style="2" bestFit="1" customWidth="1"/>
    <col min="8153" max="8153" width="9.42578125" style="2" bestFit="1" customWidth="1"/>
    <col min="8154" max="8154" width="11.5703125" style="2" bestFit="1" customWidth="1"/>
    <col min="8155" max="8155" width="9.42578125" style="2" bestFit="1" customWidth="1"/>
    <col min="8156" max="8156" width="5.7109375" style="2" bestFit="1" customWidth="1"/>
    <col min="8157" max="8157" width="7.28515625" style="2" bestFit="1" customWidth="1"/>
    <col min="8158" max="8158" width="5.7109375" style="2" bestFit="1" customWidth="1"/>
    <col min="8159" max="8159" width="5.140625" style="2" bestFit="1" customWidth="1"/>
    <col min="8160" max="8160" width="11.42578125" style="2"/>
    <col min="8161" max="8161" width="5.7109375" style="2" bestFit="1" customWidth="1"/>
    <col min="8162" max="8162" width="9.42578125" style="2" bestFit="1" customWidth="1"/>
    <col min="8163" max="8163" width="11.5703125" style="2" bestFit="1" customWidth="1"/>
    <col min="8164" max="8164" width="9.42578125" style="2" bestFit="1" customWidth="1"/>
    <col min="8165" max="8165" width="6.28515625" style="2" bestFit="1" customWidth="1"/>
    <col min="8166" max="8166" width="7.28515625" style="2" bestFit="1" customWidth="1"/>
    <col min="8167" max="8167" width="5.7109375" style="2" bestFit="1" customWidth="1"/>
    <col min="8168" max="8168" width="5.140625" style="2" bestFit="1" customWidth="1"/>
    <col min="8169" max="8169" width="11.5703125" style="2" bestFit="1" customWidth="1"/>
    <col min="8170" max="8170" width="5.7109375" style="2" bestFit="1" customWidth="1"/>
    <col min="8171" max="8171" width="9.42578125" style="2" bestFit="1" customWidth="1"/>
    <col min="8172" max="8172" width="11.5703125" style="2" bestFit="1" customWidth="1"/>
    <col min="8173" max="8173" width="9.42578125" style="2" bestFit="1" customWidth="1"/>
    <col min="8174" max="8174" width="5.7109375" style="2" bestFit="1" customWidth="1"/>
    <col min="8175" max="8175" width="7.28515625" style="2" bestFit="1" customWidth="1"/>
    <col min="8176" max="8176" width="5.7109375" style="2" bestFit="1" customWidth="1"/>
    <col min="8177" max="8177" width="5.140625" style="2" bestFit="1" customWidth="1"/>
    <col min="8178" max="8178" width="11.5703125" style="2" bestFit="1" customWidth="1"/>
    <col min="8179" max="8179" width="5.7109375" style="2" bestFit="1" customWidth="1"/>
    <col min="8180" max="8180" width="9.42578125" style="2" bestFit="1" customWidth="1"/>
    <col min="8181" max="8181" width="11.5703125" style="2" bestFit="1" customWidth="1"/>
    <col min="8182" max="8182" width="9.42578125" style="2" bestFit="1" customWidth="1"/>
    <col min="8183" max="8183" width="5.7109375" style="2" bestFit="1" customWidth="1"/>
    <col min="8184" max="8184" width="7.28515625" style="2" bestFit="1" customWidth="1"/>
    <col min="8185" max="8185" width="5.7109375" style="2" bestFit="1" customWidth="1"/>
    <col min="8186" max="8186" width="5.140625" style="2" bestFit="1" customWidth="1"/>
    <col min="8187" max="8187" width="11.42578125" style="2"/>
    <col min="8188" max="8188" width="5.7109375" style="2" bestFit="1" customWidth="1"/>
    <col min="8189" max="8189" width="9.42578125" style="2" bestFit="1" customWidth="1"/>
    <col min="8190" max="8190" width="11.5703125" style="2" bestFit="1" customWidth="1"/>
    <col min="8191" max="8191" width="9.42578125" style="2" bestFit="1" customWidth="1"/>
    <col min="8192" max="8192" width="5.140625" style="2" bestFit="1" customWidth="1"/>
    <col min="8193" max="8193" width="7.28515625" style="2" bestFit="1" customWidth="1"/>
    <col min="8194" max="8194" width="5.140625" style="2" bestFit="1" customWidth="1"/>
    <col min="8195" max="8195" width="7.28515625" style="2" bestFit="1" customWidth="1"/>
    <col min="8196" max="8196" width="11.5703125" style="2" bestFit="1" customWidth="1"/>
    <col min="8197" max="8197" width="5.7109375" style="2" bestFit="1" customWidth="1"/>
    <col min="8198" max="8198" width="9.42578125" style="2" bestFit="1" customWidth="1"/>
    <col min="8199" max="8199" width="11.5703125" style="2" bestFit="1" customWidth="1"/>
    <col min="8200" max="8200" width="9.42578125" style="2" bestFit="1" customWidth="1"/>
    <col min="8201" max="8201" width="5.140625" style="2" bestFit="1" customWidth="1"/>
    <col min="8202" max="8202" width="7.28515625" style="2" bestFit="1" customWidth="1"/>
    <col min="8203" max="8203" width="5.140625" style="2" bestFit="1" customWidth="1"/>
    <col min="8204" max="8204" width="7.28515625" style="2" bestFit="1" customWidth="1"/>
    <col min="8205" max="8405" width="11.42578125" style="2"/>
    <col min="8406" max="8406" width="10" style="2" bestFit="1" customWidth="1"/>
    <col min="8407" max="8407" width="11.5703125" style="2" bestFit="1" customWidth="1"/>
    <col min="8408" max="8408" width="5.7109375" style="2" bestFit="1" customWidth="1"/>
    <col min="8409" max="8409" width="9.42578125" style="2" bestFit="1" customWidth="1"/>
    <col min="8410" max="8410" width="11.5703125" style="2" bestFit="1" customWidth="1"/>
    <col min="8411" max="8411" width="9.42578125" style="2" bestFit="1" customWidth="1"/>
    <col min="8412" max="8412" width="5.7109375" style="2" bestFit="1" customWidth="1"/>
    <col min="8413" max="8413" width="7.28515625" style="2" bestFit="1" customWidth="1"/>
    <col min="8414" max="8414" width="5.7109375" style="2" bestFit="1" customWidth="1"/>
    <col min="8415" max="8415" width="5.140625" style="2" bestFit="1" customWidth="1"/>
    <col min="8416" max="8416" width="11.42578125" style="2"/>
    <col min="8417" max="8417" width="5.7109375" style="2" bestFit="1" customWidth="1"/>
    <col min="8418" max="8418" width="9.42578125" style="2" bestFit="1" customWidth="1"/>
    <col min="8419" max="8419" width="11.5703125" style="2" bestFit="1" customWidth="1"/>
    <col min="8420" max="8420" width="9.42578125" style="2" bestFit="1" customWidth="1"/>
    <col min="8421" max="8421" width="6.28515625" style="2" bestFit="1" customWidth="1"/>
    <col min="8422" max="8422" width="7.28515625" style="2" bestFit="1" customWidth="1"/>
    <col min="8423" max="8423" width="5.7109375" style="2" bestFit="1" customWidth="1"/>
    <col min="8424" max="8424" width="5.140625" style="2" bestFit="1" customWidth="1"/>
    <col min="8425" max="8425" width="11.5703125" style="2" bestFit="1" customWidth="1"/>
    <col min="8426" max="8426" width="5.7109375" style="2" bestFit="1" customWidth="1"/>
    <col min="8427" max="8427" width="9.42578125" style="2" bestFit="1" customWidth="1"/>
    <col min="8428" max="8428" width="11.5703125" style="2" bestFit="1" customWidth="1"/>
    <col min="8429" max="8429" width="9.42578125" style="2" bestFit="1" customWidth="1"/>
    <col min="8430" max="8430" width="5.7109375" style="2" bestFit="1" customWidth="1"/>
    <col min="8431" max="8431" width="7.28515625" style="2" bestFit="1" customWidth="1"/>
    <col min="8432" max="8432" width="5.7109375" style="2" bestFit="1" customWidth="1"/>
    <col min="8433" max="8433" width="5.140625" style="2" bestFit="1" customWidth="1"/>
    <col min="8434" max="8434" width="11.5703125" style="2" bestFit="1" customWidth="1"/>
    <col min="8435" max="8435" width="5.7109375" style="2" bestFit="1" customWidth="1"/>
    <col min="8436" max="8436" width="9.42578125" style="2" bestFit="1" customWidth="1"/>
    <col min="8437" max="8437" width="11.5703125" style="2" bestFit="1" customWidth="1"/>
    <col min="8438" max="8438" width="9.42578125" style="2" bestFit="1" customWidth="1"/>
    <col min="8439" max="8439" width="5.7109375" style="2" bestFit="1" customWidth="1"/>
    <col min="8440" max="8440" width="7.28515625" style="2" bestFit="1" customWidth="1"/>
    <col min="8441" max="8441" width="5.7109375" style="2" bestFit="1" customWidth="1"/>
    <col min="8442" max="8442" width="5.140625" style="2" bestFit="1" customWidth="1"/>
    <col min="8443" max="8443" width="11.42578125" style="2"/>
    <col min="8444" max="8444" width="5.7109375" style="2" bestFit="1" customWidth="1"/>
    <col min="8445" max="8445" width="9.42578125" style="2" bestFit="1" customWidth="1"/>
    <col min="8446" max="8446" width="11.5703125" style="2" bestFit="1" customWidth="1"/>
    <col min="8447" max="8447" width="9.42578125" style="2" bestFit="1" customWidth="1"/>
    <col min="8448" max="8448" width="5.140625" style="2" bestFit="1" customWidth="1"/>
    <col min="8449" max="8449" width="7.28515625" style="2" bestFit="1" customWidth="1"/>
    <col min="8450" max="8450" width="5.140625" style="2" bestFit="1" customWidth="1"/>
    <col min="8451" max="8451" width="7.28515625" style="2" bestFit="1" customWidth="1"/>
    <col min="8452" max="8452" width="11.5703125" style="2" bestFit="1" customWidth="1"/>
    <col min="8453" max="8453" width="5.7109375" style="2" bestFit="1" customWidth="1"/>
    <col min="8454" max="8454" width="9.42578125" style="2" bestFit="1" customWidth="1"/>
    <col min="8455" max="8455" width="11.5703125" style="2" bestFit="1" customWidth="1"/>
    <col min="8456" max="8456" width="9.42578125" style="2" bestFit="1" customWidth="1"/>
    <col min="8457" max="8457" width="5.140625" style="2" bestFit="1" customWidth="1"/>
    <col min="8458" max="8458" width="7.28515625" style="2" bestFit="1" customWidth="1"/>
    <col min="8459" max="8459" width="5.140625" style="2" bestFit="1" customWidth="1"/>
    <col min="8460" max="8460" width="7.28515625" style="2" bestFit="1" customWidth="1"/>
    <col min="8461" max="8661" width="11.42578125" style="2"/>
    <col min="8662" max="8662" width="10" style="2" bestFit="1" customWidth="1"/>
    <col min="8663" max="8663" width="11.5703125" style="2" bestFit="1" customWidth="1"/>
    <col min="8664" max="8664" width="5.7109375" style="2" bestFit="1" customWidth="1"/>
    <col min="8665" max="8665" width="9.42578125" style="2" bestFit="1" customWidth="1"/>
    <col min="8666" max="8666" width="11.5703125" style="2" bestFit="1" customWidth="1"/>
    <col min="8667" max="8667" width="9.42578125" style="2" bestFit="1" customWidth="1"/>
    <col min="8668" max="8668" width="5.7109375" style="2" bestFit="1" customWidth="1"/>
    <col min="8669" max="8669" width="7.28515625" style="2" bestFit="1" customWidth="1"/>
    <col min="8670" max="8670" width="5.7109375" style="2" bestFit="1" customWidth="1"/>
    <col min="8671" max="8671" width="5.140625" style="2" bestFit="1" customWidth="1"/>
    <col min="8672" max="8672" width="11.42578125" style="2"/>
    <col min="8673" max="8673" width="5.7109375" style="2" bestFit="1" customWidth="1"/>
    <col min="8674" max="8674" width="9.42578125" style="2" bestFit="1" customWidth="1"/>
    <col min="8675" max="8675" width="11.5703125" style="2" bestFit="1" customWidth="1"/>
    <col min="8676" max="8676" width="9.42578125" style="2" bestFit="1" customWidth="1"/>
    <col min="8677" max="8677" width="6.28515625" style="2" bestFit="1" customWidth="1"/>
    <col min="8678" max="8678" width="7.28515625" style="2" bestFit="1" customWidth="1"/>
    <col min="8679" max="8679" width="5.7109375" style="2" bestFit="1" customWidth="1"/>
    <col min="8680" max="8680" width="5.140625" style="2" bestFit="1" customWidth="1"/>
    <col min="8681" max="8681" width="11.5703125" style="2" bestFit="1" customWidth="1"/>
    <col min="8682" max="8682" width="5.7109375" style="2" bestFit="1" customWidth="1"/>
    <col min="8683" max="8683" width="9.42578125" style="2" bestFit="1" customWidth="1"/>
    <col min="8684" max="8684" width="11.5703125" style="2" bestFit="1" customWidth="1"/>
    <col min="8685" max="8685" width="9.42578125" style="2" bestFit="1" customWidth="1"/>
    <col min="8686" max="8686" width="5.7109375" style="2" bestFit="1" customWidth="1"/>
    <col min="8687" max="8687" width="7.28515625" style="2" bestFit="1" customWidth="1"/>
    <col min="8688" max="8688" width="5.7109375" style="2" bestFit="1" customWidth="1"/>
    <col min="8689" max="8689" width="5.140625" style="2" bestFit="1" customWidth="1"/>
    <col min="8690" max="8690" width="11.5703125" style="2" bestFit="1" customWidth="1"/>
    <col min="8691" max="8691" width="5.7109375" style="2" bestFit="1" customWidth="1"/>
    <col min="8692" max="8692" width="9.42578125" style="2" bestFit="1" customWidth="1"/>
    <col min="8693" max="8693" width="11.5703125" style="2" bestFit="1" customWidth="1"/>
    <col min="8694" max="8694" width="9.42578125" style="2" bestFit="1" customWidth="1"/>
    <col min="8695" max="8695" width="5.7109375" style="2" bestFit="1" customWidth="1"/>
    <col min="8696" max="8696" width="7.28515625" style="2" bestFit="1" customWidth="1"/>
    <col min="8697" max="8697" width="5.7109375" style="2" bestFit="1" customWidth="1"/>
    <col min="8698" max="8698" width="5.140625" style="2" bestFit="1" customWidth="1"/>
    <col min="8699" max="8699" width="11.42578125" style="2"/>
    <col min="8700" max="8700" width="5.7109375" style="2" bestFit="1" customWidth="1"/>
    <col min="8701" max="8701" width="9.42578125" style="2" bestFit="1" customWidth="1"/>
    <col min="8702" max="8702" width="11.5703125" style="2" bestFit="1" customWidth="1"/>
    <col min="8703" max="8703" width="9.42578125" style="2" bestFit="1" customWidth="1"/>
    <col min="8704" max="8704" width="5.140625" style="2" bestFit="1" customWidth="1"/>
    <col min="8705" max="8705" width="7.28515625" style="2" bestFit="1" customWidth="1"/>
    <col min="8706" max="8706" width="5.140625" style="2" bestFit="1" customWidth="1"/>
    <col min="8707" max="8707" width="7.28515625" style="2" bestFit="1" customWidth="1"/>
    <col min="8708" max="8708" width="11.5703125" style="2" bestFit="1" customWidth="1"/>
    <col min="8709" max="8709" width="5.7109375" style="2" bestFit="1" customWidth="1"/>
    <col min="8710" max="8710" width="9.42578125" style="2" bestFit="1" customWidth="1"/>
    <col min="8711" max="8711" width="11.5703125" style="2" bestFit="1" customWidth="1"/>
    <col min="8712" max="8712" width="9.42578125" style="2" bestFit="1" customWidth="1"/>
    <col min="8713" max="8713" width="5.140625" style="2" bestFit="1" customWidth="1"/>
    <col min="8714" max="8714" width="7.28515625" style="2" bestFit="1" customWidth="1"/>
    <col min="8715" max="8715" width="5.140625" style="2" bestFit="1" customWidth="1"/>
    <col min="8716" max="8716" width="7.28515625" style="2" bestFit="1" customWidth="1"/>
    <col min="8717" max="8917" width="11.42578125" style="2"/>
    <col min="8918" max="8918" width="10" style="2" bestFit="1" customWidth="1"/>
    <col min="8919" max="8919" width="11.5703125" style="2" bestFit="1" customWidth="1"/>
    <col min="8920" max="8920" width="5.7109375" style="2" bestFit="1" customWidth="1"/>
    <col min="8921" max="8921" width="9.42578125" style="2" bestFit="1" customWidth="1"/>
    <col min="8922" max="8922" width="11.5703125" style="2" bestFit="1" customWidth="1"/>
    <col min="8923" max="8923" width="9.42578125" style="2" bestFit="1" customWidth="1"/>
    <col min="8924" max="8924" width="5.7109375" style="2" bestFit="1" customWidth="1"/>
    <col min="8925" max="8925" width="7.28515625" style="2" bestFit="1" customWidth="1"/>
    <col min="8926" max="8926" width="5.7109375" style="2" bestFit="1" customWidth="1"/>
    <col min="8927" max="8927" width="5.140625" style="2" bestFit="1" customWidth="1"/>
    <col min="8928" max="8928" width="11.42578125" style="2"/>
    <col min="8929" max="8929" width="5.7109375" style="2" bestFit="1" customWidth="1"/>
    <col min="8930" max="8930" width="9.42578125" style="2" bestFit="1" customWidth="1"/>
    <col min="8931" max="8931" width="11.5703125" style="2" bestFit="1" customWidth="1"/>
    <col min="8932" max="8932" width="9.42578125" style="2" bestFit="1" customWidth="1"/>
    <col min="8933" max="8933" width="6.28515625" style="2" bestFit="1" customWidth="1"/>
    <col min="8934" max="8934" width="7.28515625" style="2" bestFit="1" customWidth="1"/>
    <col min="8935" max="8935" width="5.7109375" style="2" bestFit="1" customWidth="1"/>
    <col min="8936" max="8936" width="5.140625" style="2" bestFit="1" customWidth="1"/>
    <col min="8937" max="8937" width="11.5703125" style="2" bestFit="1" customWidth="1"/>
    <col min="8938" max="8938" width="5.7109375" style="2" bestFit="1" customWidth="1"/>
    <col min="8939" max="8939" width="9.42578125" style="2" bestFit="1" customWidth="1"/>
    <col min="8940" max="8940" width="11.5703125" style="2" bestFit="1" customWidth="1"/>
    <col min="8941" max="8941" width="9.42578125" style="2" bestFit="1" customWidth="1"/>
    <col min="8942" max="8942" width="5.7109375" style="2" bestFit="1" customWidth="1"/>
    <col min="8943" max="8943" width="7.28515625" style="2" bestFit="1" customWidth="1"/>
    <col min="8944" max="8944" width="5.7109375" style="2" bestFit="1" customWidth="1"/>
    <col min="8945" max="8945" width="5.140625" style="2" bestFit="1" customWidth="1"/>
    <col min="8946" max="8946" width="11.5703125" style="2" bestFit="1" customWidth="1"/>
    <col min="8947" max="8947" width="5.7109375" style="2" bestFit="1" customWidth="1"/>
    <col min="8948" max="8948" width="9.42578125" style="2" bestFit="1" customWidth="1"/>
    <col min="8949" max="8949" width="11.5703125" style="2" bestFit="1" customWidth="1"/>
    <col min="8950" max="8950" width="9.42578125" style="2" bestFit="1" customWidth="1"/>
    <col min="8951" max="8951" width="5.7109375" style="2" bestFit="1" customWidth="1"/>
    <col min="8952" max="8952" width="7.28515625" style="2" bestFit="1" customWidth="1"/>
    <col min="8953" max="8953" width="5.7109375" style="2" bestFit="1" customWidth="1"/>
    <col min="8954" max="8954" width="5.140625" style="2" bestFit="1" customWidth="1"/>
    <col min="8955" max="8955" width="11.42578125" style="2"/>
    <col min="8956" max="8956" width="5.7109375" style="2" bestFit="1" customWidth="1"/>
    <col min="8957" max="8957" width="9.42578125" style="2" bestFit="1" customWidth="1"/>
    <col min="8958" max="8958" width="11.5703125" style="2" bestFit="1" customWidth="1"/>
    <col min="8959" max="8959" width="9.42578125" style="2" bestFit="1" customWidth="1"/>
    <col min="8960" max="8960" width="5.140625" style="2" bestFit="1" customWidth="1"/>
    <col min="8961" max="8961" width="7.28515625" style="2" bestFit="1" customWidth="1"/>
    <col min="8962" max="8962" width="5.140625" style="2" bestFit="1" customWidth="1"/>
    <col min="8963" max="8963" width="7.28515625" style="2" bestFit="1" customWidth="1"/>
    <col min="8964" max="8964" width="11.5703125" style="2" bestFit="1" customWidth="1"/>
    <col min="8965" max="8965" width="5.7109375" style="2" bestFit="1" customWidth="1"/>
    <col min="8966" max="8966" width="9.42578125" style="2" bestFit="1" customWidth="1"/>
    <col min="8967" max="8967" width="11.5703125" style="2" bestFit="1" customWidth="1"/>
    <col min="8968" max="8968" width="9.42578125" style="2" bestFit="1" customWidth="1"/>
    <col min="8969" max="8969" width="5.140625" style="2" bestFit="1" customWidth="1"/>
    <col min="8970" max="8970" width="7.28515625" style="2" bestFit="1" customWidth="1"/>
    <col min="8971" max="8971" width="5.140625" style="2" bestFit="1" customWidth="1"/>
    <col min="8972" max="8972" width="7.28515625" style="2" bestFit="1" customWidth="1"/>
    <col min="8973" max="9173" width="11.42578125" style="2"/>
    <col min="9174" max="9174" width="10" style="2" bestFit="1" customWidth="1"/>
    <col min="9175" max="9175" width="11.5703125" style="2" bestFit="1" customWidth="1"/>
    <col min="9176" max="9176" width="5.7109375" style="2" bestFit="1" customWidth="1"/>
    <col min="9177" max="9177" width="9.42578125" style="2" bestFit="1" customWidth="1"/>
    <col min="9178" max="9178" width="11.5703125" style="2" bestFit="1" customWidth="1"/>
    <col min="9179" max="9179" width="9.42578125" style="2" bestFit="1" customWidth="1"/>
    <col min="9180" max="9180" width="5.7109375" style="2" bestFit="1" customWidth="1"/>
    <col min="9181" max="9181" width="7.28515625" style="2" bestFit="1" customWidth="1"/>
    <col min="9182" max="9182" width="5.7109375" style="2" bestFit="1" customWidth="1"/>
    <col min="9183" max="9183" width="5.140625" style="2" bestFit="1" customWidth="1"/>
    <col min="9184" max="9184" width="11.42578125" style="2"/>
    <col min="9185" max="9185" width="5.7109375" style="2" bestFit="1" customWidth="1"/>
    <col min="9186" max="9186" width="9.42578125" style="2" bestFit="1" customWidth="1"/>
    <col min="9187" max="9187" width="11.5703125" style="2" bestFit="1" customWidth="1"/>
    <col min="9188" max="9188" width="9.42578125" style="2" bestFit="1" customWidth="1"/>
    <col min="9189" max="9189" width="6.28515625" style="2" bestFit="1" customWidth="1"/>
    <col min="9190" max="9190" width="7.28515625" style="2" bestFit="1" customWidth="1"/>
    <col min="9191" max="9191" width="5.7109375" style="2" bestFit="1" customWidth="1"/>
    <col min="9192" max="9192" width="5.140625" style="2" bestFit="1" customWidth="1"/>
    <col min="9193" max="9193" width="11.5703125" style="2" bestFit="1" customWidth="1"/>
    <col min="9194" max="9194" width="5.7109375" style="2" bestFit="1" customWidth="1"/>
    <col min="9195" max="9195" width="9.42578125" style="2" bestFit="1" customWidth="1"/>
    <col min="9196" max="9196" width="11.5703125" style="2" bestFit="1" customWidth="1"/>
    <col min="9197" max="9197" width="9.42578125" style="2" bestFit="1" customWidth="1"/>
    <col min="9198" max="9198" width="5.7109375" style="2" bestFit="1" customWidth="1"/>
    <col min="9199" max="9199" width="7.28515625" style="2" bestFit="1" customWidth="1"/>
    <col min="9200" max="9200" width="5.7109375" style="2" bestFit="1" customWidth="1"/>
    <col min="9201" max="9201" width="5.140625" style="2" bestFit="1" customWidth="1"/>
    <col min="9202" max="9202" width="11.5703125" style="2" bestFit="1" customWidth="1"/>
    <col min="9203" max="9203" width="5.7109375" style="2" bestFit="1" customWidth="1"/>
    <col min="9204" max="9204" width="9.42578125" style="2" bestFit="1" customWidth="1"/>
    <col min="9205" max="9205" width="11.5703125" style="2" bestFit="1" customWidth="1"/>
    <col min="9206" max="9206" width="9.42578125" style="2" bestFit="1" customWidth="1"/>
    <col min="9207" max="9207" width="5.7109375" style="2" bestFit="1" customWidth="1"/>
    <col min="9208" max="9208" width="7.28515625" style="2" bestFit="1" customWidth="1"/>
    <col min="9209" max="9209" width="5.7109375" style="2" bestFit="1" customWidth="1"/>
    <col min="9210" max="9210" width="5.140625" style="2" bestFit="1" customWidth="1"/>
    <col min="9211" max="9211" width="11.42578125" style="2"/>
    <col min="9212" max="9212" width="5.7109375" style="2" bestFit="1" customWidth="1"/>
    <col min="9213" max="9213" width="9.42578125" style="2" bestFit="1" customWidth="1"/>
    <col min="9214" max="9214" width="11.5703125" style="2" bestFit="1" customWidth="1"/>
    <col min="9215" max="9215" width="9.42578125" style="2" bestFit="1" customWidth="1"/>
    <col min="9216" max="9216" width="5.140625" style="2" bestFit="1" customWidth="1"/>
    <col min="9217" max="9217" width="7.28515625" style="2" bestFit="1" customWidth="1"/>
    <col min="9218" max="9218" width="5.140625" style="2" bestFit="1" customWidth="1"/>
    <col min="9219" max="9219" width="7.28515625" style="2" bestFit="1" customWidth="1"/>
    <col min="9220" max="9220" width="11.5703125" style="2" bestFit="1" customWidth="1"/>
    <col min="9221" max="9221" width="5.7109375" style="2" bestFit="1" customWidth="1"/>
    <col min="9222" max="9222" width="9.42578125" style="2" bestFit="1" customWidth="1"/>
    <col min="9223" max="9223" width="11.5703125" style="2" bestFit="1" customWidth="1"/>
    <col min="9224" max="9224" width="9.42578125" style="2" bestFit="1" customWidth="1"/>
    <col min="9225" max="9225" width="5.140625" style="2" bestFit="1" customWidth="1"/>
    <col min="9226" max="9226" width="7.28515625" style="2" bestFit="1" customWidth="1"/>
    <col min="9227" max="9227" width="5.140625" style="2" bestFit="1" customWidth="1"/>
    <col min="9228" max="9228" width="7.28515625" style="2" bestFit="1" customWidth="1"/>
    <col min="9229" max="9429" width="11.42578125" style="2"/>
    <col min="9430" max="9430" width="10" style="2" bestFit="1" customWidth="1"/>
    <col min="9431" max="9431" width="11.5703125" style="2" bestFit="1" customWidth="1"/>
    <col min="9432" max="9432" width="5.7109375" style="2" bestFit="1" customWidth="1"/>
    <col min="9433" max="9433" width="9.42578125" style="2" bestFit="1" customWidth="1"/>
    <col min="9434" max="9434" width="11.5703125" style="2" bestFit="1" customWidth="1"/>
    <col min="9435" max="9435" width="9.42578125" style="2" bestFit="1" customWidth="1"/>
    <col min="9436" max="9436" width="5.7109375" style="2" bestFit="1" customWidth="1"/>
    <col min="9437" max="9437" width="7.28515625" style="2" bestFit="1" customWidth="1"/>
    <col min="9438" max="9438" width="5.7109375" style="2" bestFit="1" customWidth="1"/>
    <col min="9439" max="9439" width="5.140625" style="2" bestFit="1" customWidth="1"/>
    <col min="9440" max="9440" width="11.42578125" style="2"/>
    <col min="9441" max="9441" width="5.7109375" style="2" bestFit="1" customWidth="1"/>
    <col min="9442" max="9442" width="9.42578125" style="2" bestFit="1" customWidth="1"/>
    <col min="9443" max="9443" width="11.5703125" style="2" bestFit="1" customWidth="1"/>
    <col min="9444" max="9444" width="9.42578125" style="2" bestFit="1" customWidth="1"/>
    <col min="9445" max="9445" width="6.28515625" style="2" bestFit="1" customWidth="1"/>
    <col min="9446" max="9446" width="7.28515625" style="2" bestFit="1" customWidth="1"/>
    <col min="9447" max="9447" width="5.7109375" style="2" bestFit="1" customWidth="1"/>
    <col min="9448" max="9448" width="5.140625" style="2" bestFit="1" customWidth="1"/>
    <col min="9449" max="9449" width="11.5703125" style="2" bestFit="1" customWidth="1"/>
    <col min="9450" max="9450" width="5.7109375" style="2" bestFit="1" customWidth="1"/>
    <col min="9451" max="9451" width="9.42578125" style="2" bestFit="1" customWidth="1"/>
    <col min="9452" max="9452" width="11.5703125" style="2" bestFit="1" customWidth="1"/>
    <col min="9453" max="9453" width="9.42578125" style="2" bestFit="1" customWidth="1"/>
    <col min="9454" max="9454" width="5.7109375" style="2" bestFit="1" customWidth="1"/>
    <col min="9455" max="9455" width="7.28515625" style="2" bestFit="1" customWidth="1"/>
    <col min="9456" max="9456" width="5.7109375" style="2" bestFit="1" customWidth="1"/>
    <col min="9457" max="9457" width="5.140625" style="2" bestFit="1" customWidth="1"/>
    <col min="9458" max="9458" width="11.5703125" style="2" bestFit="1" customWidth="1"/>
    <col min="9459" max="9459" width="5.7109375" style="2" bestFit="1" customWidth="1"/>
    <col min="9460" max="9460" width="9.42578125" style="2" bestFit="1" customWidth="1"/>
    <col min="9461" max="9461" width="11.5703125" style="2" bestFit="1" customWidth="1"/>
    <col min="9462" max="9462" width="9.42578125" style="2" bestFit="1" customWidth="1"/>
    <col min="9463" max="9463" width="5.7109375" style="2" bestFit="1" customWidth="1"/>
    <col min="9464" max="9464" width="7.28515625" style="2" bestFit="1" customWidth="1"/>
    <col min="9465" max="9465" width="5.7109375" style="2" bestFit="1" customWidth="1"/>
    <col min="9466" max="9466" width="5.140625" style="2" bestFit="1" customWidth="1"/>
    <col min="9467" max="9467" width="11.42578125" style="2"/>
    <col min="9468" max="9468" width="5.7109375" style="2" bestFit="1" customWidth="1"/>
    <col min="9469" max="9469" width="9.42578125" style="2" bestFit="1" customWidth="1"/>
    <col min="9470" max="9470" width="11.5703125" style="2" bestFit="1" customWidth="1"/>
    <col min="9471" max="9471" width="9.42578125" style="2" bestFit="1" customWidth="1"/>
    <col min="9472" max="9472" width="5.140625" style="2" bestFit="1" customWidth="1"/>
    <col min="9473" max="9473" width="7.28515625" style="2" bestFit="1" customWidth="1"/>
    <col min="9474" max="9474" width="5.140625" style="2" bestFit="1" customWidth="1"/>
    <col min="9475" max="9475" width="7.28515625" style="2" bestFit="1" customWidth="1"/>
    <col min="9476" max="9476" width="11.5703125" style="2" bestFit="1" customWidth="1"/>
    <col min="9477" max="9477" width="5.7109375" style="2" bestFit="1" customWidth="1"/>
    <col min="9478" max="9478" width="9.42578125" style="2" bestFit="1" customWidth="1"/>
    <col min="9479" max="9479" width="11.5703125" style="2" bestFit="1" customWidth="1"/>
    <col min="9480" max="9480" width="9.42578125" style="2" bestFit="1" customWidth="1"/>
    <col min="9481" max="9481" width="5.140625" style="2" bestFit="1" customWidth="1"/>
    <col min="9482" max="9482" width="7.28515625" style="2" bestFit="1" customWidth="1"/>
    <col min="9483" max="9483" width="5.140625" style="2" bestFit="1" customWidth="1"/>
    <col min="9484" max="9484" width="7.28515625" style="2" bestFit="1" customWidth="1"/>
    <col min="9485" max="9685" width="11.42578125" style="2"/>
    <col min="9686" max="9686" width="10" style="2" bestFit="1" customWidth="1"/>
    <col min="9687" max="9687" width="11.5703125" style="2" bestFit="1" customWidth="1"/>
    <col min="9688" max="9688" width="5.7109375" style="2" bestFit="1" customWidth="1"/>
    <col min="9689" max="9689" width="9.42578125" style="2" bestFit="1" customWidth="1"/>
    <col min="9690" max="9690" width="11.5703125" style="2" bestFit="1" customWidth="1"/>
    <col min="9691" max="9691" width="9.42578125" style="2" bestFit="1" customWidth="1"/>
    <col min="9692" max="9692" width="5.7109375" style="2" bestFit="1" customWidth="1"/>
    <col min="9693" max="9693" width="7.28515625" style="2" bestFit="1" customWidth="1"/>
    <col min="9694" max="9694" width="5.7109375" style="2" bestFit="1" customWidth="1"/>
    <col min="9695" max="9695" width="5.140625" style="2" bestFit="1" customWidth="1"/>
    <col min="9696" max="9696" width="11.42578125" style="2"/>
    <col min="9697" max="9697" width="5.7109375" style="2" bestFit="1" customWidth="1"/>
    <col min="9698" max="9698" width="9.42578125" style="2" bestFit="1" customWidth="1"/>
    <col min="9699" max="9699" width="11.5703125" style="2" bestFit="1" customWidth="1"/>
    <col min="9700" max="9700" width="9.42578125" style="2" bestFit="1" customWidth="1"/>
    <col min="9701" max="9701" width="6.28515625" style="2" bestFit="1" customWidth="1"/>
    <col min="9702" max="9702" width="7.28515625" style="2" bestFit="1" customWidth="1"/>
    <col min="9703" max="9703" width="5.7109375" style="2" bestFit="1" customWidth="1"/>
    <col min="9704" max="9704" width="5.140625" style="2" bestFit="1" customWidth="1"/>
    <col min="9705" max="9705" width="11.5703125" style="2" bestFit="1" customWidth="1"/>
    <col min="9706" max="9706" width="5.7109375" style="2" bestFit="1" customWidth="1"/>
    <col min="9707" max="9707" width="9.42578125" style="2" bestFit="1" customWidth="1"/>
    <col min="9708" max="9708" width="11.5703125" style="2" bestFit="1" customWidth="1"/>
    <col min="9709" max="9709" width="9.42578125" style="2" bestFit="1" customWidth="1"/>
    <col min="9710" max="9710" width="5.7109375" style="2" bestFit="1" customWidth="1"/>
    <col min="9711" max="9711" width="7.28515625" style="2" bestFit="1" customWidth="1"/>
    <col min="9712" max="9712" width="5.7109375" style="2" bestFit="1" customWidth="1"/>
    <col min="9713" max="9713" width="5.140625" style="2" bestFit="1" customWidth="1"/>
    <col min="9714" max="9714" width="11.5703125" style="2" bestFit="1" customWidth="1"/>
    <col min="9715" max="9715" width="5.7109375" style="2" bestFit="1" customWidth="1"/>
    <col min="9716" max="9716" width="9.42578125" style="2" bestFit="1" customWidth="1"/>
    <col min="9717" max="9717" width="11.5703125" style="2" bestFit="1" customWidth="1"/>
    <col min="9718" max="9718" width="9.42578125" style="2" bestFit="1" customWidth="1"/>
    <col min="9719" max="9719" width="5.7109375" style="2" bestFit="1" customWidth="1"/>
    <col min="9720" max="9720" width="7.28515625" style="2" bestFit="1" customWidth="1"/>
    <col min="9721" max="9721" width="5.7109375" style="2" bestFit="1" customWidth="1"/>
    <col min="9722" max="9722" width="5.140625" style="2" bestFit="1" customWidth="1"/>
    <col min="9723" max="9723" width="11.42578125" style="2"/>
    <col min="9724" max="9724" width="5.7109375" style="2" bestFit="1" customWidth="1"/>
    <col min="9725" max="9725" width="9.42578125" style="2" bestFit="1" customWidth="1"/>
    <col min="9726" max="9726" width="11.5703125" style="2" bestFit="1" customWidth="1"/>
    <col min="9727" max="9727" width="9.42578125" style="2" bestFit="1" customWidth="1"/>
    <col min="9728" max="9728" width="5.140625" style="2" bestFit="1" customWidth="1"/>
    <col min="9729" max="9729" width="7.28515625" style="2" bestFit="1" customWidth="1"/>
    <col min="9730" max="9730" width="5.140625" style="2" bestFit="1" customWidth="1"/>
    <col min="9731" max="9731" width="7.28515625" style="2" bestFit="1" customWidth="1"/>
    <col min="9732" max="9732" width="11.5703125" style="2" bestFit="1" customWidth="1"/>
    <col min="9733" max="9733" width="5.7109375" style="2" bestFit="1" customWidth="1"/>
    <col min="9734" max="9734" width="9.42578125" style="2" bestFit="1" customWidth="1"/>
    <col min="9735" max="9735" width="11.5703125" style="2" bestFit="1" customWidth="1"/>
    <col min="9736" max="9736" width="9.42578125" style="2" bestFit="1" customWidth="1"/>
    <col min="9737" max="9737" width="5.140625" style="2" bestFit="1" customWidth="1"/>
    <col min="9738" max="9738" width="7.28515625" style="2" bestFit="1" customWidth="1"/>
    <col min="9739" max="9739" width="5.140625" style="2" bestFit="1" customWidth="1"/>
    <col min="9740" max="9740" width="7.28515625" style="2" bestFit="1" customWidth="1"/>
    <col min="9741" max="9941" width="11.42578125" style="2"/>
    <col min="9942" max="9942" width="10" style="2" bestFit="1" customWidth="1"/>
    <col min="9943" max="9943" width="11.5703125" style="2" bestFit="1" customWidth="1"/>
    <col min="9944" max="9944" width="5.7109375" style="2" bestFit="1" customWidth="1"/>
    <col min="9945" max="9945" width="9.42578125" style="2" bestFit="1" customWidth="1"/>
    <col min="9946" max="9946" width="11.5703125" style="2" bestFit="1" customWidth="1"/>
    <col min="9947" max="9947" width="9.42578125" style="2" bestFit="1" customWidth="1"/>
    <col min="9948" max="9948" width="5.7109375" style="2" bestFit="1" customWidth="1"/>
    <col min="9949" max="9949" width="7.28515625" style="2" bestFit="1" customWidth="1"/>
    <col min="9950" max="9950" width="5.7109375" style="2" bestFit="1" customWidth="1"/>
    <col min="9951" max="9951" width="5.140625" style="2" bestFit="1" customWidth="1"/>
    <col min="9952" max="9952" width="11.42578125" style="2"/>
    <col min="9953" max="9953" width="5.7109375" style="2" bestFit="1" customWidth="1"/>
    <col min="9954" max="9954" width="9.42578125" style="2" bestFit="1" customWidth="1"/>
    <col min="9955" max="9955" width="11.5703125" style="2" bestFit="1" customWidth="1"/>
    <col min="9956" max="9956" width="9.42578125" style="2" bestFit="1" customWidth="1"/>
    <col min="9957" max="9957" width="6.28515625" style="2" bestFit="1" customWidth="1"/>
    <col min="9958" max="9958" width="7.28515625" style="2" bestFit="1" customWidth="1"/>
    <col min="9959" max="9959" width="5.7109375" style="2" bestFit="1" customWidth="1"/>
    <col min="9960" max="9960" width="5.140625" style="2" bestFit="1" customWidth="1"/>
    <col min="9961" max="9961" width="11.5703125" style="2" bestFit="1" customWidth="1"/>
    <col min="9962" max="9962" width="5.7109375" style="2" bestFit="1" customWidth="1"/>
    <col min="9963" max="9963" width="9.42578125" style="2" bestFit="1" customWidth="1"/>
    <col min="9964" max="9964" width="11.5703125" style="2" bestFit="1" customWidth="1"/>
    <col min="9965" max="9965" width="9.42578125" style="2" bestFit="1" customWidth="1"/>
    <col min="9966" max="9966" width="5.7109375" style="2" bestFit="1" customWidth="1"/>
    <col min="9967" max="9967" width="7.28515625" style="2" bestFit="1" customWidth="1"/>
    <col min="9968" max="9968" width="5.7109375" style="2" bestFit="1" customWidth="1"/>
    <col min="9969" max="9969" width="5.140625" style="2" bestFit="1" customWidth="1"/>
    <col min="9970" max="9970" width="11.5703125" style="2" bestFit="1" customWidth="1"/>
    <col min="9971" max="9971" width="5.7109375" style="2" bestFit="1" customWidth="1"/>
    <col min="9972" max="9972" width="9.42578125" style="2" bestFit="1" customWidth="1"/>
    <col min="9973" max="9973" width="11.5703125" style="2" bestFit="1" customWidth="1"/>
    <col min="9974" max="9974" width="9.42578125" style="2" bestFit="1" customWidth="1"/>
    <col min="9975" max="9975" width="5.7109375" style="2" bestFit="1" customWidth="1"/>
    <col min="9976" max="9976" width="7.28515625" style="2" bestFit="1" customWidth="1"/>
    <col min="9977" max="9977" width="5.7109375" style="2" bestFit="1" customWidth="1"/>
    <col min="9978" max="9978" width="5.140625" style="2" bestFit="1" customWidth="1"/>
    <col min="9979" max="9979" width="11.42578125" style="2"/>
    <col min="9980" max="9980" width="5.7109375" style="2" bestFit="1" customWidth="1"/>
    <col min="9981" max="9981" width="9.42578125" style="2" bestFit="1" customWidth="1"/>
    <col min="9982" max="9982" width="11.5703125" style="2" bestFit="1" customWidth="1"/>
    <col min="9983" max="9983" width="9.42578125" style="2" bestFit="1" customWidth="1"/>
    <col min="9984" max="9984" width="5.140625" style="2" bestFit="1" customWidth="1"/>
    <col min="9985" max="9985" width="7.28515625" style="2" bestFit="1" customWidth="1"/>
    <col min="9986" max="9986" width="5.140625" style="2" bestFit="1" customWidth="1"/>
    <col min="9987" max="9987" width="7.28515625" style="2" bestFit="1" customWidth="1"/>
    <col min="9988" max="9988" width="11.5703125" style="2" bestFit="1" customWidth="1"/>
    <col min="9989" max="9989" width="5.7109375" style="2" bestFit="1" customWidth="1"/>
    <col min="9990" max="9990" width="9.42578125" style="2" bestFit="1" customWidth="1"/>
    <col min="9991" max="9991" width="11.5703125" style="2" bestFit="1" customWidth="1"/>
    <col min="9992" max="9992" width="9.42578125" style="2" bestFit="1" customWidth="1"/>
    <col min="9993" max="9993" width="5.140625" style="2" bestFit="1" customWidth="1"/>
    <col min="9994" max="9994" width="7.28515625" style="2" bestFit="1" customWidth="1"/>
    <col min="9995" max="9995" width="5.140625" style="2" bestFit="1" customWidth="1"/>
    <col min="9996" max="9996" width="7.28515625" style="2" bestFit="1" customWidth="1"/>
    <col min="9997" max="10197" width="11.42578125" style="2"/>
    <col min="10198" max="10198" width="10" style="2" bestFit="1" customWidth="1"/>
    <col min="10199" max="10199" width="11.5703125" style="2" bestFit="1" customWidth="1"/>
    <col min="10200" max="10200" width="5.7109375" style="2" bestFit="1" customWidth="1"/>
    <col min="10201" max="10201" width="9.42578125" style="2" bestFit="1" customWidth="1"/>
    <col min="10202" max="10202" width="11.5703125" style="2" bestFit="1" customWidth="1"/>
    <col min="10203" max="10203" width="9.42578125" style="2" bestFit="1" customWidth="1"/>
    <col min="10204" max="10204" width="5.7109375" style="2" bestFit="1" customWidth="1"/>
    <col min="10205" max="10205" width="7.28515625" style="2" bestFit="1" customWidth="1"/>
    <col min="10206" max="10206" width="5.7109375" style="2" bestFit="1" customWidth="1"/>
    <col min="10207" max="10207" width="5.140625" style="2" bestFit="1" customWidth="1"/>
    <col min="10208" max="10208" width="11.42578125" style="2"/>
    <col min="10209" max="10209" width="5.7109375" style="2" bestFit="1" customWidth="1"/>
    <col min="10210" max="10210" width="9.42578125" style="2" bestFit="1" customWidth="1"/>
    <col min="10211" max="10211" width="11.5703125" style="2" bestFit="1" customWidth="1"/>
    <col min="10212" max="10212" width="9.42578125" style="2" bestFit="1" customWidth="1"/>
    <col min="10213" max="10213" width="6.28515625" style="2" bestFit="1" customWidth="1"/>
    <col min="10214" max="10214" width="7.28515625" style="2" bestFit="1" customWidth="1"/>
    <col min="10215" max="10215" width="5.7109375" style="2" bestFit="1" customWidth="1"/>
    <col min="10216" max="10216" width="5.140625" style="2" bestFit="1" customWidth="1"/>
    <col min="10217" max="10217" width="11.5703125" style="2" bestFit="1" customWidth="1"/>
    <col min="10218" max="10218" width="5.7109375" style="2" bestFit="1" customWidth="1"/>
    <col min="10219" max="10219" width="9.42578125" style="2" bestFit="1" customWidth="1"/>
    <col min="10220" max="10220" width="11.5703125" style="2" bestFit="1" customWidth="1"/>
    <col min="10221" max="10221" width="9.42578125" style="2" bestFit="1" customWidth="1"/>
    <col min="10222" max="10222" width="5.7109375" style="2" bestFit="1" customWidth="1"/>
    <col min="10223" max="10223" width="7.28515625" style="2" bestFit="1" customWidth="1"/>
    <col min="10224" max="10224" width="5.7109375" style="2" bestFit="1" customWidth="1"/>
    <col min="10225" max="10225" width="5.140625" style="2" bestFit="1" customWidth="1"/>
    <col min="10226" max="10226" width="11.5703125" style="2" bestFit="1" customWidth="1"/>
    <col min="10227" max="10227" width="5.7109375" style="2" bestFit="1" customWidth="1"/>
    <col min="10228" max="10228" width="9.42578125" style="2" bestFit="1" customWidth="1"/>
    <col min="10229" max="10229" width="11.5703125" style="2" bestFit="1" customWidth="1"/>
    <col min="10230" max="10230" width="9.42578125" style="2" bestFit="1" customWidth="1"/>
    <col min="10231" max="10231" width="5.7109375" style="2" bestFit="1" customWidth="1"/>
    <col min="10232" max="10232" width="7.28515625" style="2" bestFit="1" customWidth="1"/>
    <col min="10233" max="10233" width="5.7109375" style="2" bestFit="1" customWidth="1"/>
    <col min="10234" max="10234" width="5.140625" style="2" bestFit="1" customWidth="1"/>
    <col min="10235" max="10235" width="11.42578125" style="2"/>
    <col min="10236" max="10236" width="5.7109375" style="2" bestFit="1" customWidth="1"/>
    <col min="10237" max="10237" width="9.42578125" style="2" bestFit="1" customWidth="1"/>
    <col min="10238" max="10238" width="11.5703125" style="2" bestFit="1" customWidth="1"/>
    <col min="10239" max="10239" width="9.42578125" style="2" bestFit="1" customWidth="1"/>
    <col min="10240" max="10240" width="5.140625" style="2" bestFit="1" customWidth="1"/>
    <col min="10241" max="10241" width="7.28515625" style="2" bestFit="1" customWidth="1"/>
    <col min="10242" max="10242" width="5.140625" style="2" bestFit="1" customWidth="1"/>
    <col min="10243" max="10243" width="7.28515625" style="2" bestFit="1" customWidth="1"/>
    <col min="10244" max="10244" width="11.5703125" style="2" bestFit="1" customWidth="1"/>
    <col min="10245" max="10245" width="5.7109375" style="2" bestFit="1" customWidth="1"/>
    <col min="10246" max="10246" width="9.42578125" style="2" bestFit="1" customWidth="1"/>
    <col min="10247" max="10247" width="11.5703125" style="2" bestFit="1" customWidth="1"/>
    <col min="10248" max="10248" width="9.42578125" style="2" bestFit="1" customWidth="1"/>
    <col min="10249" max="10249" width="5.140625" style="2" bestFit="1" customWidth="1"/>
    <col min="10250" max="10250" width="7.28515625" style="2" bestFit="1" customWidth="1"/>
    <col min="10251" max="10251" width="5.140625" style="2" bestFit="1" customWidth="1"/>
    <col min="10252" max="10252" width="7.28515625" style="2" bestFit="1" customWidth="1"/>
    <col min="10253" max="10453" width="11.42578125" style="2"/>
    <col min="10454" max="10454" width="10" style="2" bestFit="1" customWidth="1"/>
    <col min="10455" max="10455" width="11.5703125" style="2" bestFit="1" customWidth="1"/>
    <col min="10456" max="10456" width="5.7109375" style="2" bestFit="1" customWidth="1"/>
    <col min="10457" max="10457" width="9.42578125" style="2" bestFit="1" customWidth="1"/>
    <col min="10458" max="10458" width="11.5703125" style="2" bestFit="1" customWidth="1"/>
    <col min="10459" max="10459" width="9.42578125" style="2" bestFit="1" customWidth="1"/>
    <col min="10460" max="10460" width="5.7109375" style="2" bestFit="1" customWidth="1"/>
    <col min="10461" max="10461" width="7.28515625" style="2" bestFit="1" customWidth="1"/>
    <col min="10462" max="10462" width="5.7109375" style="2" bestFit="1" customWidth="1"/>
    <col min="10463" max="10463" width="5.140625" style="2" bestFit="1" customWidth="1"/>
    <col min="10464" max="10464" width="11.42578125" style="2"/>
    <col min="10465" max="10465" width="5.7109375" style="2" bestFit="1" customWidth="1"/>
    <col min="10466" max="10466" width="9.42578125" style="2" bestFit="1" customWidth="1"/>
    <col min="10467" max="10467" width="11.5703125" style="2" bestFit="1" customWidth="1"/>
    <col min="10468" max="10468" width="9.42578125" style="2" bestFit="1" customWidth="1"/>
    <col min="10469" max="10469" width="6.28515625" style="2" bestFit="1" customWidth="1"/>
    <col min="10470" max="10470" width="7.28515625" style="2" bestFit="1" customWidth="1"/>
    <col min="10471" max="10471" width="5.7109375" style="2" bestFit="1" customWidth="1"/>
    <col min="10472" max="10472" width="5.140625" style="2" bestFit="1" customWidth="1"/>
    <col min="10473" max="10473" width="11.5703125" style="2" bestFit="1" customWidth="1"/>
    <col min="10474" max="10474" width="5.7109375" style="2" bestFit="1" customWidth="1"/>
    <col min="10475" max="10475" width="9.42578125" style="2" bestFit="1" customWidth="1"/>
    <col min="10476" max="10476" width="11.5703125" style="2" bestFit="1" customWidth="1"/>
    <col min="10477" max="10477" width="9.42578125" style="2" bestFit="1" customWidth="1"/>
    <col min="10478" max="10478" width="5.7109375" style="2" bestFit="1" customWidth="1"/>
    <col min="10479" max="10479" width="7.28515625" style="2" bestFit="1" customWidth="1"/>
    <col min="10480" max="10480" width="5.7109375" style="2" bestFit="1" customWidth="1"/>
    <col min="10481" max="10481" width="5.140625" style="2" bestFit="1" customWidth="1"/>
    <col min="10482" max="10482" width="11.5703125" style="2" bestFit="1" customWidth="1"/>
    <col min="10483" max="10483" width="5.7109375" style="2" bestFit="1" customWidth="1"/>
    <col min="10484" max="10484" width="9.42578125" style="2" bestFit="1" customWidth="1"/>
    <col min="10485" max="10485" width="11.5703125" style="2" bestFit="1" customWidth="1"/>
    <col min="10486" max="10486" width="9.42578125" style="2" bestFit="1" customWidth="1"/>
    <col min="10487" max="10487" width="5.7109375" style="2" bestFit="1" customWidth="1"/>
    <col min="10488" max="10488" width="7.28515625" style="2" bestFit="1" customWidth="1"/>
    <col min="10489" max="10489" width="5.7109375" style="2" bestFit="1" customWidth="1"/>
    <col min="10490" max="10490" width="5.140625" style="2" bestFit="1" customWidth="1"/>
    <col min="10491" max="10491" width="11.42578125" style="2"/>
    <col min="10492" max="10492" width="5.7109375" style="2" bestFit="1" customWidth="1"/>
    <col min="10493" max="10493" width="9.42578125" style="2" bestFit="1" customWidth="1"/>
    <col min="10494" max="10494" width="11.5703125" style="2" bestFit="1" customWidth="1"/>
    <col min="10495" max="10495" width="9.42578125" style="2" bestFit="1" customWidth="1"/>
    <col min="10496" max="10496" width="5.140625" style="2" bestFit="1" customWidth="1"/>
    <col min="10497" max="10497" width="7.28515625" style="2" bestFit="1" customWidth="1"/>
    <col min="10498" max="10498" width="5.140625" style="2" bestFit="1" customWidth="1"/>
    <col min="10499" max="10499" width="7.28515625" style="2" bestFit="1" customWidth="1"/>
    <col min="10500" max="10500" width="11.5703125" style="2" bestFit="1" customWidth="1"/>
    <col min="10501" max="10501" width="5.7109375" style="2" bestFit="1" customWidth="1"/>
    <col min="10502" max="10502" width="9.42578125" style="2" bestFit="1" customWidth="1"/>
    <col min="10503" max="10503" width="11.5703125" style="2" bestFit="1" customWidth="1"/>
    <col min="10504" max="10504" width="9.42578125" style="2" bestFit="1" customWidth="1"/>
    <col min="10505" max="10505" width="5.140625" style="2" bestFit="1" customWidth="1"/>
    <col min="10506" max="10506" width="7.28515625" style="2" bestFit="1" customWidth="1"/>
    <col min="10507" max="10507" width="5.140625" style="2" bestFit="1" customWidth="1"/>
    <col min="10508" max="10508" width="7.28515625" style="2" bestFit="1" customWidth="1"/>
    <col min="10509" max="10709" width="11.42578125" style="2"/>
    <col min="10710" max="10710" width="10" style="2" bestFit="1" customWidth="1"/>
    <col min="10711" max="10711" width="11.5703125" style="2" bestFit="1" customWidth="1"/>
    <col min="10712" max="10712" width="5.7109375" style="2" bestFit="1" customWidth="1"/>
    <col min="10713" max="10713" width="9.42578125" style="2" bestFit="1" customWidth="1"/>
    <col min="10714" max="10714" width="11.5703125" style="2" bestFit="1" customWidth="1"/>
    <col min="10715" max="10715" width="9.42578125" style="2" bestFit="1" customWidth="1"/>
    <col min="10716" max="10716" width="5.7109375" style="2" bestFit="1" customWidth="1"/>
    <col min="10717" max="10717" width="7.28515625" style="2" bestFit="1" customWidth="1"/>
    <col min="10718" max="10718" width="5.7109375" style="2" bestFit="1" customWidth="1"/>
    <col min="10719" max="10719" width="5.140625" style="2" bestFit="1" customWidth="1"/>
    <col min="10720" max="10720" width="11.42578125" style="2"/>
    <col min="10721" max="10721" width="5.7109375" style="2" bestFit="1" customWidth="1"/>
    <col min="10722" max="10722" width="9.42578125" style="2" bestFit="1" customWidth="1"/>
    <col min="10723" max="10723" width="11.5703125" style="2" bestFit="1" customWidth="1"/>
    <col min="10724" max="10724" width="9.42578125" style="2" bestFit="1" customWidth="1"/>
    <col min="10725" max="10725" width="6.28515625" style="2" bestFit="1" customWidth="1"/>
    <col min="10726" max="10726" width="7.28515625" style="2" bestFit="1" customWidth="1"/>
    <col min="10727" max="10727" width="5.7109375" style="2" bestFit="1" customWidth="1"/>
    <col min="10728" max="10728" width="5.140625" style="2" bestFit="1" customWidth="1"/>
    <col min="10729" max="10729" width="11.5703125" style="2" bestFit="1" customWidth="1"/>
    <col min="10730" max="10730" width="5.7109375" style="2" bestFit="1" customWidth="1"/>
    <col min="10731" max="10731" width="9.42578125" style="2" bestFit="1" customWidth="1"/>
    <col min="10732" max="10732" width="11.5703125" style="2" bestFit="1" customWidth="1"/>
    <col min="10733" max="10733" width="9.42578125" style="2" bestFit="1" customWidth="1"/>
    <col min="10734" max="10734" width="5.7109375" style="2" bestFit="1" customWidth="1"/>
    <col min="10735" max="10735" width="7.28515625" style="2" bestFit="1" customWidth="1"/>
    <col min="10736" max="10736" width="5.7109375" style="2" bestFit="1" customWidth="1"/>
    <col min="10737" max="10737" width="5.140625" style="2" bestFit="1" customWidth="1"/>
    <col min="10738" max="10738" width="11.5703125" style="2" bestFit="1" customWidth="1"/>
    <col min="10739" max="10739" width="5.7109375" style="2" bestFit="1" customWidth="1"/>
    <col min="10740" max="10740" width="9.42578125" style="2" bestFit="1" customWidth="1"/>
    <col min="10741" max="10741" width="11.5703125" style="2" bestFit="1" customWidth="1"/>
    <col min="10742" max="10742" width="9.42578125" style="2" bestFit="1" customWidth="1"/>
    <col min="10743" max="10743" width="5.7109375" style="2" bestFit="1" customWidth="1"/>
    <col min="10744" max="10744" width="7.28515625" style="2" bestFit="1" customWidth="1"/>
    <col min="10745" max="10745" width="5.7109375" style="2" bestFit="1" customWidth="1"/>
    <col min="10746" max="10746" width="5.140625" style="2" bestFit="1" customWidth="1"/>
    <col min="10747" max="10747" width="11.42578125" style="2"/>
    <col min="10748" max="10748" width="5.7109375" style="2" bestFit="1" customWidth="1"/>
    <col min="10749" max="10749" width="9.42578125" style="2" bestFit="1" customWidth="1"/>
    <col min="10750" max="10750" width="11.5703125" style="2" bestFit="1" customWidth="1"/>
    <col min="10751" max="10751" width="9.42578125" style="2" bestFit="1" customWidth="1"/>
    <col min="10752" max="10752" width="5.140625" style="2" bestFit="1" customWidth="1"/>
    <col min="10753" max="10753" width="7.28515625" style="2" bestFit="1" customWidth="1"/>
    <col min="10754" max="10754" width="5.140625" style="2" bestFit="1" customWidth="1"/>
    <col min="10755" max="10755" width="7.28515625" style="2" bestFit="1" customWidth="1"/>
    <col min="10756" max="10756" width="11.5703125" style="2" bestFit="1" customWidth="1"/>
    <col min="10757" max="10757" width="5.7109375" style="2" bestFit="1" customWidth="1"/>
    <col min="10758" max="10758" width="9.42578125" style="2" bestFit="1" customWidth="1"/>
    <col min="10759" max="10759" width="11.5703125" style="2" bestFit="1" customWidth="1"/>
    <col min="10760" max="10760" width="9.42578125" style="2" bestFit="1" customWidth="1"/>
    <col min="10761" max="10761" width="5.140625" style="2" bestFit="1" customWidth="1"/>
    <col min="10762" max="10762" width="7.28515625" style="2" bestFit="1" customWidth="1"/>
    <col min="10763" max="10763" width="5.140625" style="2" bestFit="1" customWidth="1"/>
    <col min="10764" max="10764" width="7.28515625" style="2" bestFit="1" customWidth="1"/>
    <col min="10765" max="10965" width="11.42578125" style="2"/>
    <col min="10966" max="10966" width="10" style="2" bestFit="1" customWidth="1"/>
    <col min="10967" max="10967" width="11.5703125" style="2" bestFit="1" customWidth="1"/>
    <col min="10968" max="10968" width="5.7109375" style="2" bestFit="1" customWidth="1"/>
    <col min="10969" max="10969" width="9.42578125" style="2" bestFit="1" customWidth="1"/>
    <col min="10970" max="10970" width="11.5703125" style="2" bestFit="1" customWidth="1"/>
    <col min="10971" max="10971" width="9.42578125" style="2" bestFit="1" customWidth="1"/>
    <col min="10972" max="10972" width="5.7109375" style="2" bestFit="1" customWidth="1"/>
    <col min="10973" max="10973" width="7.28515625" style="2" bestFit="1" customWidth="1"/>
    <col min="10974" max="10974" width="5.7109375" style="2" bestFit="1" customWidth="1"/>
    <col min="10975" max="10975" width="5.140625" style="2" bestFit="1" customWidth="1"/>
    <col min="10976" max="10976" width="11.42578125" style="2"/>
    <col min="10977" max="10977" width="5.7109375" style="2" bestFit="1" customWidth="1"/>
    <col min="10978" max="10978" width="9.42578125" style="2" bestFit="1" customWidth="1"/>
    <col min="10979" max="10979" width="11.5703125" style="2" bestFit="1" customWidth="1"/>
    <col min="10980" max="10980" width="9.42578125" style="2" bestFit="1" customWidth="1"/>
    <col min="10981" max="10981" width="6.28515625" style="2" bestFit="1" customWidth="1"/>
    <col min="10982" max="10982" width="7.28515625" style="2" bestFit="1" customWidth="1"/>
    <col min="10983" max="10983" width="5.7109375" style="2" bestFit="1" customWidth="1"/>
    <col min="10984" max="10984" width="5.140625" style="2" bestFit="1" customWidth="1"/>
    <col min="10985" max="10985" width="11.5703125" style="2" bestFit="1" customWidth="1"/>
    <col min="10986" max="10986" width="5.7109375" style="2" bestFit="1" customWidth="1"/>
    <col min="10987" max="10987" width="9.42578125" style="2" bestFit="1" customWidth="1"/>
    <col min="10988" max="10988" width="11.5703125" style="2" bestFit="1" customWidth="1"/>
    <col min="10989" max="10989" width="9.42578125" style="2" bestFit="1" customWidth="1"/>
    <col min="10990" max="10990" width="5.7109375" style="2" bestFit="1" customWidth="1"/>
    <col min="10991" max="10991" width="7.28515625" style="2" bestFit="1" customWidth="1"/>
    <col min="10992" max="10992" width="5.7109375" style="2" bestFit="1" customWidth="1"/>
    <col min="10993" max="10993" width="5.140625" style="2" bestFit="1" customWidth="1"/>
    <col min="10994" max="10994" width="11.5703125" style="2" bestFit="1" customWidth="1"/>
    <col min="10995" max="10995" width="5.7109375" style="2" bestFit="1" customWidth="1"/>
    <col min="10996" max="10996" width="9.42578125" style="2" bestFit="1" customWidth="1"/>
    <col min="10997" max="10997" width="11.5703125" style="2" bestFit="1" customWidth="1"/>
    <col min="10998" max="10998" width="9.42578125" style="2" bestFit="1" customWidth="1"/>
    <col min="10999" max="10999" width="5.7109375" style="2" bestFit="1" customWidth="1"/>
    <col min="11000" max="11000" width="7.28515625" style="2" bestFit="1" customWidth="1"/>
    <col min="11001" max="11001" width="5.7109375" style="2" bestFit="1" customWidth="1"/>
    <col min="11002" max="11002" width="5.140625" style="2" bestFit="1" customWidth="1"/>
    <col min="11003" max="11003" width="11.42578125" style="2"/>
    <col min="11004" max="11004" width="5.7109375" style="2" bestFit="1" customWidth="1"/>
    <col min="11005" max="11005" width="9.42578125" style="2" bestFit="1" customWidth="1"/>
    <col min="11006" max="11006" width="11.5703125" style="2" bestFit="1" customWidth="1"/>
    <col min="11007" max="11007" width="9.42578125" style="2" bestFit="1" customWidth="1"/>
    <col min="11008" max="11008" width="5.140625" style="2" bestFit="1" customWidth="1"/>
    <col min="11009" max="11009" width="7.28515625" style="2" bestFit="1" customWidth="1"/>
    <col min="11010" max="11010" width="5.140625" style="2" bestFit="1" customWidth="1"/>
    <col min="11011" max="11011" width="7.28515625" style="2" bestFit="1" customWidth="1"/>
    <col min="11012" max="11012" width="11.5703125" style="2" bestFit="1" customWidth="1"/>
    <col min="11013" max="11013" width="5.7109375" style="2" bestFit="1" customWidth="1"/>
    <col min="11014" max="11014" width="9.42578125" style="2" bestFit="1" customWidth="1"/>
    <col min="11015" max="11015" width="11.5703125" style="2" bestFit="1" customWidth="1"/>
    <col min="11016" max="11016" width="9.42578125" style="2" bestFit="1" customWidth="1"/>
    <col min="11017" max="11017" width="5.140625" style="2" bestFit="1" customWidth="1"/>
    <col min="11018" max="11018" width="7.28515625" style="2" bestFit="1" customWidth="1"/>
    <col min="11019" max="11019" width="5.140625" style="2" bestFit="1" customWidth="1"/>
    <col min="11020" max="11020" width="7.28515625" style="2" bestFit="1" customWidth="1"/>
    <col min="11021" max="11221" width="11.42578125" style="2"/>
    <col min="11222" max="11222" width="10" style="2" bestFit="1" customWidth="1"/>
    <col min="11223" max="11223" width="11.5703125" style="2" bestFit="1" customWidth="1"/>
    <col min="11224" max="11224" width="5.7109375" style="2" bestFit="1" customWidth="1"/>
    <col min="11225" max="11225" width="9.42578125" style="2" bestFit="1" customWidth="1"/>
    <col min="11226" max="11226" width="11.5703125" style="2" bestFit="1" customWidth="1"/>
    <col min="11227" max="11227" width="9.42578125" style="2" bestFit="1" customWidth="1"/>
    <col min="11228" max="11228" width="5.7109375" style="2" bestFit="1" customWidth="1"/>
    <col min="11229" max="11229" width="7.28515625" style="2" bestFit="1" customWidth="1"/>
    <col min="11230" max="11230" width="5.7109375" style="2" bestFit="1" customWidth="1"/>
    <col min="11231" max="11231" width="5.140625" style="2" bestFit="1" customWidth="1"/>
    <col min="11232" max="11232" width="11.42578125" style="2"/>
    <col min="11233" max="11233" width="5.7109375" style="2" bestFit="1" customWidth="1"/>
    <col min="11234" max="11234" width="9.42578125" style="2" bestFit="1" customWidth="1"/>
    <col min="11235" max="11235" width="11.5703125" style="2" bestFit="1" customWidth="1"/>
    <col min="11236" max="11236" width="9.42578125" style="2" bestFit="1" customWidth="1"/>
    <col min="11237" max="11237" width="6.28515625" style="2" bestFit="1" customWidth="1"/>
    <col min="11238" max="11238" width="7.28515625" style="2" bestFit="1" customWidth="1"/>
    <col min="11239" max="11239" width="5.7109375" style="2" bestFit="1" customWidth="1"/>
    <col min="11240" max="11240" width="5.140625" style="2" bestFit="1" customWidth="1"/>
    <col min="11241" max="11241" width="11.5703125" style="2" bestFit="1" customWidth="1"/>
    <col min="11242" max="11242" width="5.7109375" style="2" bestFit="1" customWidth="1"/>
    <col min="11243" max="11243" width="9.42578125" style="2" bestFit="1" customWidth="1"/>
    <col min="11244" max="11244" width="11.5703125" style="2" bestFit="1" customWidth="1"/>
    <col min="11245" max="11245" width="9.42578125" style="2" bestFit="1" customWidth="1"/>
    <col min="11246" max="11246" width="5.7109375" style="2" bestFit="1" customWidth="1"/>
    <col min="11247" max="11247" width="7.28515625" style="2" bestFit="1" customWidth="1"/>
    <col min="11248" max="11248" width="5.7109375" style="2" bestFit="1" customWidth="1"/>
    <col min="11249" max="11249" width="5.140625" style="2" bestFit="1" customWidth="1"/>
    <col min="11250" max="11250" width="11.5703125" style="2" bestFit="1" customWidth="1"/>
    <col min="11251" max="11251" width="5.7109375" style="2" bestFit="1" customWidth="1"/>
    <col min="11252" max="11252" width="9.42578125" style="2" bestFit="1" customWidth="1"/>
    <col min="11253" max="11253" width="11.5703125" style="2" bestFit="1" customWidth="1"/>
    <col min="11254" max="11254" width="9.42578125" style="2" bestFit="1" customWidth="1"/>
    <col min="11255" max="11255" width="5.7109375" style="2" bestFit="1" customWidth="1"/>
    <col min="11256" max="11256" width="7.28515625" style="2" bestFit="1" customWidth="1"/>
    <col min="11257" max="11257" width="5.7109375" style="2" bestFit="1" customWidth="1"/>
    <col min="11258" max="11258" width="5.140625" style="2" bestFit="1" customWidth="1"/>
    <col min="11259" max="11259" width="11.42578125" style="2"/>
    <col min="11260" max="11260" width="5.7109375" style="2" bestFit="1" customWidth="1"/>
    <col min="11261" max="11261" width="9.42578125" style="2" bestFit="1" customWidth="1"/>
    <col min="11262" max="11262" width="11.5703125" style="2" bestFit="1" customWidth="1"/>
    <col min="11263" max="11263" width="9.42578125" style="2" bestFit="1" customWidth="1"/>
    <col min="11264" max="11264" width="5.140625" style="2" bestFit="1" customWidth="1"/>
    <col min="11265" max="11265" width="7.28515625" style="2" bestFit="1" customWidth="1"/>
    <col min="11266" max="11266" width="5.140625" style="2" bestFit="1" customWidth="1"/>
    <col min="11267" max="11267" width="7.28515625" style="2" bestFit="1" customWidth="1"/>
    <col min="11268" max="11268" width="11.5703125" style="2" bestFit="1" customWidth="1"/>
    <col min="11269" max="11269" width="5.7109375" style="2" bestFit="1" customWidth="1"/>
    <col min="11270" max="11270" width="9.42578125" style="2" bestFit="1" customWidth="1"/>
    <col min="11271" max="11271" width="11.5703125" style="2" bestFit="1" customWidth="1"/>
    <col min="11272" max="11272" width="9.42578125" style="2" bestFit="1" customWidth="1"/>
    <col min="11273" max="11273" width="5.140625" style="2" bestFit="1" customWidth="1"/>
    <col min="11274" max="11274" width="7.28515625" style="2" bestFit="1" customWidth="1"/>
    <col min="11275" max="11275" width="5.140625" style="2" bestFit="1" customWidth="1"/>
    <col min="11276" max="11276" width="7.28515625" style="2" bestFit="1" customWidth="1"/>
    <col min="11277" max="11477" width="11.42578125" style="2"/>
    <col min="11478" max="11478" width="10" style="2" bestFit="1" customWidth="1"/>
    <col min="11479" max="11479" width="11.5703125" style="2" bestFit="1" customWidth="1"/>
    <col min="11480" max="11480" width="5.7109375" style="2" bestFit="1" customWidth="1"/>
    <col min="11481" max="11481" width="9.42578125" style="2" bestFit="1" customWidth="1"/>
    <col min="11482" max="11482" width="11.5703125" style="2" bestFit="1" customWidth="1"/>
    <col min="11483" max="11483" width="9.42578125" style="2" bestFit="1" customWidth="1"/>
    <col min="11484" max="11484" width="5.7109375" style="2" bestFit="1" customWidth="1"/>
    <col min="11485" max="11485" width="7.28515625" style="2" bestFit="1" customWidth="1"/>
    <col min="11486" max="11486" width="5.7109375" style="2" bestFit="1" customWidth="1"/>
    <col min="11487" max="11487" width="5.140625" style="2" bestFit="1" customWidth="1"/>
    <col min="11488" max="11488" width="11.42578125" style="2"/>
    <col min="11489" max="11489" width="5.7109375" style="2" bestFit="1" customWidth="1"/>
    <col min="11490" max="11490" width="9.42578125" style="2" bestFit="1" customWidth="1"/>
    <col min="11491" max="11491" width="11.5703125" style="2" bestFit="1" customWidth="1"/>
    <col min="11492" max="11492" width="9.42578125" style="2" bestFit="1" customWidth="1"/>
    <col min="11493" max="11493" width="6.28515625" style="2" bestFit="1" customWidth="1"/>
    <col min="11494" max="11494" width="7.28515625" style="2" bestFit="1" customWidth="1"/>
    <col min="11495" max="11495" width="5.7109375" style="2" bestFit="1" customWidth="1"/>
    <col min="11496" max="11496" width="5.140625" style="2" bestFit="1" customWidth="1"/>
    <col min="11497" max="11497" width="11.5703125" style="2" bestFit="1" customWidth="1"/>
    <col min="11498" max="11498" width="5.7109375" style="2" bestFit="1" customWidth="1"/>
    <col min="11499" max="11499" width="9.42578125" style="2" bestFit="1" customWidth="1"/>
    <col min="11500" max="11500" width="11.5703125" style="2" bestFit="1" customWidth="1"/>
    <col min="11501" max="11501" width="9.42578125" style="2" bestFit="1" customWidth="1"/>
    <col min="11502" max="11502" width="5.7109375" style="2" bestFit="1" customWidth="1"/>
    <col min="11503" max="11503" width="7.28515625" style="2" bestFit="1" customWidth="1"/>
    <col min="11504" max="11504" width="5.7109375" style="2" bestFit="1" customWidth="1"/>
    <col min="11505" max="11505" width="5.140625" style="2" bestFit="1" customWidth="1"/>
    <col min="11506" max="11506" width="11.5703125" style="2" bestFit="1" customWidth="1"/>
    <col min="11507" max="11507" width="5.7109375" style="2" bestFit="1" customWidth="1"/>
    <col min="11508" max="11508" width="9.42578125" style="2" bestFit="1" customWidth="1"/>
    <col min="11509" max="11509" width="11.5703125" style="2" bestFit="1" customWidth="1"/>
    <col min="11510" max="11510" width="9.42578125" style="2" bestFit="1" customWidth="1"/>
    <col min="11511" max="11511" width="5.7109375" style="2" bestFit="1" customWidth="1"/>
    <col min="11512" max="11512" width="7.28515625" style="2" bestFit="1" customWidth="1"/>
    <col min="11513" max="11513" width="5.7109375" style="2" bestFit="1" customWidth="1"/>
    <col min="11514" max="11514" width="5.140625" style="2" bestFit="1" customWidth="1"/>
    <col min="11515" max="11515" width="11.42578125" style="2"/>
    <col min="11516" max="11516" width="5.7109375" style="2" bestFit="1" customWidth="1"/>
    <col min="11517" max="11517" width="9.42578125" style="2" bestFit="1" customWidth="1"/>
    <col min="11518" max="11518" width="11.5703125" style="2" bestFit="1" customWidth="1"/>
    <col min="11519" max="11519" width="9.42578125" style="2" bestFit="1" customWidth="1"/>
    <col min="11520" max="11520" width="5.140625" style="2" bestFit="1" customWidth="1"/>
    <col min="11521" max="11521" width="7.28515625" style="2" bestFit="1" customWidth="1"/>
    <col min="11522" max="11522" width="5.140625" style="2" bestFit="1" customWidth="1"/>
    <col min="11523" max="11523" width="7.28515625" style="2" bestFit="1" customWidth="1"/>
    <col min="11524" max="11524" width="11.5703125" style="2" bestFit="1" customWidth="1"/>
    <col min="11525" max="11525" width="5.7109375" style="2" bestFit="1" customWidth="1"/>
    <col min="11526" max="11526" width="9.42578125" style="2" bestFit="1" customWidth="1"/>
    <col min="11527" max="11527" width="11.5703125" style="2" bestFit="1" customWidth="1"/>
    <col min="11528" max="11528" width="9.42578125" style="2" bestFit="1" customWidth="1"/>
    <col min="11529" max="11529" width="5.140625" style="2" bestFit="1" customWidth="1"/>
    <col min="11530" max="11530" width="7.28515625" style="2" bestFit="1" customWidth="1"/>
    <col min="11531" max="11531" width="5.140625" style="2" bestFit="1" customWidth="1"/>
    <col min="11532" max="11532" width="7.28515625" style="2" bestFit="1" customWidth="1"/>
    <col min="11533" max="11733" width="11.42578125" style="2"/>
    <col min="11734" max="11734" width="10" style="2" bestFit="1" customWidth="1"/>
    <col min="11735" max="11735" width="11.5703125" style="2" bestFit="1" customWidth="1"/>
    <col min="11736" max="11736" width="5.7109375" style="2" bestFit="1" customWidth="1"/>
    <col min="11737" max="11737" width="9.42578125" style="2" bestFit="1" customWidth="1"/>
    <col min="11738" max="11738" width="11.5703125" style="2" bestFit="1" customWidth="1"/>
    <col min="11739" max="11739" width="9.42578125" style="2" bestFit="1" customWidth="1"/>
    <col min="11740" max="11740" width="5.7109375" style="2" bestFit="1" customWidth="1"/>
    <col min="11741" max="11741" width="7.28515625" style="2" bestFit="1" customWidth="1"/>
    <col min="11742" max="11742" width="5.7109375" style="2" bestFit="1" customWidth="1"/>
    <col min="11743" max="11743" width="5.140625" style="2" bestFit="1" customWidth="1"/>
    <col min="11744" max="11744" width="11.42578125" style="2"/>
    <col min="11745" max="11745" width="5.7109375" style="2" bestFit="1" customWidth="1"/>
    <col min="11746" max="11746" width="9.42578125" style="2" bestFit="1" customWidth="1"/>
    <col min="11747" max="11747" width="11.5703125" style="2" bestFit="1" customWidth="1"/>
    <col min="11748" max="11748" width="9.42578125" style="2" bestFit="1" customWidth="1"/>
    <col min="11749" max="11749" width="6.28515625" style="2" bestFit="1" customWidth="1"/>
    <col min="11750" max="11750" width="7.28515625" style="2" bestFit="1" customWidth="1"/>
    <col min="11751" max="11751" width="5.7109375" style="2" bestFit="1" customWidth="1"/>
    <col min="11752" max="11752" width="5.140625" style="2" bestFit="1" customWidth="1"/>
    <col min="11753" max="11753" width="11.5703125" style="2" bestFit="1" customWidth="1"/>
    <col min="11754" max="11754" width="5.7109375" style="2" bestFit="1" customWidth="1"/>
    <col min="11755" max="11755" width="9.42578125" style="2" bestFit="1" customWidth="1"/>
    <col min="11756" max="11756" width="11.5703125" style="2" bestFit="1" customWidth="1"/>
    <col min="11757" max="11757" width="9.42578125" style="2" bestFit="1" customWidth="1"/>
    <col min="11758" max="11758" width="5.7109375" style="2" bestFit="1" customWidth="1"/>
    <col min="11759" max="11759" width="7.28515625" style="2" bestFit="1" customWidth="1"/>
    <col min="11760" max="11760" width="5.7109375" style="2" bestFit="1" customWidth="1"/>
    <col min="11761" max="11761" width="5.140625" style="2" bestFit="1" customWidth="1"/>
    <col min="11762" max="11762" width="11.5703125" style="2" bestFit="1" customWidth="1"/>
    <col min="11763" max="11763" width="5.7109375" style="2" bestFit="1" customWidth="1"/>
    <col min="11764" max="11764" width="9.42578125" style="2" bestFit="1" customWidth="1"/>
    <col min="11765" max="11765" width="11.5703125" style="2" bestFit="1" customWidth="1"/>
    <col min="11766" max="11766" width="9.42578125" style="2" bestFit="1" customWidth="1"/>
    <col min="11767" max="11767" width="5.7109375" style="2" bestFit="1" customWidth="1"/>
    <col min="11768" max="11768" width="7.28515625" style="2" bestFit="1" customWidth="1"/>
    <col min="11769" max="11769" width="5.7109375" style="2" bestFit="1" customWidth="1"/>
    <col min="11770" max="11770" width="5.140625" style="2" bestFit="1" customWidth="1"/>
    <col min="11771" max="11771" width="11.42578125" style="2"/>
    <col min="11772" max="11772" width="5.7109375" style="2" bestFit="1" customWidth="1"/>
    <col min="11773" max="11773" width="9.42578125" style="2" bestFit="1" customWidth="1"/>
    <col min="11774" max="11774" width="11.5703125" style="2" bestFit="1" customWidth="1"/>
    <col min="11775" max="11775" width="9.42578125" style="2" bestFit="1" customWidth="1"/>
    <col min="11776" max="11776" width="5.140625" style="2" bestFit="1" customWidth="1"/>
    <col min="11777" max="11777" width="7.28515625" style="2" bestFit="1" customWidth="1"/>
    <col min="11778" max="11778" width="5.140625" style="2" bestFit="1" customWidth="1"/>
    <col min="11779" max="11779" width="7.28515625" style="2" bestFit="1" customWidth="1"/>
    <col min="11780" max="11780" width="11.5703125" style="2" bestFit="1" customWidth="1"/>
    <col min="11781" max="11781" width="5.7109375" style="2" bestFit="1" customWidth="1"/>
    <col min="11782" max="11782" width="9.42578125" style="2" bestFit="1" customWidth="1"/>
    <col min="11783" max="11783" width="11.5703125" style="2" bestFit="1" customWidth="1"/>
    <col min="11784" max="11784" width="9.42578125" style="2" bestFit="1" customWidth="1"/>
    <col min="11785" max="11785" width="5.140625" style="2" bestFit="1" customWidth="1"/>
    <col min="11786" max="11786" width="7.28515625" style="2" bestFit="1" customWidth="1"/>
    <col min="11787" max="11787" width="5.140625" style="2" bestFit="1" customWidth="1"/>
    <col min="11788" max="11788" width="7.28515625" style="2" bestFit="1" customWidth="1"/>
    <col min="11789" max="11989" width="11.42578125" style="2"/>
    <col min="11990" max="11990" width="10" style="2" bestFit="1" customWidth="1"/>
    <col min="11991" max="11991" width="11.5703125" style="2" bestFit="1" customWidth="1"/>
    <col min="11992" max="11992" width="5.7109375" style="2" bestFit="1" customWidth="1"/>
    <col min="11993" max="11993" width="9.42578125" style="2" bestFit="1" customWidth="1"/>
    <col min="11994" max="11994" width="11.5703125" style="2" bestFit="1" customWidth="1"/>
    <col min="11995" max="11995" width="9.42578125" style="2" bestFit="1" customWidth="1"/>
    <col min="11996" max="11996" width="5.7109375" style="2" bestFit="1" customWidth="1"/>
    <col min="11997" max="11997" width="7.28515625" style="2" bestFit="1" customWidth="1"/>
    <col min="11998" max="11998" width="5.7109375" style="2" bestFit="1" customWidth="1"/>
    <col min="11999" max="11999" width="5.140625" style="2" bestFit="1" customWidth="1"/>
    <col min="12000" max="12000" width="11.42578125" style="2"/>
    <col min="12001" max="12001" width="5.7109375" style="2" bestFit="1" customWidth="1"/>
    <col min="12002" max="12002" width="9.42578125" style="2" bestFit="1" customWidth="1"/>
    <col min="12003" max="12003" width="11.5703125" style="2" bestFit="1" customWidth="1"/>
    <col min="12004" max="12004" width="9.42578125" style="2" bestFit="1" customWidth="1"/>
    <col min="12005" max="12005" width="6.28515625" style="2" bestFit="1" customWidth="1"/>
    <col min="12006" max="12006" width="7.28515625" style="2" bestFit="1" customWidth="1"/>
    <col min="12007" max="12007" width="5.7109375" style="2" bestFit="1" customWidth="1"/>
    <col min="12008" max="12008" width="5.140625" style="2" bestFit="1" customWidth="1"/>
    <col min="12009" max="12009" width="11.5703125" style="2" bestFit="1" customWidth="1"/>
    <col min="12010" max="12010" width="5.7109375" style="2" bestFit="1" customWidth="1"/>
    <col min="12011" max="12011" width="9.42578125" style="2" bestFit="1" customWidth="1"/>
    <col min="12012" max="12012" width="11.5703125" style="2" bestFit="1" customWidth="1"/>
    <col min="12013" max="12013" width="9.42578125" style="2" bestFit="1" customWidth="1"/>
    <col min="12014" max="12014" width="5.7109375" style="2" bestFit="1" customWidth="1"/>
    <col min="12015" max="12015" width="7.28515625" style="2" bestFit="1" customWidth="1"/>
    <col min="12016" max="12016" width="5.7109375" style="2" bestFit="1" customWidth="1"/>
    <col min="12017" max="12017" width="5.140625" style="2" bestFit="1" customWidth="1"/>
    <col min="12018" max="12018" width="11.5703125" style="2" bestFit="1" customWidth="1"/>
    <col min="12019" max="12019" width="5.7109375" style="2" bestFit="1" customWidth="1"/>
    <col min="12020" max="12020" width="9.42578125" style="2" bestFit="1" customWidth="1"/>
    <col min="12021" max="12021" width="11.5703125" style="2" bestFit="1" customWidth="1"/>
    <col min="12022" max="12022" width="9.42578125" style="2" bestFit="1" customWidth="1"/>
    <col min="12023" max="12023" width="5.7109375" style="2" bestFit="1" customWidth="1"/>
    <col min="12024" max="12024" width="7.28515625" style="2" bestFit="1" customWidth="1"/>
    <col min="12025" max="12025" width="5.7109375" style="2" bestFit="1" customWidth="1"/>
    <col min="12026" max="12026" width="5.140625" style="2" bestFit="1" customWidth="1"/>
    <col min="12027" max="12027" width="11.42578125" style="2"/>
    <col min="12028" max="12028" width="5.7109375" style="2" bestFit="1" customWidth="1"/>
    <col min="12029" max="12029" width="9.42578125" style="2" bestFit="1" customWidth="1"/>
    <col min="12030" max="12030" width="11.5703125" style="2" bestFit="1" customWidth="1"/>
    <col min="12031" max="12031" width="9.42578125" style="2" bestFit="1" customWidth="1"/>
    <col min="12032" max="12032" width="5.140625" style="2" bestFit="1" customWidth="1"/>
    <col min="12033" max="12033" width="7.28515625" style="2" bestFit="1" customWidth="1"/>
    <col min="12034" max="12034" width="5.140625" style="2" bestFit="1" customWidth="1"/>
    <col min="12035" max="12035" width="7.28515625" style="2" bestFit="1" customWidth="1"/>
    <col min="12036" max="12036" width="11.5703125" style="2" bestFit="1" customWidth="1"/>
    <col min="12037" max="12037" width="5.7109375" style="2" bestFit="1" customWidth="1"/>
    <col min="12038" max="12038" width="9.42578125" style="2" bestFit="1" customWidth="1"/>
    <col min="12039" max="12039" width="11.5703125" style="2" bestFit="1" customWidth="1"/>
    <col min="12040" max="12040" width="9.42578125" style="2" bestFit="1" customWidth="1"/>
    <col min="12041" max="12041" width="5.140625" style="2" bestFit="1" customWidth="1"/>
    <col min="12042" max="12042" width="7.28515625" style="2" bestFit="1" customWidth="1"/>
    <col min="12043" max="12043" width="5.140625" style="2" bestFit="1" customWidth="1"/>
    <col min="12044" max="12044" width="7.28515625" style="2" bestFit="1" customWidth="1"/>
    <col min="12045" max="12245" width="11.42578125" style="2"/>
    <col min="12246" max="12246" width="10" style="2" bestFit="1" customWidth="1"/>
    <col min="12247" max="12247" width="11.5703125" style="2" bestFit="1" customWidth="1"/>
    <col min="12248" max="12248" width="5.7109375" style="2" bestFit="1" customWidth="1"/>
    <col min="12249" max="12249" width="9.42578125" style="2" bestFit="1" customWidth="1"/>
    <col min="12250" max="12250" width="11.5703125" style="2" bestFit="1" customWidth="1"/>
    <col min="12251" max="12251" width="9.42578125" style="2" bestFit="1" customWidth="1"/>
    <col min="12252" max="12252" width="5.7109375" style="2" bestFit="1" customWidth="1"/>
    <col min="12253" max="12253" width="7.28515625" style="2" bestFit="1" customWidth="1"/>
    <col min="12254" max="12254" width="5.7109375" style="2" bestFit="1" customWidth="1"/>
    <col min="12255" max="12255" width="5.140625" style="2" bestFit="1" customWidth="1"/>
    <col min="12256" max="12256" width="11.42578125" style="2"/>
    <col min="12257" max="12257" width="5.7109375" style="2" bestFit="1" customWidth="1"/>
    <col min="12258" max="12258" width="9.42578125" style="2" bestFit="1" customWidth="1"/>
    <col min="12259" max="12259" width="11.5703125" style="2" bestFit="1" customWidth="1"/>
    <col min="12260" max="12260" width="9.42578125" style="2" bestFit="1" customWidth="1"/>
    <col min="12261" max="12261" width="6.28515625" style="2" bestFit="1" customWidth="1"/>
    <col min="12262" max="12262" width="7.28515625" style="2" bestFit="1" customWidth="1"/>
    <col min="12263" max="12263" width="5.7109375" style="2" bestFit="1" customWidth="1"/>
    <col min="12264" max="12264" width="5.140625" style="2" bestFit="1" customWidth="1"/>
    <col min="12265" max="12265" width="11.5703125" style="2" bestFit="1" customWidth="1"/>
    <col min="12266" max="12266" width="5.7109375" style="2" bestFit="1" customWidth="1"/>
    <col min="12267" max="12267" width="9.42578125" style="2" bestFit="1" customWidth="1"/>
    <col min="12268" max="12268" width="11.5703125" style="2" bestFit="1" customWidth="1"/>
    <col min="12269" max="12269" width="9.42578125" style="2" bestFit="1" customWidth="1"/>
    <col min="12270" max="12270" width="5.7109375" style="2" bestFit="1" customWidth="1"/>
    <col min="12271" max="12271" width="7.28515625" style="2" bestFit="1" customWidth="1"/>
    <col min="12272" max="12272" width="5.7109375" style="2" bestFit="1" customWidth="1"/>
    <col min="12273" max="12273" width="5.140625" style="2" bestFit="1" customWidth="1"/>
    <col min="12274" max="12274" width="11.5703125" style="2" bestFit="1" customWidth="1"/>
    <col min="12275" max="12275" width="5.7109375" style="2" bestFit="1" customWidth="1"/>
    <col min="12276" max="12276" width="9.42578125" style="2" bestFit="1" customWidth="1"/>
    <col min="12277" max="12277" width="11.5703125" style="2" bestFit="1" customWidth="1"/>
    <col min="12278" max="12278" width="9.42578125" style="2" bestFit="1" customWidth="1"/>
    <col min="12279" max="12279" width="5.7109375" style="2" bestFit="1" customWidth="1"/>
    <col min="12280" max="12280" width="7.28515625" style="2" bestFit="1" customWidth="1"/>
    <col min="12281" max="12281" width="5.7109375" style="2" bestFit="1" customWidth="1"/>
    <col min="12282" max="12282" width="5.140625" style="2" bestFit="1" customWidth="1"/>
    <col min="12283" max="12283" width="11.42578125" style="2"/>
    <col min="12284" max="12284" width="5.7109375" style="2" bestFit="1" customWidth="1"/>
    <col min="12285" max="12285" width="9.42578125" style="2" bestFit="1" customWidth="1"/>
    <col min="12286" max="12286" width="11.5703125" style="2" bestFit="1" customWidth="1"/>
    <col min="12287" max="12287" width="9.42578125" style="2" bestFit="1" customWidth="1"/>
    <col min="12288" max="12288" width="5.140625" style="2" bestFit="1" customWidth="1"/>
    <col min="12289" max="12289" width="7.28515625" style="2" bestFit="1" customWidth="1"/>
    <col min="12290" max="12290" width="5.140625" style="2" bestFit="1" customWidth="1"/>
    <col min="12291" max="12291" width="7.28515625" style="2" bestFit="1" customWidth="1"/>
    <col min="12292" max="12292" width="11.5703125" style="2" bestFit="1" customWidth="1"/>
    <col min="12293" max="12293" width="5.7109375" style="2" bestFit="1" customWidth="1"/>
    <col min="12294" max="12294" width="9.42578125" style="2" bestFit="1" customWidth="1"/>
    <col min="12295" max="12295" width="11.5703125" style="2" bestFit="1" customWidth="1"/>
    <col min="12296" max="12296" width="9.42578125" style="2" bestFit="1" customWidth="1"/>
    <col min="12297" max="12297" width="5.140625" style="2" bestFit="1" customWidth="1"/>
    <col min="12298" max="12298" width="7.28515625" style="2" bestFit="1" customWidth="1"/>
    <col min="12299" max="12299" width="5.140625" style="2" bestFit="1" customWidth="1"/>
    <col min="12300" max="12300" width="7.28515625" style="2" bestFit="1" customWidth="1"/>
    <col min="12301" max="12501" width="11.42578125" style="2"/>
    <col min="12502" max="12502" width="10" style="2" bestFit="1" customWidth="1"/>
    <col min="12503" max="12503" width="11.5703125" style="2" bestFit="1" customWidth="1"/>
    <col min="12504" max="12504" width="5.7109375" style="2" bestFit="1" customWidth="1"/>
    <col min="12505" max="12505" width="9.42578125" style="2" bestFit="1" customWidth="1"/>
    <col min="12506" max="12506" width="11.5703125" style="2" bestFit="1" customWidth="1"/>
    <col min="12507" max="12507" width="9.42578125" style="2" bestFit="1" customWidth="1"/>
    <col min="12508" max="12508" width="5.7109375" style="2" bestFit="1" customWidth="1"/>
    <col min="12509" max="12509" width="7.28515625" style="2" bestFit="1" customWidth="1"/>
    <col min="12510" max="12510" width="5.7109375" style="2" bestFit="1" customWidth="1"/>
    <col min="12511" max="12511" width="5.140625" style="2" bestFit="1" customWidth="1"/>
    <col min="12512" max="12512" width="11.42578125" style="2"/>
    <col min="12513" max="12513" width="5.7109375" style="2" bestFit="1" customWidth="1"/>
    <col min="12514" max="12514" width="9.42578125" style="2" bestFit="1" customWidth="1"/>
    <col min="12515" max="12515" width="11.5703125" style="2" bestFit="1" customWidth="1"/>
    <col min="12516" max="12516" width="9.42578125" style="2" bestFit="1" customWidth="1"/>
    <col min="12517" max="12517" width="6.28515625" style="2" bestFit="1" customWidth="1"/>
    <col min="12518" max="12518" width="7.28515625" style="2" bestFit="1" customWidth="1"/>
    <col min="12519" max="12519" width="5.7109375" style="2" bestFit="1" customWidth="1"/>
    <col min="12520" max="12520" width="5.140625" style="2" bestFit="1" customWidth="1"/>
    <col min="12521" max="12521" width="11.5703125" style="2" bestFit="1" customWidth="1"/>
    <col min="12522" max="12522" width="5.7109375" style="2" bestFit="1" customWidth="1"/>
    <col min="12523" max="12523" width="9.42578125" style="2" bestFit="1" customWidth="1"/>
    <col min="12524" max="12524" width="11.5703125" style="2" bestFit="1" customWidth="1"/>
    <col min="12525" max="12525" width="9.42578125" style="2" bestFit="1" customWidth="1"/>
    <col min="12526" max="12526" width="5.7109375" style="2" bestFit="1" customWidth="1"/>
    <col min="12527" max="12527" width="7.28515625" style="2" bestFit="1" customWidth="1"/>
    <col min="12528" max="12528" width="5.7109375" style="2" bestFit="1" customWidth="1"/>
    <col min="12529" max="12529" width="5.140625" style="2" bestFit="1" customWidth="1"/>
    <col min="12530" max="12530" width="11.5703125" style="2" bestFit="1" customWidth="1"/>
    <col min="12531" max="12531" width="5.7109375" style="2" bestFit="1" customWidth="1"/>
    <col min="12532" max="12532" width="9.42578125" style="2" bestFit="1" customWidth="1"/>
    <col min="12533" max="12533" width="11.5703125" style="2" bestFit="1" customWidth="1"/>
    <col min="12534" max="12534" width="9.42578125" style="2" bestFit="1" customWidth="1"/>
    <col min="12535" max="12535" width="5.7109375" style="2" bestFit="1" customWidth="1"/>
    <col min="12536" max="12536" width="7.28515625" style="2" bestFit="1" customWidth="1"/>
    <col min="12537" max="12537" width="5.7109375" style="2" bestFit="1" customWidth="1"/>
    <col min="12538" max="12538" width="5.140625" style="2" bestFit="1" customWidth="1"/>
    <col min="12539" max="12539" width="11.42578125" style="2"/>
    <col min="12540" max="12540" width="5.7109375" style="2" bestFit="1" customWidth="1"/>
    <col min="12541" max="12541" width="9.42578125" style="2" bestFit="1" customWidth="1"/>
    <col min="12542" max="12542" width="11.5703125" style="2" bestFit="1" customWidth="1"/>
    <col min="12543" max="12543" width="9.42578125" style="2" bestFit="1" customWidth="1"/>
    <col min="12544" max="12544" width="5.140625" style="2" bestFit="1" customWidth="1"/>
    <col min="12545" max="12545" width="7.28515625" style="2" bestFit="1" customWidth="1"/>
    <col min="12546" max="12546" width="5.140625" style="2" bestFit="1" customWidth="1"/>
    <col min="12547" max="12547" width="7.28515625" style="2" bestFit="1" customWidth="1"/>
    <col min="12548" max="12548" width="11.5703125" style="2" bestFit="1" customWidth="1"/>
    <col min="12549" max="12549" width="5.7109375" style="2" bestFit="1" customWidth="1"/>
    <col min="12550" max="12550" width="9.42578125" style="2" bestFit="1" customWidth="1"/>
    <col min="12551" max="12551" width="11.5703125" style="2" bestFit="1" customWidth="1"/>
    <col min="12552" max="12552" width="9.42578125" style="2" bestFit="1" customWidth="1"/>
    <col min="12553" max="12553" width="5.140625" style="2" bestFit="1" customWidth="1"/>
    <col min="12554" max="12554" width="7.28515625" style="2" bestFit="1" customWidth="1"/>
    <col min="12555" max="12555" width="5.140625" style="2" bestFit="1" customWidth="1"/>
    <col min="12556" max="12556" width="7.28515625" style="2" bestFit="1" customWidth="1"/>
    <col min="12557" max="12757" width="11.42578125" style="2"/>
    <col min="12758" max="12758" width="10" style="2" bestFit="1" customWidth="1"/>
    <col min="12759" max="12759" width="11.5703125" style="2" bestFit="1" customWidth="1"/>
    <col min="12760" max="12760" width="5.7109375" style="2" bestFit="1" customWidth="1"/>
    <col min="12761" max="12761" width="9.42578125" style="2" bestFit="1" customWidth="1"/>
    <col min="12762" max="12762" width="11.5703125" style="2" bestFit="1" customWidth="1"/>
    <col min="12763" max="12763" width="9.42578125" style="2" bestFit="1" customWidth="1"/>
    <col min="12764" max="12764" width="5.7109375" style="2" bestFit="1" customWidth="1"/>
    <col min="12765" max="12765" width="7.28515625" style="2" bestFit="1" customWidth="1"/>
    <col min="12766" max="12766" width="5.7109375" style="2" bestFit="1" customWidth="1"/>
    <col min="12767" max="12767" width="5.140625" style="2" bestFit="1" customWidth="1"/>
    <col min="12768" max="12768" width="11.42578125" style="2"/>
    <col min="12769" max="12769" width="5.7109375" style="2" bestFit="1" customWidth="1"/>
    <col min="12770" max="12770" width="9.42578125" style="2" bestFit="1" customWidth="1"/>
    <col min="12771" max="12771" width="11.5703125" style="2" bestFit="1" customWidth="1"/>
    <col min="12772" max="12772" width="9.42578125" style="2" bestFit="1" customWidth="1"/>
    <col min="12773" max="12773" width="6.28515625" style="2" bestFit="1" customWidth="1"/>
    <col min="12774" max="12774" width="7.28515625" style="2" bestFit="1" customWidth="1"/>
    <col min="12775" max="12775" width="5.7109375" style="2" bestFit="1" customWidth="1"/>
    <col min="12776" max="12776" width="5.140625" style="2" bestFit="1" customWidth="1"/>
    <col min="12777" max="12777" width="11.5703125" style="2" bestFit="1" customWidth="1"/>
    <col min="12778" max="12778" width="5.7109375" style="2" bestFit="1" customWidth="1"/>
    <col min="12779" max="12779" width="9.42578125" style="2" bestFit="1" customWidth="1"/>
    <col min="12780" max="12780" width="11.5703125" style="2" bestFit="1" customWidth="1"/>
    <col min="12781" max="12781" width="9.42578125" style="2" bestFit="1" customWidth="1"/>
    <col min="12782" max="12782" width="5.7109375" style="2" bestFit="1" customWidth="1"/>
    <col min="12783" max="12783" width="7.28515625" style="2" bestFit="1" customWidth="1"/>
    <col min="12784" max="12784" width="5.7109375" style="2" bestFit="1" customWidth="1"/>
    <col min="12785" max="12785" width="5.140625" style="2" bestFit="1" customWidth="1"/>
    <col min="12786" max="12786" width="11.5703125" style="2" bestFit="1" customWidth="1"/>
    <col min="12787" max="12787" width="5.7109375" style="2" bestFit="1" customWidth="1"/>
    <col min="12788" max="12788" width="9.42578125" style="2" bestFit="1" customWidth="1"/>
    <col min="12789" max="12789" width="11.5703125" style="2" bestFit="1" customWidth="1"/>
    <col min="12790" max="12790" width="9.42578125" style="2" bestFit="1" customWidth="1"/>
    <col min="12791" max="12791" width="5.7109375" style="2" bestFit="1" customWidth="1"/>
    <col min="12792" max="12792" width="7.28515625" style="2" bestFit="1" customWidth="1"/>
    <col min="12793" max="12793" width="5.7109375" style="2" bestFit="1" customWidth="1"/>
    <col min="12794" max="12794" width="5.140625" style="2" bestFit="1" customWidth="1"/>
    <col min="12795" max="12795" width="11.42578125" style="2"/>
    <col min="12796" max="12796" width="5.7109375" style="2" bestFit="1" customWidth="1"/>
    <col min="12797" max="12797" width="9.42578125" style="2" bestFit="1" customWidth="1"/>
    <col min="12798" max="12798" width="11.5703125" style="2" bestFit="1" customWidth="1"/>
    <col min="12799" max="12799" width="9.42578125" style="2" bestFit="1" customWidth="1"/>
    <col min="12800" max="12800" width="5.140625" style="2" bestFit="1" customWidth="1"/>
    <col min="12801" max="12801" width="7.28515625" style="2" bestFit="1" customWidth="1"/>
    <col min="12802" max="12802" width="5.140625" style="2" bestFit="1" customWidth="1"/>
    <col min="12803" max="12803" width="7.28515625" style="2" bestFit="1" customWidth="1"/>
    <col min="12804" max="12804" width="11.5703125" style="2" bestFit="1" customWidth="1"/>
    <col min="12805" max="12805" width="5.7109375" style="2" bestFit="1" customWidth="1"/>
    <col min="12806" max="12806" width="9.42578125" style="2" bestFit="1" customWidth="1"/>
    <col min="12807" max="12807" width="11.5703125" style="2" bestFit="1" customWidth="1"/>
    <col min="12808" max="12808" width="9.42578125" style="2" bestFit="1" customWidth="1"/>
    <col min="12809" max="12809" width="5.140625" style="2" bestFit="1" customWidth="1"/>
    <col min="12810" max="12810" width="7.28515625" style="2" bestFit="1" customWidth="1"/>
    <col min="12811" max="12811" width="5.140625" style="2" bestFit="1" customWidth="1"/>
    <col min="12812" max="12812" width="7.28515625" style="2" bestFit="1" customWidth="1"/>
    <col min="12813" max="13013" width="11.42578125" style="2"/>
    <col min="13014" max="13014" width="10" style="2" bestFit="1" customWidth="1"/>
    <col min="13015" max="13015" width="11.5703125" style="2" bestFit="1" customWidth="1"/>
    <col min="13016" max="13016" width="5.7109375" style="2" bestFit="1" customWidth="1"/>
    <col min="13017" max="13017" width="9.42578125" style="2" bestFit="1" customWidth="1"/>
    <col min="13018" max="13018" width="11.5703125" style="2" bestFit="1" customWidth="1"/>
    <col min="13019" max="13019" width="9.42578125" style="2" bestFit="1" customWidth="1"/>
    <col min="13020" max="13020" width="5.7109375" style="2" bestFit="1" customWidth="1"/>
    <col min="13021" max="13021" width="7.28515625" style="2" bestFit="1" customWidth="1"/>
    <col min="13022" max="13022" width="5.7109375" style="2" bestFit="1" customWidth="1"/>
    <col min="13023" max="13023" width="5.140625" style="2" bestFit="1" customWidth="1"/>
    <col min="13024" max="13024" width="11.42578125" style="2"/>
    <col min="13025" max="13025" width="5.7109375" style="2" bestFit="1" customWidth="1"/>
    <col min="13026" max="13026" width="9.42578125" style="2" bestFit="1" customWidth="1"/>
    <col min="13027" max="13027" width="11.5703125" style="2" bestFit="1" customWidth="1"/>
    <col min="13028" max="13028" width="9.42578125" style="2" bestFit="1" customWidth="1"/>
    <col min="13029" max="13029" width="6.28515625" style="2" bestFit="1" customWidth="1"/>
    <col min="13030" max="13030" width="7.28515625" style="2" bestFit="1" customWidth="1"/>
    <col min="13031" max="13031" width="5.7109375" style="2" bestFit="1" customWidth="1"/>
    <col min="13032" max="13032" width="5.140625" style="2" bestFit="1" customWidth="1"/>
    <col min="13033" max="13033" width="11.5703125" style="2" bestFit="1" customWidth="1"/>
    <col min="13034" max="13034" width="5.7109375" style="2" bestFit="1" customWidth="1"/>
    <col min="13035" max="13035" width="9.42578125" style="2" bestFit="1" customWidth="1"/>
    <col min="13036" max="13036" width="11.5703125" style="2" bestFit="1" customWidth="1"/>
    <col min="13037" max="13037" width="9.42578125" style="2" bestFit="1" customWidth="1"/>
    <col min="13038" max="13038" width="5.7109375" style="2" bestFit="1" customWidth="1"/>
    <col min="13039" max="13039" width="7.28515625" style="2" bestFit="1" customWidth="1"/>
    <col min="13040" max="13040" width="5.7109375" style="2" bestFit="1" customWidth="1"/>
    <col min="13041" max="13041" width="5.140625" style="2" bestFit="1" customWidth="1"/>
    <col min="13042" max="13042" width="11.5703125" style="2" bestFit="1" customWidth="1"/>
    <col min="13043" max="13043" width="5.7109375" style="2" bestFit="1" customWidth="1"/>
    <col min="13044" max="13044" width="9.42578125" style="2" bestFit="1" customWidth="1"/>
    <col min="13045" max="13045" width="11.5703125" style="2" bestFit="1" customWidth="1"/>
    <col min="13046" max="13046" width="9.42578125" style="2" bestFit="1" customWidth="1"/>
    <col min="13047" max="13047" width="5.7109375" style="2" bestFit="1" customWidth="1"/>
    <col min="13048" max="13048" width="7.28515625" style="2" bestFit="1" customWidth="1"/>
    <col min="13049" max="13049" width="5.7109375" style="2" bestFit="1" customWidth="1"/>
    <col min="13050" max="13050" width="5.140625" style="2" bestFit="1" customWidth="1"/>
    <col min="13051" max="13051" width="11.42578125" style="2"/>
    <col min="13052" max="13052" width="5.7109375" style="2" bestFit="1" customWidth="1"/>
    <col min="13053" max="13053" width="9.42578125" style="2" bestFit="1" customWidth="1"/>
    <col min="13054" max="13054" width="11.5703125" style="2" bestFit="1" customWidth="1"/>
    <col min="13055" max="13055" width="9.42578125" style="2" bestFit="1" customWidth="1"/>
    <col min="13056" max="13056" width="5.140625" style="2" bestFit="1" customWidth="1"/>
    <col min="13057" max="13057" width="7.28515625" style="2" bestFit="1" customWidth="1"/>
    <col min="13058" max="13058" width="5.140625" style="2" bestFit="1" customWidth="1"/>
    <col min="13059" max="13059" width="7.28515625" style="2" bestFit="1" customWidth="1"/>
    <col min="13060" max="13060" width="11.5703125" style="2" bestFit="1" customWidth="1"/>
    <col min="13061" max="13061" width="5.7109375" style="2" bestFit="1" customWidth="1"/>
    <col min="13062" max="13062" width="9.42578125" style="2" bestFit="1" customWidth="1"/>
    <col min="13063" max="13063" width="11.5703125" style="2" bestFit="1" customWidth="1"/>
    <col min="13064" max="13064" width="9.42578125" style="2" bestFit="1" customWidth="1"/>
    <col min="13065" max="13065" width="5.140625" style="2" bestFit="1" customWidth="1"/>
    <col min="13066" max="13066" width="7.28515625" style="2" bestFit="1" customWidth="1"/>
    <col min="13067" max="13067" width="5.140625" style="2" bestFit="1" customWidth="1"/>
    <col min="13068" max="13068" width="7.28515625" style="2" bestFit="1" customWidth="1"/>
    <col min="13069" max="13269" width="11.42578125" style="2"/>
    <col min="13270" max="13270" width="10" style="2" bestFit="1" customWidth="1"/>
    <col min="13271" max="13271" width="11.5703125" style="2" bestFit="1" customWidth="1"/>
    <col min="13272" max="13272" width="5.7109375" style="2" bestFit="1" customWidth="1"/>
    <col min="13273" max="13273" width="9.42578125" style="2" bestFit="1" customWidth="1"/>
    <col min="13274" max="13274" width="11.5703125" style="2" bestFit="1" customWidth="1"/>
    <col min="13275" max="13275" width="9.42578125" style="2" bestFit="1" customWidth="1"/>
    <col min="13276" max="13276" width="5.7109375" style="2" bestFit="1" customWidth="1"/>
    <col min="13277" max="13277" width="7.28515625" style="2" bestFit="1" customWidth="1"/>
    <col min="13278" max="13278" width="5.7109375" style="2" bestFit="1" customWidth="1"/>
    <col min="13279" max="13279" width="5.140625" style="2" bestFit="1" customWidth="1"/>
    <col min="13280" max="13280" width="11.42578125" style="2"/>
    <col min="13281" max="13281" width="5.7109375" style="2" bestFit="1" customWidth="1"/>
    <col min="13282" max="13282" width="9.42578125" style="2" bestFit="1" customWidth="1"/>
    <col min="13283" max="13283" width="11.5703125" style="2" bestFit="1" customWidth="1"/>
    <col min="13284" max="13284" width="9.42578125" style="2" bestFit="1" customWidth="1"/>
    <col min="13285" max="13285" width="6.28515625" style="2" bestFit="1" customWidth="1"/>
    <col min="13286" max="13286" width="7.28515625" style="2" bestFit="1" customWidth="1"/>
    <col min="13287" max="13287" width="5.7109375" style="2" bestFit="1" customWidth="1"/>
    <col min="13288" max="13288" width="5.140625" style="2" bestFit="1" customWidth="1"/>
    <col min="13289" max="13289" width="11.5703125" style="2" bestFit="1" customWidth="1"/>
    <col min="13290" max="13290" width="5.7109375" style="2" bestFit="1" customWidth="1"/>
    <col min="13291" max="13291" width="9.42578125" style="2" bestFit="1" customWidth="1"/>
    <col min="13292" max="13292" width="11.5703125" style="2" bestFit="1" customWidth="1"/>
    <col min="13293" max="13293" width="9.42578125" style="2" bestFit="1" customWidth="1"/>
    <col min="13294" max="13294" width="5.7109375" style="2" bestFit="1" customWidth="1"/>
    <col min="13295" max="13295" width="7.28515625" style="2" bestFit="1" customWidth="1"/>
    <col min="13296" max="13296" width="5.7109375" style="2" bestFit="1" customWidth="1"/>
    <col min="13297" max="13297" width="5.140625" style="2" bestFit="1" customWidth="1"/>
    <col min="13298" max="13298" width="11.5703125" style="2" bestFit="1" customWidth="1"/>
    <col min="13299" max="13299" width="5.7109375" style="2" bestFit="1" customWidth="1"/>
    <col min="13300" max="13300" width="9.42578125" style="2" bestFit="1" customWidth="1"/>
    <col min="13301" max="13301" width="11.5703125" style="2" bestFit="1" customWidth="1"/>
    <col min="13302" max="13302" width="9.42578125" style="2" bestFit="1" customWidth="1"/>
    <col min="13303" max="13303" width="5.7109375" style="2" bestFit="1" customWidth="1"/>
    <col min="13304" max="13304" width="7.28515625" style="2" bestFit="1" customWidth="1"/>
    <col min="13305" max="13305" width="5.7109375" style="2" bestFit="1" customWidth="1"/>
    <col min="13306" max="13306" width="5.140625" style="2" bestFit="1" customWidth="1"/>
    <col min="13307" max="13307" width="11.42578125" style="2"/>
    <col min="13308" max="13308" width="5.7109375" style="2" bestFit="1" customWidth="1"/>
    <col min="13309" max="13309" width="9.42578125" style="2" bestFit="1" customWidth="1"/>
    <col min="13310" max="13310" width="11.5703125" style="2" bestFit="1" customWidth="1"/>
    <col min="13311" max="13311" width="9.42578125" style="2" bestFit="1" customWidth="1"/>
    <col min="13312" max="13312" width="5.140625" style="2" bestFit="1" customWidth="1"/>
    <col min="13313" max="13313" width="7.28515625" style="2" bestFit="1" customWidth="1"/>
    <col min="13314" max="13314" width="5.140625" style="2" bestFit="1" customWidth="1"/>
    <col min="13315" max="13315" width="7.28515625" style="2" bestFit="1" customWidth="1"/>
    <col min="13316" max="13316" width="11.5703125" style="2" bestFit="1" customWidth="1"/>
    <col min="13317" max="13317" width="5.7109375" style="2" bestFit="1" customWidth="1"/>
    <col min="13318" max="13318" width="9.42578125" style="2" bestFit="1" customWidth="1"/>
    <col min="13319" max="13319" width="11.5703125" style="2" bestFit="1" customWidth="1"/>
    <col min="13320" max="13320" width="9.42578125" style="2" bestFit="1" customWidth="1"/>
    <col min="13321" max="13321" width="5.140625" style="2" bestFit="1" customWidth="1"/>
    <col min="13322" max="13322" width="7.28515625" style="2" bestFit="1" customWidth="1"/>
    <col min="13323" max="13323" width="5.140625" style="2" bestFit="1" customWidth="1"/>
    <col min="13324" max="13324" width="7.28515625" style="2" bestFit="1" customWidth="1"/>
    <col min="13325" max="13525" width="11.42578125" style="2"/>
    <col min="13526" max="13526" width="10" style="2" bestFit="1" customWidth="1"/>
    <col min="13527" max="13527" width="11.5703125" style="2" bestFit="1" customWidth="1"/>
    <col min="13528" max="13528" width="5.7109375" style="2" bestFit="1" customWidth="1"/>
    <col min="13529" max="13529" width="9.42578125" style="2" bestFit="1" customWidth="1"/>
    <col min="13530" max="13530" width="11.5703125" style="2" bestFit="1" customWidth="1"/>
    <col min="13531" max="13531" width="9.42578125" style="2" bestFit="1" customWidth="1"/>
    <col min="13532" max="13532" width="5.7109375" style="2" bestFit="1" customWidth="1"/>
    <col min="13533" max="13533" width="7.28515625" style="2" bestFit="1" customWidth="1"/>
    <col min="13534" max="13534" width="5.7109375" style="2" bestFit="1" customWidth="1"/>
    <col min="13535" max="13535" width="5.140625" style="2" bestFit="1" customWidth="1"/>
    <col min="13536" max="13536" width="11.42578125" style="2"/>
    <col min="13537" max="13537" width="5.7109375" style="2" bestFit="1" customWidth="1"/>
    <col min="13538" max="13538" width="9.42578125" style="2" bestFit="1" customWidth="1"/>
    <col min="13539" max="13539" width="11.5703125" style="2" bestFit="1" customWidth="1"/>
    <col min="13540" max="13540" width="9.42578125" style="2" bestFit="1" customWidth="1"/>
    <col min="13541" max="13541" width="6.28515625" style="2" bestFit="1" customWidth="1"/>
    <col min="13542" max="13542" width="7.28515625" style="2" bestFit="1" customWidth="1"/>
    <col min="13543" max="13543" width="5.7109375" style="2" bestFit="1" customWidth="1"/>
    <col min="13544" max="13544" width="5.140625" style="2" bestFit="1" customWidth="1"/>
    <col min="13545" max="13545" width="11.5703125" style="2" bestFit="1" customWidth="1"/>
    <col min="13546" max="13546" width="5.7109375" style="2" bestFit="1" customWidth="1"/>
    <col min="13547" max="13547" width="9.42578125" style="2" bestFit="1" customWidth="1"/>
    <col min="13548" max="13548" width="11.5703125" style="2" bestFit="1" customWidth="1"/>
    <col min="13549" max="13549" width="9.42578125" style="2" bestFit="1" customWidth="1"/>
    <col min="13550" max="13550" width="5.7109375" style="2" bestFit="1" customWidth="1"/>
    <col min="13551" max="13551" width="7.28515625" style="2" bestFit="1" customWidth="1"/>
    <col min="13552" max="13552" width="5.7109375" style="2" bestFit="1" customWidth="1"/>
    <col min="13553" max="13553" width="5.140625" style="2" bestFit="1" customWidth="1"/>
    <col min="13554" max="13554" width="11.5703125" style="2" bestFit="1" customWidth="1"/>
    <col min="13555" max="13555" width="5.7109375" style="2" bestFit="1" customWidth="1"/>
    <col min="13556" max="13556" width="9.42578125" style="2" bestFit="1" customWidth="1"/>
    <col min="13557" max="13557" width="11.5703125" style="2" bestFit="1" customWidth="1"/>
    <col min="13558" max="13558" width="9.42578125" style="2" bestFit="1" customWidth="1"/>
    <col min="13559" max="13559" width="5.7109375" style="2" bestFit="1" customWidth="1"/>
    <col min="13560" max="13560" width="7.28515625" style="2" bestFit="1" customWidth="1"/>
    <col min="13561" max="13561" width="5.7109375" style="2" bestFit="1" customWidth="1"/>
    <col min="13562" max="13562" width="5.140625" style="2" bestFit="1" customWidth="1"/>
    <col min="13563" max="13563" width="11.42578125" style="2"/>
    <col min="13564" max="13564" width="5.7109375" style="2" bestFit="1" customWidth="1"/>
    <col min="13565" max="13565" width="9.42578125" style="2" bestFit="1" customWidth="1"/>
    <col min="13566" max="13566" width="11.5703125" style="2" bestFit="1" customWidth="1"/>
    <col min="13567" max="13567" width="9.42578125" style="2" bestFit="1" customWidth="1"/>
    <col min="13568" max="13568" width="5.140625" style="2" bestFit="1" customWidth="1"/>
    <col min="13569" max="13569" width="7.28515625" style="2" bestFit="1" customWidth="1"/>
    <col min="13570" max="13570" width="5.140625" style="2" bestFit="1" customWidth="1"/>
    <col min="13571" max="13571" width="7.28515625" style="2" bestFit="1" customWidth="1"/>
    <col min="13572" max="13572" width="11.5703125" style="2" bestFit="1" customWidth="1"/>
    <col min="13573" max="13573" width="5.7109375" style="2" bestFit="1" customWidth="1"/>
    <col min="13574" max="13574" width="9.42578125" style="2" bestFit="1" customWidth="1"/>
    <col min="13575" max="13575" width="11.5703125" style="2" bestFit="1" customWidth="1"/>
    <col min="13576" max="13576" width="9.42578125" style="2" bestFit="1" customWidth="1"/>
    <col min="13577" max="13577" width="5.140625" style="2" bestFit="1" customWidth="1"/>
    <col min="13578" max="13578" width="7.28515625" style="2" bestFit="1" customWidth="1"/>
    <col min="13579" max="13579" width="5.140625" style="2" bestFit="1" customWidth="1"/>
    <col min="13580" max="13580" width="7.28515625" style="2" bestFit="1" customWidth="1"/>
    <col min="13581" max="13781" width="11.42578125" style="2"/>
    <col min="13782" max="13782" width="10" style="2" bestFit="1" customWidth="1"/>
    <col min="13783" max="13783" width="11.5703125" style="2" bestFit="1" customWidth="1"/>
    <col min="13784" max="13784" width="5.7109375" style="2" bestFit="1" customWidth="1"/>
    <col min="13785" max="13785" width="9.42578125" style="2" bestFit="1" customWidth="1"/>
    <col min="13786" max="13786" width="11.5703125" style="2" bestFit="1" customWidth="1"/>
    <col min="13787" max="13787" width="9.42578125" style="2" bestFit="1" customWidth="1"/>
    <col min="13788" max="13788" width="5.7109375" style="2" bestFit="1" customWidth="1"/>
    <col min="13789" max="13789" width="7.28515625" style="2" bestFit="1" customWidth="1"/>
    <col min="13790" max="13790" width="5.7109375" style="2" bestFit="1" customWidth="1"/>
    <col min="13791" max="13791" width="5.140625" style="2" bestFit="1" customWidth="1"/>
    <col min="13792" max="13792" width="11.42578125" style="2"/>
    <col min="13793" max="13793" width="5.7109375" style="2" bestFit="1" customWidth="1"/>
    <col min="13794" max="13794" width="9.42578125" style="2" bestFit="1" customWidth="1"/>
    <col min="13795" max="13795" width="11.5703125" style="2" bestFit="1" customWidth="1"/>
    <col min="13796" max="13796" width="9.42578125" style="2" bestFit="1" customWidth="1"/>
    <col min="13797" max="13797" width="6.28515625" style="2" bestFit="1" customWidth="1"/>
    <col min="13798" max="13798" width="7.28515625" style="2" bestFit="1" customWidth="1"/>
    <col min="13799" max="13799" width="5.7109375" style="2" bestFit="1" customWidth="1"/>
    <col min="13800" max="13800" width="5.140625" style="2" bestFit="1" customWidth="1"/>
    <col min="13801" max="13801" width="11.5703125" style="2" bestFit="1" customWidth="1"/>
    <col min="13802" max="13802" width="5.7109375" style="2" bestFit="1" customWidth="1"/>
    <col min="13803" max="13803" width="9.42578125" style="2" bestFit="1" customWidth="1"/>
    <col min="13804" max="13804" width="11.5703125" style="2" bestFit="1" customWidth="1"/>
    <col min="13805" max="13805" width="9.42578125" style="2" bestFit="1" customWidth="1"/>
    <col min="13806" max="13806" width="5.7109375" style="2" bestFit="1" customWidth="1"/>
    <col min="13807" max="13807" width="7.28515625" style="2" bestFit="1" customWidth="1"/>
    <col min="13808" max="13808" width="5.7109375" style="2" bestFit="1" customWidth="1"/>
    <col min="13809" max="13809" width="5.140625" style="2" bestFit="1" customWidth="1"/>
    <col min="13810" max="13810" width="11.5703125" style="2" bestFit="1" customWidth="1"/>
    <col min="13811" max="13811" width="5.7109375" style="2" bestFit="1" customWidth="1"/>
    <col min="13812" max="13812" width="9.42578125" style="2" bestFit="1" customWidth="1"/>
    <col min="13813" max="13813" width="11.5703125" style="2" bestFit="1" customWidth="1"/>
    <col min="13814" max="13814" width="9.42578125" style="2" bestFit="1" customWidth="1"/>
    <col min="13815" max="13815" width="5.7109375" style="2" bestFit="1" customWidth="1"/>
    <col min="13816" max="13816" width="7.28515625" style="2" bestFit="1" customWidth="1"/>
    <col min="13817" max="13817" width="5.7109375" style="2" bestFit="1" customWidth="1"/>
    <col min="13818" max="13818" width="5.140625" style="2" bestFit="1" customWidth="1"/>
    <col min="13819" max="13819" width="11.42578125" style="2"/>
    <col min="13820" max="13820" width="5.7109375" style="2" bestFit="1" customWidth="1"/>
    <col min="13821" max="13821" width="9.42578125" style="2" bestFit="1" customWidth="1"/>
    <col min="13822" max="13822" width="11.5703125" style="2" bestFit="1" customWidth="1"/>
    <col min="13823" max="13823" width="9.42578125" style="2" bestFit="1" customWidth="1"/>
    <col min="13824" max="13824" width="5.140625" style="2" bestFit="1" customWidth="1"/>
    <col min="13825" max="13825" width="7.28515625" style="2" bestFit="1" customWidth="1"/>
    <col min="13826" max="13826" width="5.140625" style="2" bestFit="1" customWidth="1"/>
    <col min="13827" max="13827" width="7.28515625" style="2" bestFit="1" customWidth="1"/>
    <col min="13828" max="13828" width="11.5703125" style="2" bestFit="1" customWidth="1"/>
    <col min="13829" max="13829" width="5.7109375" style="2" bestFit="1" customWidth="1"/>
    <col min="13830" max="13830" width="9.42578125" style="2" bestFit="1" customWidth="1"/>
    <col min="13831" max="13831" width="11.5703125" style="2" bestFit="1" customWidth="1"/>
    <col min="13832" max="13832" width="9.42578125" style="2" bestFit="1" customWidth="1"/>
    <col min="13833" max="13833" width="5.140625" style="2" bestFit="1" customWidth="1"/>
    <col min="13834" max="13834" width="7.28515625" style="2" bestFit="1" customWidth="1"/>
    <col min="13835" max="13835" width="5.140625" style="2" bestFit="1" customWidth="1"/>
    <col min="13836" max="13836" width="7.28515625" style="2" bestFit="1" customWidth="1"/>
    <col min="13837" max="14037" width="11.42578125" style="2"/>
    <col min="14038" max="14038" width="10" style="2" bestFit="1" customWidth="1"/>
    <col min="14039" max="14039" width="11.5703125" style="2" bestFit="1" customWidth="1"/>
    <col min="14040" max="14040" width="5.7109375" style="2" bestFit="1" customWidth="1"/>
    <col min="14041" max="14041" width="9.42578125" style="2" bestFit="1" customWidth="1"/>
    <col min="14042" max="14042" width="11.5703125" style="2" bestFit="1" customWidth="1"/>
    <col min="14043" max="14043" width="9.42578125" style="2" bestFit="1" customWidth="1"/>
    <col min="14044" max="14044" width="5.7109375" style="2" bestFit="1" customWidth="1"/>
    <col min="14045" max="14045" width="7.28515625" style="2" bestFit="1" customWidth="1"/>
    <col min="14046" max="14046" width="5.7109375" style="2" bestFit="1" customWidth="1"/>
    <col min="14047" max="14047" width="5.140625" style="2" bestFit="1" customWidth="1"/>
    <col min="14048" max="14048" width="11.42578125" style="2"/>
    <col min="14049" max="14049" width="5.7109375" style="2" bestFit="1" customWidth="1"/>
    <col min="14050" max="14050" width="9.42578125" style="2" bestFit="1" customWidth="1"/>
    <col min="14051" max="14051" width="11.5703125" style="2" bestFit="1" customWidth="1"/>
    <col min="14052" max="14052" width="9.42578125" style="2" bestFit="1" customWidth="1"/>
    <col min="14053" max="14053" width="6.28515625" style="2" bestFit="1" customWidth="1"/>
    <col min="14054" max="14054" width="7.28515625" style="2" bestFit="1" customWidth="1"/>
    <col min="14055" max="14055" width="5.7109375" style="2" bestFit="1" customWidth="1"/>
    <col min="14056" max="14056" width="5.140625" style="2" bestFit="1" customWidth="1"/>
    <col min="14057" max="14057" width="11.5703125" style="2" bestFit="1" customWidth="1"/>
    <col min="14058" max="14058" width="5.7109375" style="2" bestFit="1" customWidth="1"/>
    <col min="14059" max="14059" width="9.42578125" style="2" bestFit="1" customWidth="1"/>
    <col min="14060" max="14060" width="11.5703125" style="2" bestFit="1" customWidth="1"/>
    <col min="14061" max="14061" width="9.42578125" style="2" bestFit="1" customWidth="1"/>
    <col min="14062" max="14062" width="5.7109375" style="2" bestFit="1" customWidth="1"/>
    <col min="14063" max="14063" width="7.28515625" style="2" bestFit="1" customWidth="1"/>
    <col min="14064" max="14064" width="5.7109375" style="2" bestFit="1" customWidth="1"/>
    <col min="14065" max="14065" width="5.140625" style="2" bestFit="1" customWidth="1"/>
    <col min="14066" max="14066" width="11.5703125" style="2" bestFit="1" customWidth="1"/>
    <col min="14067" max="14067" width="5.7109375" style="2" bestFit="1" customWidth="1"/>
    <col min="14068" max="14068" width="9.42578125" style="2" bestFit="1" customWidth="1"/>
    <col min="14069" max="14069" width="11.5703125" style="2" bestFit="1" customWidth="1"/>
    <col min="14070" max="14070" width="9.42578125" style="2" bestFit="1" customWidth="1"/>
    <col min="14071" max="14071" width="5.7109375" style="2" bestFit="1" customWidth="1"/>
    <col min="14072" max="14072" width="7.28515625" style="2" bestFit="1" customWidth="1"/>
    <col min="14073" max="14073" width="5.7109375" style="2" bestFit="1" customWidth="1"/>
    <col min="14074" max="14074" width="5.140625" style="2" bestFit="1" customWidth="1"/>
    <col min="14075" max="14075" width="11.42578125" style="2"/>
    <col min="14076" max="14076" width="5.7109375" style="2" bestFit="1" customWidth="1"/>
    <col min="14077" max="14077" width="9.42578125" style="2" bestFit="1" customWidth="1"/>
    <col min="14078" max="14078" width="11.5703125" style="2" bestFit="1" customWidth="1"/>
    <col min="14079" max="14079" width="9.42578125" style="2" bestFit="1" customWidth="1"/>
    <col min="14080" max="14080" width="5.140625" style="2" bestFit="1" customWidth="1"/>
    <col min="14081" max="14081" width="7.28515625" style="2" bestFit="1" customWidth="1"/>
    <col min="14082" max="14082" width="5.140625" style="2" bestFit="1" customWidth="1"/>
    <col min="14083" max="14083" width="7.28515625" style="2" bestFit="1" customWidth="1"/>
    <col min="14084" max="14084" width="11.5703125" style="2" bestFit="1" customWidth="1"/>
    <col min="14085" max="14085" width="5.7109375" style="2" bestFit="1" customWidth="1"/>
    <col min="14086" max="14086" width="9.42578125" style="2" bestFit="1" customWidth="1"/>
    <col min="14087" max="14087" width="11.5703125" style="2" bestFit="1" customWidth="1"/>
    <col min="14088" max="14088" width="9.42578125" style="2" bestFit="1" customWidth="1"/>
    <col min="14089" max="14089" width="5.140625" style="2" bestFit="1" customWidth="1"/>
    <col min="14090" max="14090" width="7.28515625" style="2" bestFit="1" customWidth="1"/>
    <col min="14091" max="14091" width="5.140625" style="2" bestFit="1" customWidth="1"/>
    <col min="14092" max="14092" width="7.28515625" style="2" bestFit="1" customWidth="1"/>
    <col min="14093" max="14293" width="11.42578125" style="2"/>
    <col min="14294" max="14294" width="10" style="2" bestFit="1" customWidth="1"/>
    <col min="14295" max="14295" width="11.5703125" style="2" bestFit="1" customWidth="1"/>
    <col min="14296" max="14296" width="5.7109375" style="2" bestFit="1" customWidth="1"/>
    <col min="14297" max="14297" width="9.42578125" style="2" bestFit="1" customWidth="1"/>
    <col min="14298" max="14298" width="11.5703125" style="2" bestFit="1" customWidth="1"/>
    <col min="14299" max="14299" width="9.42578125" style="2" bestFit="1" customWidth="1"/>
    <col min="14300" max="14300" width="5.7109375" style="2" bestFit="1" customWidth="1"/>
    <col min="14301" max="14301" width="7.28515625" style="2" bestFit="1" customWidth="1"/>
    <col min="14302" max="14302" width="5.7109375" style="2" bestFit="1" customWidth="1"/>
    <col min="14303" max="14303" width="5.140625" style="2" bestFit="1" customWidth="1"/>
    <col min="14304" max="14304" width="11.42578125" style="2"/>
    <col min="14305" max="14305" width="5.7109375" style="2" bestFit="1" customWidth="1"/>
    <col min="14306" max="14306" width="9.42578125" style="2" bestFit="1" customWidth="1"/>
    <col min="14307" max="14307" width="11.5703125" style="2" bestFit="1" customWidth="1"/>
    <col min="14308" max="14308" width="9.42578125" style="2" bestFit="1" customWidth="1"/>
    <col min="14309" max="14309" width="6.28515625" style="2" bestFit="1" customWidth="1"/>
    <col min="14310" max="14310" width="7.28515625" style="2" bestFit="1" customWidth="1"/>
    <col min="14311" max="14311" width="5.7109375" style="2" bestFit="1" customWidth="1"/>
    <col min="14312" max="14312" width="5.140625" style="2" bestFit="1" customWidth="1"/>
    <col min="14313" max="14313" width="11.5703125" style="2" bestFit="1" customWidth="1"/>
    <col min="14314" max="14314" width="5.7109375" style="2" bestFit="1" customWidth="1"/>
    <col min="14315" max="14315" width="9.42578125" style="2" bestFit="1" customWidth="1"/>
    <col min="14316" max="14316" width="11.5703125" style="2" bestFit="1" customWidth="1"/>
    <col min="14317" max="14317" width="9.42578125" style="2" bestFit="1" customWidth="1"/>
    <col min="14318" max="14318" width="5.7109375" style="2" bestFit="1" customWidth="1"/>
    <col min="14319" max="14319" width="7.28515625" style="2" bestFit="1" customWidth="1"/>
    <col min="14320" max="14320" width="5.7109375" style="2" bestFit="1" customWidth="1"/>
    <col min="14321" max="14321" width="5.140625" style="2" bestFit="1" customWidth="1"/>
    <col min="14322" max="14322" width="11.5703125" style="2" bestFit="1" customWidth="1"/>
    <col min="14323" max="14323" width="5.7109375" style="2" bestFit="1" customWidth="1"/>
    <col min="14324" max="14324" width="9.42578125" style="2" bestFit="1" customWidth="1"/>
    <col min="14325" max="14325" width="11.5703125" style="2" bestFit="1" customWidth="1"/>
    <col min="14326" max="14326" width="9.42578125" style="2" bestFit="1" customWidth="1"/>
    <col min="14327" max="14327" width="5.7109375" style="2" bestFit="1" customWidth="1"/>
    <col min="14328" max="14328" width="7.28515625" style="2" bestFit="1" customWidth="1"/>
    <col min="14329" max="14329" width="5.7109375" style="2" bestFit="1" customWidth="1"/>
    <col min="14330" max="14330" width="5.140625" style="2" bestFit="1" customWidth="1"/>
    <col min="14331" max="14331" width="11.42578125" style="2"/>
    <col min="14332" max="14332" width="5.7109375" style="2" bestFit="1" customWidth="1"/>
    <col min="14333" max="14333" width="9.42578125" style="2" bestFit="1" customWidth="1"/>
    <col min="14334" max="14334" width="11.5703125" style="2" bestFit="1" customWidth="1"/>
    <col min="14335" max="14335" width="9.42578125" style="2" bestFit="1" customWidth="1"/>
    <col min="14336" max="14336" width="5.140625" style="2" bestFit="1" customWidth="1"/>
    <col min="14337" max="14337" width="7.28515625" style="2" bestFit="1" customWidth="1"/>
    <col min="14338" max="14338" width="5.140625" style="2" bestFit="1" customWidth="1"/>
    <col min="14339" max="14339" width="7.28515625" style="2" bestFit="1" customWidth="1"/>
    <col min="14340" max="14340" width="11.5703125" style="2" bestFit="1" customWidth="1"/>
    <col min="14341" max="14341" width="5.7109375" style="2" bestFit="1" customWidth="1"/>
    <col min="14342" max="14342" width="9.42578125" style="2" bestFit="1" customWidth="1"/>
    <col min="14343" max="14343" width="11.5703125" style="2" bestFit="1" customWidth="1"/>
    <col min="14344" max="14344" width="9.42578125" style="2" bestFit="1" customWidth="1"/>
    <col min="14345" max="14345" width="5.140625" style="2" bestFit="1" customWidth="1"/>
    <col min="14346" max="14346" width="7.28515625" style="2" bestFit="1" customWidth="1"/>
    <col min="14347" max="14347" width="5.140625" style="2" bestFit="1" customWidth="1"/>
    <col min="14348" max="14348" width="7.28515625" style="2" bestFit="1" customWidth="1"/>
    <col min="14349" max="14549" width="11.42578125" style="2"/>
    <col min="14550" max="14550" width="10" style="2" bestFit="1" customWidth="1"/>
    <col min="14551" max="14551" width="11.5703125" style="2" bestFit="1" customWidth="1"/>
    <col min="14552" max="14552" width="5.7109375" style="2" bestFit="1" customWidth="1"/>
    <col min="14553" max="14553" width="9.42578125" style="2" bestFit="1" customWidth="1"/>
    <col min="14554" max="14554" width="11.5703125" style="2" bestFit="1" customWidth="1"/>
    <col min="14555" max="14555" width="9.42578125" style="2" bestFit="1" customWidth="1"/>
    <col min="14556" max="14556" width="5.7109375" style="2" bestFit="1" customWidth="1"/>
    <col min="14557" max="14557" width="7.28515625" style="2" bestFit="1" customWidth="1"/>
    <col min="14558" max="14558" width="5.7109375" style="2" bestFit="1" customWidth="1"/>
    <col min="14559" max="14559" width="5.140625" style="2" bestFit="1" customWidth="1"/>
    <col min="14560" max="14560" width="11.42578125" style="2"/>
    <col min="14561" max="14561" width="5.7109375" style="2" bestFit="1" customWidth="1"/>
    <col min="14562" max="14562" width="9.42578125" style="2" bestFit="1" customWidth="1"/>
    <col min="14563" max="14563" width="11.5703125" style="2" bestFit="1" customWidth="1"/>
    <col min="14564" max="14564" width="9.42578125" style="2" bestFit="1" customWidth="1"/>
    <col min="14565" max="14565" width="6.28515625" style="2" bestFit="1" customWidth="1"/>
    <col min="14566" max="14566" width="7.28515625" style="2" bestFit="1" customWidth="1"/>
    <col min="14567" max="14567" width="5.7109375" style="2" bestFit="1" customWidth="1"/>
    <col min="14568" max="14568" width="5.140625" style="2" bestFit="1" customWidth="1"/>
    <col min="14569" max="14569" width="11.5703125" style="2" bestFit="1" customWidth="1"/>
    <col min="14570" max="14570" width="5.7109375" style="2" bestFit="1" customWidth="1"/>
    <col min="14571" max="14571" width="9.42578125" style="2" bestFit="1" customWidth="1"/>
    <col min="14572" max="14572" width="11.5703125" style="2" bestFit="1" customWidth="1"/>
    <col min="14573" max="14573" width="9.42578125" style="2" bestFit="1" customWidth="1"/>
    <col min="14574" max="14574" width="5.7109375" style="2" bestFit="1" customWidth="1"/>
    <col min="14575" max="14575" width="7.28515625" style="2" bestFit="1" customWidth="1"/>
    <col min="14576" max="14576" width="5.7109375" style="2" bestFit="1" customWidth="1"/>
    <col min="14577" max="14577" width="5.140625" style="2" bestFit="1" customWidth="1"/>
    <col min="14578" max="14578" width="11.5703125" style="2" bestFit="1" customWidth="1"/>
    <col min="14579" max="14579" width="5.7109375" style="2" bestFit="1" customWidth="1"/>
    <col min="14580" max="14580" width="9.42578125" style="2" bestFit="1" customWidth="1"/>
    <col min="14581" max="14581" width="11.5703125" style="2" bestFit="1" customWidth="1"/>
    <col min="14582" max="14582" width="9.42578125" style="2" bestFit="1" customWidth="1"/>
    <col min="14583" max="14583" width="5.7109375" style="2" bestFit="1" customWidth="1"/>
    <col min="14584" max="14584" width="7.28515625" style="2" bestFit="1" customWidth="1"/>
    <col min="14585" max="14585" width="5.7109375" style="2" bestFit="1" customWidth="1"/>
    <col min="14586" max="14586" width="5.140625" style="2" bestFit="1" customWidth="1"/>
    <col min="14587" max="14587" width="11.42578125" style="2"/>
    <col min="14588" max="14588" width="5.7109375" style="2" bestFit="1" customWidth="1"/>
    <col min="14589" max="14589" width="9.42578125" style="2" bestFit="1" customWidth="1"/>
    <col min="14590" max="14590" width="11.5703125" style="2" bestFit="1" customWidth="1"/>
    <col min="14591" max="14591" width="9.42578125" style="2" bestFit="1" customWidth="1"/>
    <col min="14592" max="14592" width="5.140625" style="2" bestFit="1" customWidth="1"/>
    <col min="14593" max="14593" width="7.28515625" style="2" bestFit="1" customWidth="1"/>
    <col min="14594" max="14594" width="5.140625" style="2" bestFit="1" customWidth="1"/>
    <col min="14595" max="14595" width="7.28515625" style="2" bestFit="1" customWidth="1"/>
    <col min="14596" max="14596" width="11.5703125" style="2" bestFit="1" customWidth="1"/>
    <col min="14597" max="14597" width="5.7109375" style="2" bestFit="1" customWidth="1"/>
    <col min="14598" max="14598" width="9.42578125" style="2" bestFit="1" customWidth="1"/>
    <col min="14599" max="14599" width="11.5703125" style="2" bestFit="1" customWidth="1"/>
    <col min="14600" max="14600" width="9.42578125" style="2" bestFit="1" customWidth="1"/>
    <col min="14601" max="14601" width="5.140625" style="2" bestFit="1" customWidth="1"/>
    <col min="14602" max="14602" width="7.28515625" style="2" bestFit="1" customWidth="1"/>
    <col min="14603" max="14603" width="5.140625" style="2" bestFit="1" customWidth="1"/>
    <col min="14604" max="14604" width="7.28515625" style="2" bestFit="1" customWidth="1"/>
    <col min="14605" max="14805" width="11.42578125" style="2"/>
    <col min="14806" max="14806" width="10" style="2" bestFit="1" customWidth="1"/>
    <col min="14807" max="14807" width="11.5703125" style="2" bestFit="1" customWidth="1"/>
    <col min="14808" max="14808" width="5.7109375" style="2" bestFit="1" customWidth="1"/>
    <col min="14809" max="14809" width="9.42578125" style="2" bestFit="1" customWidth="1"/>
    <col min="14810" max="14810" width="11.5703125" style="2" bestFit="1" customWidth="1"/>
    <col min="14811" max="14811" width="9.42578125" style="2" bestFit="1" customWidth="1"/>
    <col min="14812" max="14812" width="5.7109375" style="2" bestFit="1" customWidth="1"/>
    <col min="14813" max="14813" width="7.28515625" style="2" bestFit="1" customWidth="1"/>
    <col min="14814" max="14814" width="5.7109375" style="2" bestFit="1" customWidth="1"/>
    <col min="14815" max="14815" width="5.140625" style="2" bestFit="1" customWidth="1"/>
    <col min="14816" max="14816" width="11.42578125" style="2"/>
    <col min="14817" max="14817" width="5.7109375" style="2" bestFit="1" customWidth="1"/>
    <col min="14818" max="14818" width="9.42578125" style="2" bestFit="1" customWidth="1"/>
    <col min="14819" max="14819" width="11.5703125" style="2" bestFit="1" customWidth="1"/>
    <col min="14820" max="14820" width="9.42578125" style="2" bestFit="1" customWidth="1"/>
    <col min="14821" max="14821" width="6.28515625" style="2" bestFit="1" customWidth="1"/>
    <col min="14822" max="14822" width="7.28515625" style="2" bestFit="1" customWidth="1"/>
    <col min="14823" max="14823" width="5.7109375" style="2" bestFit="1" customWidth="1"/>
    <col min="14824" max="14824" width="5.140625" style="2" bestFit="1" customWidth="1"/>
    <col min="14825" max="14825" width="11.5703125" style="2" bestFit="1" customWidth="1"/>
    <col min="14826" max="14826" width="5.7109375" style="2" bestFit="1" customWidth="1"/>
    <col min="14827" max="14827" width="9.42578125" style="2" bestFit="1" customWidth="1"/>
    <col min="14828" max="14828" width="11.5703125" style="2" bestFit="1" customWidth="1"/>
    <col min="14829" max="14829" width="9.42578125" style="2" bestFit="1" customWidth="1"/>
    <col min="14830" max="14830" width="5.7109375" style="2" bestFit="1" customWidth="1"/>
    <col min="14831" max="14831" width="7.28515625" style="2" bestFit="1" customWidth="1"/>
    <col min="14832" max="14832" width="5.7109375" style="2" bestFit="1" customWidth="1"/>
    <col min="14833" max="14833" width="5.140625" style="2" bestFit="1" customWidth="1"/>
    <col min="14834" max="14834" width="11.5703125" style="2" bestFit="1" customWidth="1"/>
    <col min="14835" max="14835" width="5.7109375" style="2" bestFit="1" customWidth="1"/>
    <col min="14836" max="14836" width="9.42578125" style="2" bestFit="1" customWidth="1"/>
    <col min="14837" max="14837" width="11.5703125" style="2" bestFit="1" customWidth="1"/>
    <col min="14838" max="14838" width="9.42578125" style="2" bestFit="1" customWidth="1"/>
    <col min="14839" max="14839" width="5.7109375" style="2" bestFit="1" customWidth="1"/>
    <col min="14840" max="14840" width="7.28515625" style="2" bestFit="1" customWidth="1"/>
    <col min="14841" max="14841" width="5.7109375" style="2" bestFit="1" customWidth="1"/>
    <col min="14842" max="14842" width="5.140625" style="2" bestFit="1" customWidth="1"/>
    <col min="14843" max="14843" width="11.42578125" style="2"/>
    <col min="14844" max="14844" width="5.7109375" style="2" bestFit="1" customWidth="1"/>
    <col min="14845" max="14845" width="9.42578125" style="2" bestFit="1" customWidth="1"/>
    <col min="14846" max="14846" width="11.5703125" style="2" bestFit="1" customWidth="1"/>
    <col min="14847" max="14847" width="9.42578125" style="2" bestFit="1" customWidth="1"/>
    <col min="14848" max="14848" width="5.140625" style="2" bestFit="1" customWidth="1"/>
    <col min="14849" max="14849" width="7.28515625" style="2" bestFit="1" customWidth="1"/>
    <col min="14850" max="14850" width="5.140625" style="2" bestFit="1" customWidth="1"/>
    <col min="14851" max="14851" width="7.28515625" style="2" bestFit="1" customWidth="1"/>
    <col min="14852" max="14852" width="11.5703125" style="2" bestFit="1" customWidth="1"/>
    <col min="14853" max="14853" width="5.7109375" style="2" bestFit="1" customWidth="1"/>
    <col min="14854" max="14854" width="9.42578125" style="2" bestFit="1" customWidth="1"/>
    <col min="14855" max="14855" width="11.5703125" style="2" bestFit="1" customWidth="1"/>
    <col min="14856" max="14856" width="9.42578125" style="2" bestFit="1" customWidth="1"/>
    <col min="14857" max="14857" width="5.140625" style="2" bestFit="1" customWidth="1"/>
    <col min="14858" max="14858" width="7.28515625" style="2" bestFit="1" customWidth="1"/>
    <col min="14859" max="14859" width="5.140625" style="2" bestFit="1" customWidth="1"/>
    <col min="14860" max="14860" width="7.28515625" style="2" bestFit="1" customWidth="1"/>
    <col min="14861" max="15061" width="11.42578125" style="2"/>
    <col min="15062" max="15062" width="10" style="2" bestFit="1" customWidth="1"/>
    <col min="15063" max="15063" width="11.5703125" style="2" bestFit="1" customWidth="1"/>
    <col min="15064" max="15064" width="5.7109375" style="2" bestFit="1" customWidth="1"/>
    <col min="15065" max="15065" width="9.42578125" style="2" bestFit="1" customWidth="1"/>
    <col min="15066" max="15066" width="11.5703125" style="2" bestFit="1" customWidth="1"/>
    <col min="15067" max="15067" width="9.42578125" style="2" bestFit="1" customWidth="1"/>
    <col min="15068" max="15068" width="5.7109375" style="2" bestFit="1" customWidth="1"/>
    <col min="15069" max="15069" width="7.28515625" style="2" bestFit="1" customWidth="1"/>
    <col min="15070" max="15070" width="5.7109375" style="2" bestFit="1" customWidth="1"/>
    <col min="15071" max="15071" width="5.140625" style="2" bestFit="1" customWidth="1"/>
    <col min="15072" max="15072" width="11.42578125" style="2"/>
    <col min="15073" max="15073" width="5.7109375" style="2" bestFit="1" customWidth="1"/>
    <col min="15074" max="15074" width="9.42578125" style="2" bestFit="1" customWidth="1"/>
    <col min="15075" max="15075" width="11.5703125" style="2" bestFit="1" customWidth="1"/>
    <col min="15076" max="15076" width="9.42578125" style="2" bestFit="1" customWidth="1"/>
    <col min="15077" max="15077" width="6.28515625" style="2" bestFit="1" customWidth="1"/>
    <col min="15078" max="15078" width="7.28515625" style="2" bestFit="1" customWidth="1"/>
    <col min="15079" max="15079" width="5.7109375" style="2" bestFit="1" customWidth="1"/>
    <col min="15080" max="15080" width="5.140625" style="2" bestFit="1" customWidth="1"/>
    <col min="15081" max="15081" width="11.5703125" style="2" bestFit="1" customWidth="1"/>
    <col min="15082" max="15082" width="5.7109375" style="2" bestFit="1" customWidth="1"/>
    <col min="15083" max="15083" width="9.42578125" style="2" bestFit="1" customWidth="1"/>
    <col min="15084" max="15084" width="11.5703125" style="2" bestFit="1" customWidth="1"/>
    <col min="15085" max="15085" width="9.42578125" style="2" bestFit="1" customWidth="1"/>
    <col min="15086" max="15086" width="5.7109375" style="2" bestFit="1" customWidth="1"/>
    <col min="15087" max="15087" width="7.28515625" style="2" bestFit="1" customWidth="1"/>
    <col min="15088" max="15088" width="5.7109375" style="2" bestFit="1" customWidth="1"/>
    <col min="15089" max="15089" width="5.140625" style="2" bestFit="1" customWidth="1"/>
    <col min="15090" max="15090" width="11.5703125" style="2" bestFit="1" customWidth="1"/>
    <col min="15091" max="15091" width="5.7109375" style="2" bestFit="1" customWidth="1"/>
    <col min="15092" max="15092" width="9.42578125" style="2" bestFit="1" customWidth="1"/>
    <col min="15093" max="15093" width="11.5703125" style="2" bestFit="1" customWidth="1"/>
    <col min="15094" max="15094" width="9.42578125" style="2" bestFit="1" customWidth="1"/>
    <col min="15095" max="15095" width="5.7109375" style="2" bestFit="1" customWidth="1"/>
    <col min="15096" max="15096" width="7.28515625" style="2" bestFit="1" customWidth="1"/>
    <col min="15097" max="15097" width="5.7109375" style="2" bestFit="1" customWidth="1"/>
    <col min="15098" max="15098" width="5.140625" style="2" bestFit="1" customWidth="1"/>
    <col min="15099" max="15099" width="11.42578125" style="2"/>
    <col min="15100" max="15100" width="5.7109375" style="2" bestFit="1" customWidth="1"/>
    <col min="15101" max="15101" width="9.42578125" style="2" bestFit="1" customWidth="1"/>
    <col min="15102" max="15102" width="11.5703125" style="2" bestFit="1" customWidth="1"/>
    <col min="15103" max="15103" width="9.42578125" style="2" bestFit="1" customWidth="1"/>
    <col min="15104" max="15104" width="5.140625" style="2" bestFit="1" customWidth="1"/>
    <col min="15105" max="15105" width="7.28515625" style="2" bestFit="1" customWidth="1"/>
    <col min="15106" max="15106" width="5.140625" style="2" bestFit="1" customWidth="1"/>
    <col min="15107" max="15107" width="7.28515625" style="2" bestFit="1" customWidth="1"/>
    <col min="15108" max="15108" width="11.5703125" style="2" bestFit="1" customWidth="1"/>
    <col min="15109" max="15109" width="5.7109375" style="2" bestFit="1" customWidth="1"/>
    <col min="15110" max="15110" width="9.42578125" style="2" bestFit="1" customWidth="1"/>
    <col min="15111" max="15111" width="11.5703125" style="2" bestFit="1" customWidth="1"/>
    <col min="15112" max="15112" width="9.42578125" style="2" bestFit="1" customWidth="1"/>
    <col min="15113" max="15113" width="5.140625" style="2" bestFit="1" customWidth="1"/>
    <col min="15114" max="15114" width="7.28515625" style="2" bestFit="1" customWidth="1"/>
    <col min="15115" max="15115" width="5.140625" style="2" bestFit="1" customWidth="1"/>
    <col min="15116" max="15116" width="7.28515625" style="2" bestFit="1" customWidth="1"/>
    <col min="15117" max="15317" width="11.42578125" style="2"/>
    <col min="15318" max="15318" width="10" style="2" bestFit="1" customWidth="1"/>
    <col min="15319" max="15319" width="11.5703125" style="2" bestFit="1" customWidth="1"/>
    <col min="15320" max="15320" width="5.7109375" style="2" bestFit="1" customWidth="1"/>
    <col min="15321" max="15321" width="9.42578125" style="2" bestFit="1" customWidth="1"/>
    <col min="15322" max="15322" width="11.5703125" style="2" bestFit="1" customWidth="1"/>
    <col min="15323" max="15323" width="9.42578125" style="2" bestFit="1" customWidth="1"/>
    <col min="15324" max="15324" width="5.7109375" style="2" bestFit="1" customWidth="1"/>
    <col min="15325" max="15325" width="7.28515625" style="2" bestFit="1" customWidth="1"/>
    <col min="15326" max="15326" width="5.7109375" style="2" bestFit="1" customWidth="1"/>
    <col min="15327" max="15327" width="5.140625" style="2" bestFit="1" customWidth="1"/>
    <col min="15328" max="15328" width="11.42578125" style="2"/>
    <col min="15329" max="15329" width="5.7109375" style="2" bestFit="1" customWidth="1"/>
    <col min="15330" max="15330" width="9.42578125" style="2" bestFit="1" customWidth="1"/>
    <col min="15331" max="15331" width="11.5703125" style="2" bestFit="1" customWidth="1"/>
    <col min="15332" max="15332" width="9.42578125" style="2" bestFit="1" customWidth="1"/>
    <col min="15333" max="15333" width="6.28515625" style="2" bestFit="1" customWidth="1"/>
    <col min="15334" max="15334" width="7.28515625" style="2" bestFit="1" customWidth="1"/>
    <col min="15335" max="15335" width="5.7109375" style="2" bestFit="1" customWidth="1"/>
    <col min="15336" max="15336" width="5.140625" style="2" bestFit="1" customWidth="1"/>
    <col min="15337" max="15337" width="11.5703125" style="2" bestFit="1" customWidth="1"/>
    <col min="15338" max="15338" width="5.7109375" style="2" bestFit="1" customWidth="1"/>
    <col min="15339" max="15339" width="9.42578125" style="2" bestFit="1" customWidth="1"/>
    <col min="15340" max="15340" width="11.5703125" style="2" bestFit="1" customWidth="1"/>
    <col min="15341" max="15341" width="9.42578125" style="2" bestFit="1" customWidth="1"/>
    <col min="15342" max="15342" width="5.7109375" style="2" bestFit="1" customWidth="1"/>
    <col min="15343" max="15343" width="7.28515625" style="2" bestFit="1" customWidth="1"/>
    <col min="15344" max="15344" width="5.7109375" style="2" bestFit="1" customWidth="1"/>
    <col min="15345" max="15345" width="5.140625" style="2" bestFit="1" customWidth="1"/>
    <col min="15346" max="15346" width="11.5703125" style="2" bestFit="1" customWidth="1"/>
    <col min="15347" max="15347" width="5.7109375" style="2" bestFit="1" customWidth="1"/>
    <col min="15348" max="15348" width="9.42578125" style="2" bestFit="1" customWidth="1"/>
    <col min="15349" max="15349" width="11.5703125" style="2" bestFit="1" customWidth="1"/>
    <col min="15350" max="15350" width="9.42578125" style="2" bestFit="1" customWidth="1"/>
    <col min="15351" max="15351" width="5.7109375" style="2" bestFit="1" customWidth="1"/>
    <col min="15352" max="15352" width="7.28515625" style="2" bestFit="1" customWidth="1"/>
    <col min="15353" max="15353" width="5.7109375" style="2" bestFit="1" customWidth="1"/>
    <col min="15354" max="15354" width="5.140625" style="2" bestFit="1" customWidth="1"/>
    <col min="15355" max="15355" width="11.42578125" style="2"/>
    <col min="15356" max="15356" width="5.7109375" style="2" bestFit="1" customWidth="1"/>
    <col min="15357" max="15357" width="9.42578125" style="2" bestFit="1" customWidth="1"/>
    <col min="15358" max="15358" width="11.5703125" style="2" bestFit="1" customWidth="1"/>
    <col min="15359" max="15359" width="9.42578125" style="2" bestFit="1" customWidth="1"/>
    <col min="15360" max="15360" width="5.140625" style="2" bestFit="1" customWidth="1"/>
    <col min="15361" max="15361" width="7.28515625" style="2" bestFit="1" customWidth="1"/>
    <col min="15362" max="15362" width="5.140625" style="2" bestFit="1" customWidth="1"/>
    <col min="15363" max="15363" width="7.28515625" style="2" bestFit="1" customWidth="1"/>
    <col min="15364" max="15364" width="11.5703125" style="2" bestFit="1" customWidth="1"/>
    <col min="15365" max="15365" width="5.7109375" style="2" bestFit="1" customWidth="1"/>
    <col min="15366" max="15366" width="9.42578125" style="2" bestFit="1" customWidth="1"/>
    <col min="15367" max="15367" width="11.5703125" style="2" bestFit="1" customWidth="1"/>
    <col min="15368" max="15368" width="9.42578125" style="2" bestFit="1" customWidth="1"/>
    <col min="15369" max="15369" width="5.140625" style="2" bestFit="1" customWidth="1"/>
    <col min="15370" max="15370" width="7.28515625" style="2" bestFit="1" customWidth="1"/>
    <col min="15371" max="15371" width="5.140625" style="2" bestFit="1" customWidth="1"/>
    <col min="15372" max="15372" width="7.28515625" style="2" bestFit="1" customWidth="1"/>
    <col min="15373" max="15573" width="11.42578125" style="2"/>
    <col min="15574" max="15574" width="10" style="2" bestFit="1" customWidth="1"/>
    <col min="15575" max="15575" width="11.5703125" style="2" bestFit="1" customWidth="1"/>
    <col min="15576" max="15576" width="5.7109375" style="2" bestFit="1" customWidth="1"/>
    <col min="15577" max="15577" width="9.42578125" style="2" bestFit="1" customWidth="1"/>
    <col min="15578" max="15578" width="11.5703125" style="2" bestFit="1" customWidth="1"/>
    <col min="15579" max="15579" width="9.42578125" style="2" bestFit="1" customWidth="1"/>
    <col min="15580" max="15580" width="5.7109375" style="2" bestFit="1" customWidth="1"/>
    <col min="15581" max="15581" width="7.28515625" style="2" bestFit="1" customWidth="1"/>
    <col min="15582" max="15582" width="5.7109375" style="2" bestFit="1" customWidth="1"/>
    <col min="15583" max="15583" width="5.140625" style="2" bestFit="1" customWidth="1"/>
    <col min="15584" max="15584" width="11.42578125" style="2"/>
    <col min="15585" max="15585" width="5.7109375" style="2" bestFit="1" customWidth="1"/>
    <col min="15586" max="15586" width="9.42578125" style="2" bestFit="1" customWidth="1"/>
    <col min="15587" max="15587" width="11.5703125" style="2" bestFit="1" customWidth="1"/>
    <col min="15588" max="15588" width="9.42578125" style="2" bestFit="1" customWidth="1"/>
    <col min="15589" max="15589" width="6.28515625" style="2" bestFit="1" customWidth="1"/>
    <col min="15590" max="15590" width="7.28515625" style="2" bestFit="1" customWidth="1"/>
    <col min="15591" max="15591" width="5.7109375" style="2" bestFit="1" customWidth="1"/>
    <col min="15592" max="15592" width="5.140625" style="2" bestFit="1" customWidth="1"/>
    <col min="15593" max="15593" width="11.5703125" style="2" bestFit="1" customWidth="1"/>
    <col min="15594" max="15594" width="5.7109375" style="2" bestFit="1" customWidth="1"/>
    <col min="15595" max="15595" width="9.42578125" style="2" bestFit="1" customWidth="1"/>
    <col min="15596" max="15596" width="11.5703125" style="2" bestFit="1" customWidth="1"/>
    <col min="15597" max="15597" width="9.42578125" style="2" bestFit="1" customWidth="1"/>
    <col min="15598" max="15598" width="5.7109375" style="2" bestFit="1" customWidth="1"/>
    <col min="15599" max="15599" width="7.28515625" style="2" bestFit="1" customWidth="1"/>
    <col min="15600" max="15600" width="5.7109375" style="2" bestFit="1" customWidth="1"/>
    <col min="15601" max="15601" width="5.140625" style="2" bestFit="1" customWidth="1"/>
    <col min="15602" max="15602" width="11.5703125" style="2" bestFit="1" customWidth="1"/>
    <col min="15603" max="15603" width="5.7109375" style="2" bestFit="1" customWidth="1"/>
    <col min="15604" max="15604" width="9.42578125" style="2" bestFit="1" customWidth="1"/>
    <col min="15605" max="15605" width="11.5703125" style="2" bestFit="1" customWidth="1"/>
    <col min="15606" max="15606" width="9.42578125" style="2" bestFit="1" customWidth="1"/>
    <col min="15607" max="15607" width="5.7109375" style="2" bestFit="1" customWidth="1"/>
    <col min="15608" max="15608" width="7.28515625" style="2" bestFit="1" customWidth="1"/>
    <col min="15609" max="15609" width="5.7109375" style="2" bestFit="1" customWidth="1"/>
    <col min="15610" max="15610" width="5.140625" style="2" bestFit="1" customWidth="1"/>
    <col min="15611" max="15611" width="11.42578125" style="2"/>
    <col min="15612" max="15612" width="5.7109375" style="2" bestFit="1" customWidth="1"/>
    <col min="15613" max="15613" width="9.42578125" style="2" bestFit="1" customWidth="1"/>
    <col min="15614" max="15614" width="11.5703125" style="2" bestFit="1" customWidth="1"/>
    <col min="15615" max="15615" width="9.42578125" style="2" bestFit="1" customWidth="1"/>
    <col min="15616" max="15616" width="5.140625" style="2" bestFit="1" customWidth="1"/>
    <col min="15617" max="15617" width="7.28515625" style="2" bestFit="1" customWidth="1"/>
    <col min="15618" max="15618" width="5.140625" style="2" bestFit="1" customWidth="1"/>
    <col min="15619" max="15619" width="7.28515625" style="2" bestFit="1" customWidth="1"/>
    <col min="15620" max="15620" width="11.5703125" style="2" bestFit="1" customWidth="1"/>
    <col min="15621" max="15621" width="5.7109375" style="2" bestFit="1" customWidth="1"/>
    <col min="15622" max="15622" width="9.42578125" style="2" bestFit="1" customWidth="1"/>
    <col min="15623" max="15623" width="11.5703125" style="2" bestFit="1" customWidth="1"/>
    <col min="15624" max="15624" width="9.42578125" style="2" bestFit="1" customWidth="1"/>
    <col min="15625" max="15625" width="5.140625" style="2" bestFit="1" customWidth="1"/>
    <col min="15626" max="15626" width="7.28515625" style="2" bestFit="1" customWidth="1"/>
    <col min="15627" max="15627" width="5.140625" style="2" bestFit="1" customWidth="1"/>
    <col min="15628" max="15628" width="7.28515625" style="2" bestFit="1" customWidth="1"/>
    <col min="15629" max="15829" width="11.42578125" style="2"/>
    <col min="15830" max="15830" width="10" style="2" bestFit="1" customWidth="1"/>
    <col min="15831" max="15831" width="11.5703125" style="2" bestFit="1" customWidth="1"/>
    <col min="15832" max="15832" width="5.7109375" style="2" bestFit="1" customWidth="1"/>
    <col min="15833" max="15833" width="9.42578125" style="2" bestFit="1" customWidth="1"/>
    <col min="15834" max="15834" width="11.5703125" style="2" bestFit="1" customWidth="1"/>
    <col min="15835" max="15835" width="9.42578125" style="2" bestFit="1" customWidth="1"/>
    <col min="15836" max="15836" width="5.7109375" style="2" bestFit="1" customWidth="1"/>
    <col min="15837" max="15837" width="7.28515625" style="2" bestFit="1" customWidth="1"/>
    <col min="15838" max="15838" width="5.7109375" style="2" bestFit="1" customWidth="1"/>
    <col min="15839" max="15839" width="5.140625" style="2" bestFit="1" customWidth="1"/>
    <col min="15840" max="15840" width="11.42578125" style="2"/>
    <col min="15841" max="15841" width="5.7109375" style="2" bestFit="1" customWidth="1"/>
    <col min="15842" max="15842" width="9.42578125" style="2" bestFit="1" customWidth="1"/>
    <col min="15843" max="15843" width="11.5703125" style="2" bestFit="1" customWidth="1"/>
    <col min="15844" max="15844" width="9.42578125" style="2" bestFit="1" customWidth="1"/>
    <col min="15845" max="15845" width="6.28515625" style="2" bestFit="1" customWidth="1"/>
    <col min="15846" max="15846" width="7.28515625" style="2" bestFit="1" customWidth="1"/>
    <col min="15847" max="15847" width="5.7109375" style="2" bestFit="1" customWidth="1"/>
    <col min="15848" max="15848" width="5.140625" style="2" bestFit="1" customWidth="1"/>
    <col min="15849" max="15849" width="11.5703125" style="2" bestFit="1" customWidth="1"/>
    <col min="15850" max="15850" width="5.7109375" style="2" bestFit="1" customWidth="1"/>
    <col min="15851" max="15851" width="9.42578125" style="2" bestFit="1" customWidth="1"/>
    <col min="15852" max="15852" width="11.5703125" style="2" bestFit="1" customWidth="1"/>
    <col min="15853" max="15853" width="9.42578125" style="2" bestFit="1" customWidth="1"/>
    <col min="15854" max="15854" width="5.7109375" style="2" bestFit="1" customWidth="1"/>
    <col min="15855" max="15855" width="7.28515625" style="2" bestFit="1" customWidth="1"/>
    <col min="15856" max="15856" width="5.7109375" style="2" bestFit="1" customWidth="1"/>
    <col min="15857" max="15857" width="5.140625" style="2" bestFit="1" customWidth="1"/>
    <col min="15858" max="15858" width="11.5703125" style="2" bestFit="1" customWidth="1"/>
    <col min="15859" max="15859" width="5.7109375" style="2" bestFit="1" customWidth="1"/>
    <col min="15860" max="15860" width="9.42578125" style="2" bestFit="1" customWidth="1"/>
    <col min="15861" max="15861" width="11.5703125" style="2" bestFit="1" customWidth="1"/>
    <col min="15862" max="15862" width="9.42578125" style="2" bestFit="1" customWidth="1"/>
    <col min="15863" max="15863" width="5.7109375" style="2" bestFit="1" customWidth="1"/>
    <col min="15864" max="15864" width="7.28515625" style="2" bestFit="1" customWidth="1"/>
    <col min="15865" max="15865" width="5.7109375" style="2" bestFit="1" customWidth="1"/>
    <col min="15866" max="15866" width="5.140625" style="2" bestFit="1" customWidth="1"/>
    <col min="15867" max="15867" width="11.42578125" style="2"/>
    <col min="15868" max="15868" width="5.7109375" style="2" bestFit="1" customWidth="1"/>
    <col min="15869" max="15869" width="9.42578125" style="2" bestFit="1" customWidth="1"/>
    <col min="15870" max="15870" width="11.5703125" style="2" bestFit="1" customWidth="1"/>
    <col min="15871" max="15871" width="9.42578125" style="2" bestFit="1" customWidth="1"/>
    <col min="15872" max="15872" width="5.140625" style="2" bestFit="1" customWidth="1"/>
    <col min="15873" max="15873" width="7.28515625" style="2" bestFit="1" customWidth="1"/>
    <col min="15874" max="15874" width="5.140625" style="2" bestFit="1" customWidth="1"/>
    <col min="15875" max="15875" width="7.28515625" style="2" bestFit="1" customWidth="1"/>
    <col min="15876" max="15876" width="11.5703125" style="2" bestFit="1" customWidth="1"/>
    <col min="15877" max="15877" width="5.7109375" style="2" bestFit="1" customWidth="1"/>
    <col min="15878" max="15878" width="9.42578125" style="2" bestFit="1" customWidth="1"/>
    <col min="15879" max="15879" width="11.5703125" style="2" bestFit="1" customWidth="1"/>
    <col min="15880" max="15880" width="9.42578125" style="2" bestFit="1" customWidth="1"/>
    <col min="15881" max="15881" width="5.140625" style="2" bestFit="1" customWidth="1"/>
    <col min="15882" max="15882" width="7.28515625" style="2" bestFit="1" customWidth="1"/>
    <col min="15883" max="15883" width="5.140625" style="2" bestFit="1" customWidth="1"/>
    <col min="15884" max="15884" width="7.28515625" style="2" bestFit="1" customWidth="1"/>
    <col min="15885" max="16085" width="11.42578125" style="2"/>
    <col min="16086" max="16086" width="10" style="2" bestFit="1" customWidth="1"/>
    <col min="16087" max="16087" width="11.5703125" style="2" bestFit="1" customWidth="1"/>
    <col min="16088" max="16088" width="5.7109375" style="2" bestFit="1" customWidth="1"/>
    <col min="16089" max="16089" width="9.42578125" style="2" bestFit="1" customWidth="1"/>
    <col min="16090" max="16090" width="11.5703125" style="2" bestFit="1" customWidth="1"/>
    <col min="16091" max="16091" width="9.42578125" style="2" bestFit="1" customWidth="1"/>
    <col min="16092" max="16092" width="5.7109375" style="2" bestFit="1" customWidth="1"/>
    <col min="16093" max="16093" width="7.28515625" style="2" bestFit="1" customWidth="1"/>
    <col min="16094" max="16094" width="5.7109375" style="2" bestFit="1" customWidth="1"/>
    <col min="16095" max="16095" width="5.140625" style="2" bestFit="1" customWidth="1"/>
    <col min="16096" max="16096" width="11.42578125" style="2"/>
    <col min="16097" max="16097" width="5.7109375" style="2" bestFit="1" customWidth="1"/>
    <col min="16098" max="16098" width="9.42578125" style="2" bestFit="1" customWidth="1"/>
    <col min="16099" max="16099" width="11.5703125" style="2" bestFit="1" customWidth="1"/>
    <col min="16100" max="16100" width="9.42578125" style="2" bestFit="1" customWidth="1"/>
    <col min="16101" max="16101" width="6.28515625" style="2" bestFit="1" customWidth="1"/>
    <col min="16102" max="16102" width="7.28515625" style="2" bestFit="1" customWidth="1"/>
    <col min="16103" max="16103" width="5.7109375" style="2" bestFit="1" customWidth="1"/>
    <col min="16104" max="16104" width="5.140625" style="2" bestFit="1" customWidth="1"/>
    <col min="16105" max="16105" width="11.5703125" style="2" bestFit="1" customWidth="1"/>
    <col min="16106" max="16106" width="5.7109375" style="2" bestFit="1" customWidth="1"/>
    <col min="16107" max="16107" width="9.42578125" style="2" bestFit="1" customWidth="1"/>
    <col min="16108" max="16108" width="11.5703125" style="2" bestFit="1" customWidth="1"/>
    <col min="16109" max="16109" width="9.42578125" style="2" bestFit="1" customWidth="1"/>
    <col min="16110" max="16110" width="5.7109375" style="2" bestFit="1" customWidth="1"/>
    <col min="16111" max="16111" width="7.28515625" style="2" bestFit="1" customWidth="1"/>
    <col min="16112" max="16112" width="5.7109375" style="2" bestFit="1" customWidth="1"/>
    <col min="16113" max="16113" width="5.140625" style="2" bestFit="1" customWidth="1"/>
    <col min="16114" max="16114" width="11.5703125" style="2" bestFit="1" customWidth="1"/>
    <col min="16115" max="16115" width="5.7109375" style="2" bestFit="1" customWidth="1"/>
    <col min="16116" max="16116" width="9.42578125" style="2" bestFit="1" customWidth="1"/>
    <col min="16117" max="16117" width="11.5703125" style="2" bestFit="1" customWidth="1"/>
    <col min="16118" max="16118" width="9.42578125" style="2" bestFit="1" customWidth="1"/>
    <col min="16119" max="16119" width="5.7109375" style="2" bestFit="1" customWidth="1"/>
    <col min="16120" max="16120" width="7.28515625" style="2" bestFit="1" customWidth="1"/>
    <col min="16121" max="16121" width="5.7109375" style="2" bestFit="1" customWidth="1"/>
    <col min="16122" max="16122" width="5.140625" style="2" bestFit="1" customWidth="1"/>
    <col min="16123" max="16123" width="11.42578125" style="2"/>
    <col min="16124" max="16124" width="5.7109375" style="2" bestFit="1" customWidth="1"/>
    <col min="16125" max="16125" width="9.42578125" style="2" bestFit="1" customWidth="1"/>
    <col min="16126" max="16126" width="11.5703125" style="2" bestFit="1" customWidth="1"/>
    <col min="16127" max="16127" width="9.42578125" style="2" bestFit="1" customWidth="1"/>
    <col min="16128" max="16128" width="5.140625" style="2" bestFit="1" customWidth="1"/>
    <col min="16129" max="16129" width="7.28515625" style="2" bestFit="1" customWidth="1"/>
    <col min="16130" max="16130" width="5.140625" style="2" bestFit="1" customWidth="1"/>
    <col min="16131" max="16131" width="7.28515625" style="2" bestFit="1" customWidth="1"/>
    <col min="16132" max="16132" width="11.5703125" style="2" bestFit="1" customWidth="1"/>
    <col min="16133" max="16133" width="5.7109375" style="2" bestFit="1" customWidth="1"/>
    <col min="16134" max="16134" width="9.42578125" style="2" bestFit="1" customWidth="1"/>
    <col min="16135" max="16135" width="11.5703125" style="2" bestFit="1" customWidth="1"/>
    <col min="16136" max="16136" width="9.42578125" style="2" bestFit="1" customWidth="1"/>
    <col min="16137" max="16137" width="5.140625" style="2" bestFit="1" customWidth="1"/>
    <col min="16138" max="16138" width="7.28515625" style="2" bestFit="1" customWidth="1"/>
    <col min="16139" max="16139" width="5.140625" style="2" bestFit="1" customWidth="1"/>
    <col min="16140" max="16140" width="7.28515625" style="2" bestFit="1" customWidth="1"/>
    <col min="16141" max="16384" width="11.42578125" style="2"/>
  </cols>
  <sheetData>
    <row r="1" spans="2:25" s="4" customFormat="1" ht="33.75" customHeight="1" x14ac:dyDescent="0.25">
      <c r="B1" s="37"/>
      <c r="C1" s="108"/>
      <c r="D1" s="137"/>
      <c r="E1" s="137"/>
      <c r="F1" s="137"/>
      <c r="G1" s="137"/>
      <c r="H1" s="137"/>
      <c r="I1" s="137"/>
      <c r="J1" s="137"/>
      <c r="K1" s="137"/>
      <c r="L1" s="137"/>
      <c r="M1" s="137"/>
      <c r="N1" s="5"/>
    </row>
    <row r="2" spans="2:25" ht="29.25" customHeight="1" x14ac:dyDescent="0.25">
      <c r="C2" s="317" t="s">
        <v>82</v>
      </c>
      <c r="D2" s="317"/>
      <c r="E2" s="317"/>
      <c r="F2" s="317"/>
      <c r="G2" s="317"/>
      <c r="H2" s="317"/>
      <c r="I2" s="317"/>
      <c r="J2" s="317"/>
      <c r="K2" s="317"/>
      <c r="L2" s="317"/>
      <c r="M2" s="137"/>
      <c r="N2" s="5"/>
    </row>
    <row r="3" spans="2:25" ht="33" customHeight="1" x14ac:dyDescent="0.25">
      <c r="B3" s="295"/>
      <c r="C3" s="295"/>
      <c r="D3" s="295"/>
      <c r="E3" s="295"/>
      <c r="F3" s="295"/>
      <c r="G3" s="295"/>
      <c r="H3" s="295"/>
      <c r="I3" s="295"/>
      <c r="J3" s="295"/>
      <c r="K3" s="295"/>
      <c r="L3" s="295"/>
      <c r="M3" s="295"/>
      <c r="N3" s="5"/>
    </row>
    <row r="4" spans="2:25" ht="33.75" customHeight="1" x14ac:dyDescent="0.25">
      <c r="B4" s="186" t="s">
        <v>0</v>
      </c>
      <c r="C4" s="187">
        <v>2004</v>
      </c>
      <c r="D4" s="187">
        <v>2005</v>
      </c>
      <c r="E4" s="187">
        <v>2006</v>
      </c>
      <c r="F4" s="187">
        <v>2007</v>
      </c>
      <c r="G4" s="187">
        <v>2008</v>
      </c>
      <c r="H4" s="187">
        <v>2009</v>
      </c>
      <c r="I4" s="187">
        <v>2010</v>
      </c>
      <c r="J4" s="187">
        <v>2011</v>
      </c>
      <c r="K4" s="187">
        <v>2012</v>
      </c>
      <c r="L4" s="188">
        <v>2013</v>
      </c>
      <c r="M4" s="121"/>
      <c r="X4" s="2"/>
      <c r="Y4" s="2"/>
    </row>
    <row r="5" spans="2:25" ht="10.5" customHeight="1" x14ac:dyDescent="0.25">
      <c r="B5" s="11"/>
      <c r="C5" s="12"/>
      <c r="D5" s="12"/>
      <c r="E5" s="12"/>
      <c r="F5" s="12"/>
      <c r="G5" s="12"/>
      <c r="H5" s="12"/>
      <c r="I5" s="12"/>
      <c r="J5" s="12"/>
      <c r="K5" s="12"/>
      <c r="L5" s="12"/>
      <c r="M5" s="121"/>
      <c r="X5" s="2"/>
      <c r="Y5" s="2"/>
    </row>
    <row r="6" spans="2:25" x14ac:dyDescent="0.25">
      <c r="B6" s="319" t="s">
        <v>16</v>
      </c>
      <c r="C6" s="320"/>
      <c r="D6" s="320"/>
      <c r="E6" s="320"/>
      <c r="F6" s="320"/>
      <c r="G6" s="320"/>
      <c r="H6" s="320"/>
      <c r="I6" s="320"/>
      <c r="J6" s="320"/>
      <c r="K6" s="320"/>
      <c r="L6" s="321"/>
      <c r="M6" s="10"/>
      <c r="N6" s="35"/>
      <c r="Y6" s="2"/>
    </row>
    <row r="7" spans="2:25" ht="45" x14ac:dyDescent="0.25">
      <c r="B7" s="13" t="s">
        <v>1</v>
      </c>
      <c r="C7" s="14">
        <v>61.328760048330075</v>
      </c>
      <c r="D7" s="14">
        <v>42.540377620457917</v>
      </c>
      <c r="E7" s="14">
        <v>40.759684285259354</v>
      </c>
      <c r="F7" s="14">
        <v>41.406556841473083</v>
      </c>
      <c r="G7" s="15">
        <v>39.641644971111035</v>
      </c>
      <c r="H7" s="15">
        <v>37.627671027013328</v>
      </c>
      <c r="I7" s="15">
        <v>39.930354918144168</v>
      </c>
      <c r="J7" s="15">
        <v>34.206317539168133</v>
      </c>
      <c r="K7" s="15">
        <v>61.458989194287753</v>
      </c>
      <c r="L7" s="15">
        <v>36.118961161197191</v>
      </c>
      <c r="M7" s="122"/>
      <c r="X7" s="2"/>
      <c r="Y7" s="2"/>
    </row>
    <row r="8" spans="2:25" ht="22.5" customHeight="1" x14ac:dyDescent="0.25">
      <c r="B8" s="13" t="s">
        <v>2</v>
      </c>
      <c r="C8" s="14">
        <v>40.497697043217848</v>
      </c>
      <c r="D8" s="14">
        <v>24.64518423315155</v>
      </c>
      <c r="E8" s="14">
        <v>19.627485651989584</v>
      </c>
      <c r="F8" s="14">
        <v>17.259616117179618</v>
      </c>
      <c r="G8" s="15">
        <v>14.900799002765877</v>
      </c>
      <c r="H8" s="15">
        <v>14.115529872290281</v>
      </c>
      <c r="I8" s="15">
        <v>5.039985824824603</v>
      </c>
      <c r="J8" s="15">
        <v>5.3539144328484971</v>
      </c>
      <c r="K8" s="15">
        <v>0</v>
      </c>
      <c r="L8" s="15">
        <v>6.2048816051400317</v>
      </c>
      <c r="M8" s="122"/>
      <c r="X8" s="2"/>
      <c r="Y8" s="2"/>
    </row>
    <row r="9" spans="2:25" ht="45" x14ac:dyDescent="0.25">
      <c r="B9" s="13" t="s">
        <v>3</v>
      </c>
      <c r="C9" s="14">
        <v>60.263995374299874</v>
      </c>
      <c r="D9" s="14">
        <v>58.421702070683644</v>
      </c>
      <c r="E9" s="14">
        <v>52.772182806353015</v>
      </c>
      <c r="F9" s="14">
        <v>47.966902596933927</v>
      </c>
      <c r="G9" s="15">
        <v>55.325112790977002</v>
      </c>
      <c r="H9" s="15">
        <v>54.030125855709734</v>
      </c>
      <c r="I9" s="15">
        <v>27.683790967565198</v>
      </c>
      <c r="J9" s="15">
        <v>49.220803238866829</v>
      </c>
      <c r="K9" s="15">
        <v>49.471868327361001</v>
      </c>
      <c r="L9" s="15">
        <v>55.671952651269031</v>
      </c>
      <c r="M9" s="122"/>
      <c r="X9" s="2"/>
      <c r="Y9" s="2"/>
    </row>
    <row r="10" spans="2:25" ht="45" x14ac:dyDescent="0.25">
      <c r="B10" s="13" t="s">
        <v>4</v>
      </c>
      <c r="C10" s="14">
        <v>29.66024771076512</v>
      </c>
      <c r="D10" s="14">
        <v>32.188475070174597</v>
      </c>
      <c r="E10" s="14">
        <v>30.856805309146964</v>
      </c>
      <c r="F10" s="14">
        <v>30.342394670030874</v>
      </c>
      <c r="G10" s="15">
        <v>29.435771443840636</v>
      </c>
      <c r="H10" s="15">
        <v>34.206861583188797</v>
      </c>
      <c r="I10" s="15">
        <v>97.505109828399469</v>
      </c>
      <c r="J10" s="15">
        <v>90.714066275984123</v>
      </c>
      <c r="K10" s="15">
        <v>83.871108498779918</v>
      </c>
      <c r="L10" s="15">
        <v>87.393664875061333</v>
      </c>
      <c r="M10" s="122"/>
      <c r="X10" s="2"/>
      <c r="Y10" s="2"/>
    </row>
    <row r="11" spans="2:25" ht="33.75" customHeight="1" x14ac:dyDescent="0.25">
      <c r="B11" s="13" t="s">
        <v>5</v>
      </c>
      <c r="C11" s="14">
        <v>74.804109861084129</v>
      </c>
      <c r="D11" s="14">
        <v>77.882947595671922</v>
      </c>
      <c r="E11" s="14">
        <v>83.244923356446648</v>
      </c>
      <c r="F11" s="14">
        <v>85.622304819627828</v>
      </c>
      <c r="G11" s="15">
        <v>85.634928445335817</v>
      </c>
      <c r="H11" s="15">
        <v>84.736783752142259</v>
      </c>
      <c r="I11" s="15">
        <v>84.967412039401282</v>
      </c>
      <c r="J11" s="15">
        <v>85.401228779564477</v>
      </c>
      <c r="K11" s="15">
        <v>74.873705763876387</v>
      </c>
      <c r="L11" s="15">
        <v>85.2435177176623</v>
      </c>
      <c r="M11" s="122"/>
      <c r="X11" s="2"/>
      <c r="Y11" s="2"/>
    </row>
    <row r="12" spans="2:25" ht="24" customHeight="1" x14ac:dyDescent="0.25">
      <c r="B12" s="13" t="s">
        <v>6</v>
      </c>
      <c r="C12" s="14">
        <v>30.695181656966852</v>
      </c>
      <c r="D12" s="14">
        <v>48.623112622196821</v>
      </c>
      <c r="E12" s="14">
        <v>65.997680563170533</v>
      </c>
      <c r="F12" s="14">
        <v>95.40823365148205</v>
      </c>
      <c r="G12" s="15">
        <v>57.769684060299994</v>
      </c>
      <c r="H12" s="15">
        <v>59.269490144307888</v>
      </c>
      <c r="I12" s="15">
        <v>58.381174592419619</v>
      </c>
      <c r="J12" s="15">
        <v>63.461759958949472</v>
      </c>
      <c r="K12" s="15">
        <v>43.944031648352784</v>
      </c>
      <c r="L12" s="15">
        <v>59.551510245069153</v>
      </c>
      <c r="M12" s="122"/>
      <c r="X12" s="2"/>
      <c r="Y12" s="2"/>
    </row>
    <row r="13" spans="2:25" ht="30" x14ac:dyDescent="0.25">
      <c r="B13" s="13" t="s">
        <v>7</v>
      </c>
      <c r="C13" s="14">
        <v>56.522288185349453</v>
      </c>
      <c r="D13" s="14">
        <v>63.436520507525024</v>
      </c>
      <c r="E13" s="14">
        <v>68.639133436953813</v>
      </c>
      <c r="F13" s="14">
        <v>74.094630160192224</v>
      </c>
      <c r="G13" s="15">
        <v>73.489582408234938</v>
      </c>
      <c r="H13" s="15">
        <v>69.194794725275216</v>
      </c>
      <c r="I13" s="15">
        <v>85.278038365025893</v>
      </c>
      <c r="J13" s="15">
        <v>81.572171475280882</v>
      </c>
      <c r="K13" s="15">
        <v>76.576025059846941</v>
      </c>
      <c r="L13" s="15">
        <v>79.216980195953894</v>
      </c>
      <c r="M13" s="122"/>
      <c r="X13" s="2"/>
      <c r="Y13" s="2"/>
    </row>
    <row r="14" spans="2:25" ht="16.5" customHeight="1" x14ac:dyDescent="0.25">
      <c r="B14" s="13" t="s">
        <v>8</v>
      </c>
      <c r="C14" s="16">
        <v>567</v>
      </c>
      <c r="D14" s="16">
        <v>222</v>
      </c>
      <c r="E14" s="16">
        <v>94</v>
      </c>
      <c r="F14" s="17">
        <v>100</v>
      </c>
      <c r="G14" s="18">
        <v>94</v>
      </c>
      <c r="H14" s="18">
        <v>74</v>
      </c>
      <c r="I14" s="18">
        <v>23</v>
      </c>
      <c r="J14" s="18">
        <v>36</v>
      </c>
      <c r="K14" s="136">
        <v>101</v>
      </c>
      <c r="L14" s="18"/>
      <c r="M14" s="122"/>
      <c r="X14" s="2"/>
      <c r="Y14" s="2"/>
    </row>
    <row r="15" spans="2:25" ht="23.25" customHeight="1" x14ac:dyDescent="0.25">
      <c r="B15" s="13" t="s">
        <v>9</v>
      </c>
      <c r="C15" s="16">
        <v>15</v>
      </c>
      <c r="D15" s="16">
        <v>3</v>
      </c>
      <c r="E15" s="16">
        <v>1</v>
      </c>
      <c r="F15" s="17">
        <v>3</v>
      </c>
      <c r="G15" s="18">
        <v>2</v>
      </c>
      <c r="H15" s="18">
        <v>1</v>
      </c>
      <c r="I15" s="18">
        <v>1</v>
      </c>
      <c r="J15" s="18">
        <v>1</v>
      </c>
      <c r="K15" s="136">
        <v>3</v>
      </c>
      <c r="L15" s="18"/>
      <c r="M15" s="122"/>
      <c r="X15" s="2"/>
      <c r="Y15" s="2"/>
    </row>
    <row r="16" spans="2:25" x14ac:dyDescent="0.25">
      <c r="B16" s="19"/>
      <c r="C16" s="20"/>
      <c r="D16" s="21"/>
      <c r="E16" s="22"/>
      <c r="F16" s="21"/>
      <c r="G16" s="21"/>
      <c r="H16" s="21"/>
      <c r="I16" s="21"/>
      <c r="J16" s="21"/>
      <c r="K16" s="21"/>
      <c r="L16" s="21"/>
      <c r="M16" s="122"/>
      <c r="X16" s="2"/>
      <c r="Y16" s="2"/>
    </row>
    <row r="17" spans="2:25" x14ac:dyDescent="0.25">
      <c r="B17" s="319" t="s">
        <v>17</v>
      </c>
      <c r="C17" s="320"/>
      <c r="D17" s="320"/>
      <c r="E17" s="320"/>
      <c r="F17" s="320"/>
      <c r="G17" s="320"/>
      <c r="H17" s="320"/>
      <c r="I17" s="320"/>
      <c r="J17" s="320"/>
      <c r="K17" s="320"/>
      <c r="L17" s="321"/>
      <c r="M17" s="10"/>
      <c r="Y17" s="2"/>
    </row>
    <row r="18" spans="2:25" ht="49.5" customHeight="1" x14ac:dyDescent="0.25">
      <c r="B18" s="13" t="s">
        <v>1</v>
      </c>
      <c r="C18" s="14">
        <v>94.098267848881846</v>
      </c>
      <c r="D18" s="14">
        <v>150.96996773062398</v>
      </c>
      <c r="E18" s="14">
        <v>90.124032357458944</v>
      </c>
      <c r="F18" s="14">
        <v>119.90708204825083</v>
      </c>
      <c r="G18" s="15">
        <v>69.996969260299508</v>
      </c>
      <c r="H18" s="15">
        <v>74.820933351607692</v>
      </c>
      <c r="I18" s="15">
        <v>65.044441206469472</v>
      </c>
      <c r="J18" s="15">
        <v>63.796109259679788</v>
      </c>
      <c r="K18" s="15">
        <v>35.322689621258419</v>
      </c>
      <c r="L18" s="15">
        <v>33.931896673709538</v>
      </c>
      <c r="M18" s="121"/>
      <c r="X18" s="2"/>
      <c r="Y18" s="2"/>
    </row>
    <row r="19" spans="2:25" x14ac:dyDescent="0.25">
      <c r="B19" s="13" t="s">
        <v>2</v>
      </c>
      <c r="C19" s="14">
        <v>47.402733715163976</v>
      </c>
      <c r="D19" s="14">
        <v>19.489545612201649</v>
      </c>
      <c r="E19" s="14">
        <v>0</v>
      </c>
      <c r="F19" s="14">
        <v>0</v>
      </c>
      <c r="G19" s="14">
        <v>0</v>
      </c>
      <c r="H19" s="14">
        <v>0</v>
      </c>
      <c r="I19" s="14">
        <v>0</v>
      </c>
      <c r="J19" s="135">
        <v>0</v>
      </c>
      <c r="K19" s="135">
        <v>6.4848079788022632</v>
      </c>
      <c r="L19" s="135">
        <v>6.6871226119334741</v>
      </c>
      <c r="M19" s="121"/>
      <c r="X19" s="2"/>
      <c r="Y19" s="2"/>
    </row>
    <row r="20" spans="2:25" ht="45" x14ac:dyDescent="0.25">
      <c r="B20" s="13" t="s">
        <v>3</v>
      </c>
      <c r="C20" s="14">
        <v>53.951575089536298</v>
      </c>
      <c r="D20" s="14">
        <v>56.93945512017757</v>
      </c>
      <c r="E20" s="14">
        <v>56.605058577832033</v>
      </c>
      <c r="F20" s="14">
        <v>35.452067893204543</v>
      </c>
      <c r="G20" s="15">
        <v>50.343182788682192</v>
      </c>
      <c r="H20" s="15">
        <v>52.375403132071796</v>
      </c>
      <c r="I20" s="15">
        <v>51.766416028992367</v>
      </c>
      <c r="J20" s="15">
        <v>48.957892317297294</v>
      </c>
      <c r="K20" s="15">
        <v>54.497957547547038</v>
      </c>
      <c r="L20" s="15">
        <v>64.278132281457474</v>
      </c>
      <c r="M20" s="121"/>
      <c r="X20" s="2"/>
      <c r="Y20" s="2"/>
    </row>
    <row r="21" spans="2:25" ht="45" x14ac:dyDescent="0.25">
      <c r="B21" s="13" t="s">
        <v>4</v>
      </c>
      <c r="C21" s="14">
        <v>39.049513318888557</v>
      </c>
      <c r="D21" s="14">
        <v>30.847798939663868</v>
      </c>
      <c r="E21" s="14">
        <v>32.475325573790428</v>
      </c>
      <c r="F21" s="14">
        <v>21.676462812765791</v>
      </c>
      <c r="G21" s="15">
        <v>37.931645395152337</v>
      </c>
      <c r="H21" s="15">
        <v>32.169802244495813</v>
      </c>
      <c r="I21" s="15">
        <v>92.005594051664332</v>
      </c>
      <c r="J21" s="15">
        <v>85.564133127826281</v>
      </c>
      <c r="K21" s="15">
        <v>89.32885170934675</v>
      </c>
      <c r="L21" s="15">
        <v>82.034365388660476</v>
      </c>
      <c r="M21" s="121"/>
      <c r="X21" s="2"/>
      <c r="Y21" s="2"/>
    </row>
    <row r="22" spans="2:25" ht="30" x14ac:dyDescent="0.25">
      <c r="B22" s="13" t="s">
        <v>5</v>
      </c>
      <c r="C22" s="14">
        <v>49.609114240226177</v>
      </c>
      <c r="D22" s="14">
        <v>51.037421167994253</v>
      </c>
      <c r="E22" s="14">
        <v>63.512315098641082</v>
      </c>
      <c r="F22" s="14">
        <v>60.020212805396078</v>
      </c>
      <c r="G22" s="15">
        <v>59.82167086924153</v>
      </c>
      <c r="H22" s="15">
        <v>68.865972780551544</v>
      </c>
      <c r="I22" s="15">
        <v>72.434288862936413</v>
      </c>
      <c r="J22" s="15">
        <v>73.078283361789772</v>
      </c>
      <c r="K22" s="15">
        <v>83.673298371150409</v>
      </c>
      <c r="L22" s="15">
        <v>83.704687378237281</v>
      </c>
      <c r="M22" s="121"/>
      <c r="X22" s="2"/>
      <c r="Y22" s="2"/>
    </row>
    <row r="23" spans="2:25" ht="23.25" customHeight="1" x14ac:dyDescent="0.25">
      <c r="B23" s="13" t="s">
        <v>6</v>
      </c>
      <c r="C23" s="14">
        <v>3.1639512319915832</v>
      </c>
      <c r="D23" s="14">
        <v>-11.817901668367544</v>
      </c>
      <c r="E23" s="14">
        <v>13.876471136339271</v>
      </c>
      <c r="F23" s="14">
        <v>7.72787984927088</v>
      </c>
      <c r="G23" s="15">
        <v>35.181809553398104</v>
      </c>
      <c r="H23" s="15">
        <v>31.249837339113391</v>
      </c>
      <c r="I23" s="15">
        <v>40.676792927864099</v>
      </c>
      <c r="J23" s="15">
        <v>42.596810953873444</v>
      </c>
      <c r="K23" s="15">
        <v>59.500513569078805</v>
      </c>
      <c r="L23" s="15">
        <v>61.101599253788393</v>
      </c>
      <c r="M23" s="121"/>
      <c r="X23" s="2"/>
      <c r="Y23" s="2"/>
    </row>
    <row r="24" spans="2:25" ht="27" customHeight="1" x14ac:dyDescent="0.25">
      <c r="B24" s="13" t="s">
        <v>7</v>
      </c>
      <c r="C24" s="14">
        <v>46.242970756458533</v>
      </c>
      <c r="D24" s="14">
        <v>37.051123016776707</v>
      </c>
      <c r="E24" s="14">
        <v>58.258443980827053</v>
      </c>
      <c r="F24" s="14">
        <v>38.678382436268933</v>
      </c>
      <c r="G24" s="15">
        <v>68.149531329806024</v>
      </c>
      <c r="H24" s="15">
        <v>64.662181573931477</v>
      </c>
      <c r="I24" s="15">
        <v>76.626089093158399</v>
      </c>
      <c r="J24" s="15">
        <v>76.422916048022003</v>
      </c>
      <c r="K24" s="15">
        <v>79.396862505249814</v>
      </c>
      <c r="L24" s="15">
        <v>76.875636694418816</v>
      </c>
      <c r="M24" s="121"/>
      <c r="X24" s="2"/>
      <c r="Y24" s="2"/>
    </row>
    <row r="25" spans="2:25" ht="20.25" customHeight="1" x14ac:dyDescent="0.25">
      <c r="B25" s="13" t="s">
        <v>8</v>
      </c>
      <c r="C25" s="16">
        <v>975</v>
      </c>
      <c r="D25" s="16">
        <v>1079</v>
      </c>
      <c r="E25" s="16">
        <v>602</v>
      </c>
      <c r="F25" s="17">
        <v>1067</v>
      </c>
      <c r="G25" s="18">
        <v>224</v>
      </c>
      <c r="H25" s="18">
        <v>200</v>
      </c>
      <c r="I25" s="18">
        <v>153</v>
      </c>
      <c r="J25" s="18">
        <v>131</v>
      </c>
      <c r="K25" s="136">
        <v>58</v>
      </c>
      <c r="L25" s="18"/>
      <c r="M25" s="121"/>
      <c r="X25" s="2"/>
      <c r="Y25" s="2"/>
    </row>
    <row r="26" spans="2:25" ht="19.5" customHeight="1" x14ac:dyDescent="0.25">
      <c r="B26" s="13" t="s">
        <v>9</v>
      </c>
      <c r="C26" s="16">
        <v>26</v>
      </c>
      <c r="D26" s="16">
        <v>27</v>
      </c>
      <c r="E26" s="16">
        <v>16</v>
      </c>
      <c r="F26" s="17">
        <v>27</v>
      </c>
      <c r="G26" s="18">
        <v>4</v>
      </c>
      <c r="H26" s="18">
        <v>5</v>
      </c>
      <c r="I26" s="18">
        <v>2</v>
      </c>
      <c r="J26" s="18">
        <v>3</v>
      </c>
      <c r="K26" s="136">
        <v>1</v>
      </c>
      <c r="L26" s="18"/>
      <c r="M26" s="121"/>
      <c r="X26" s="2"/>
      <c r="Y26" s="2"/>
    </row>
    <row r="27" spans="2:25" x14ac:dyDescent="0.25">
      <c r="B27" s="13"/>
      <c r="C27" s="20"/>
      <c r="D27" s="22"/>
      <c r="E27" s="22"/>
      <c r="F27" s="22"/>
      <c r="G27" s="22"/>
      <c r="H27" s="22"/>
      <c r="I27" s="22"/>
      <c r="J27" s="22"/>
      <c r="K27" s="22"/>
      <c r="L27" s="22"/>
      <c r="M27" s="122"/>
      <c r="X27" s="2"/>
      <c r="Y27" s="2"/>
    </row>
    <row r="28" spans="2:25" x14ac:dyDescent="0.25">
      <c r="B28" s="319" t="s">
        <v>10</v>
      </c>
      <c r="C28" s="320"/>
      <c r="D28" s="320"/>
      <c r="E28" s="320"/>
      <c r="F28" s="320"/>
      <c r="G28" s="320"/>
      <c r="H28" s="320"/>
      <c r="I28" s="320"/>
      <c r="J28" s="320"/>
      <c r="K28" s="320"/>
      <c r="L28" s="321"/>
      <c r="M28" s="10"/>
      <c r="Y28" s="2"/>
    </row>
    <row r="29" spans="2:25" ht="48.75" customHeight="1" x14ac:dyDescent="0.25">
      <c r="B29" s="13" t="s">
        <v>1</v>
      </c>
      <c r="C29" s="14">
        <v>100.06245077180962</v>
      </c>
      <c r="D29" s="14">
        <v>79.02510849557045</v>
      </c>
      <c r="E29" s="14">
        <v>74.771672969051409</v>
      </c>
      <c r="F29" s="14">
        <v>87.924439556487044</v>
      </c>
      <c r="G29" s="15">
        <v>78.84041051947105</v>
      </c>
      <c r="H29" s="15">
        <v>68.694414799003908</v>
      </c>
      <c r="I29" s="15">
        <v>61.38044737545674</v>
      </c>
      <c r="J29" s="15">
        <v>60.214361859255504</v>
      </c>
      <c r="K29" s="15">
        <v>55.502414953956212</v>
      </c>
      <c r="L29" s="15">
        <v>62.471912722685232</v>
      </c>
      <c r="M29" s="121"/>
      <c r="X29" s="2"/>
      <c r="Y29" s="2"/>
    </row>
    <row r="30" spans="2:25" ht="22.5" customHeight="1" x14ac:dyDescent="0.25">
      <c r="B30" s="13" t="s">
        <v>2</v>
      </c>
      <c r="C30" s="14">
        <v>7.0109956508897744</v>
      </c>
      <c r="D30" s="14">
        <v>8.760994103965885</v>
      </c>
      <c r="E30" s="14">
        <v>3.2322044739206275</v>
      </c>
      <c r="F30" s="14">
        <v>1.66620321900173</v>
      </c>
      <c r="G30" s="14">
        <v>0</v>
      </c>
      <c r="H30" s="15">
        <v>1.3636929258997676</v>
      </c>
      <c r="I30" s="14">
        <v>0</v>
      </c>
      <c r="J30" s="135">
        <v>0</v>
      </c>
      <c r="K30" s="135">
        <v>2.262496831791749E-5</v>
      </c>
      <c r="L30" s="135">
        <v>0</v>
      </c>
      <c r="M30" s="121"/>
      <c r="X30" s="2"/>
      <c r="Y30" s="2"/>
    </row>
    <row r="31" spans="2:25" ht="45" x14ac:dyDescent="0.25">
      <c r="B31" s="13" t="s">
        <v>3</v>
      </c>
      <c r="C31" s="14">
        <v>70.976734853079421</v>
      </c>
      <c r="D31" s="14">
        <v>74.483320374243249</v>
      </c>
      <c r="E31" s="14">
        <v>56.51118256009422</v>
      </c>
      <c r="F31" s="14">
        <v>26.037205205294882</v>
      </c>
      <c r="G31" s="15">
        <v>74.97917120210262</v>
      </c>
      <c r="H31" s="15">
        <v>67.025075471880385</v>
      </c>
      <c r="I31" s="15">
        <v>67.198509373144262</v>
      </c>
      <c r="J31" s="15">
        <v>65.080630328503716</v>
      </c>
      <c r="K31" s="15">
        <v>69.620421636350429</v>
      </c>
      <c r="L31" s="15">
        <v>55.880454425626937</v>
      </c>
      <c r="M31" s="121"/>
      <c r="X31" s="2"/>
      <c r="Y31" s="2"/>
    </row>
    <row r="32" spans="2:25" ht="45" x14ac:dyDescent="0.25">
      <c r="B32" s="13" t="s">
        <v>4</v>
      </c>
      <c r="C32" s="14">
        <v>21.956874141845475</v>
      </c>
      <c r="D32" s="14">
        <v>21.182150517267761</v>
      </c>
      <c r="E32" s="14">
        <v>15.75879434811538</v>
      </c>
      <c r="F32" s="14">
        <v>14.471433272556371</v>
      </c>
      <c r="G32" s="15">
        <v>14.20358405364785</v>
      </c>
      <c r="H32" s="15">
        <v>15.593624053724959</v>
      </c>
      <c r="I32" s="15">
        <v>78.965272888601106</v>
      </c>
      <c r="J32" s="15">
        <v>68.243665661569125</v>
      </c>
      <c r="K32" s="15">
        <v>67.106393955257658</v>
      </c>
      <c r="L32" s="15">
        <v>83.673555265915994</v>
      </c>
      <c r="M32" s="121"/>
      <c r="X32" s="2"/>
      <c r="Y32" s="2"/>
    </row>
    <row r="33" spans="2:25" ht="30" x14ac:dyDescent="0.25">
      <c r="B33" s="13" t="s">
        <v>5</v>
      </c>
      <c r="C33" s="14">
        <v>69.988327361933671</v>
      </c>
      <c r="D33" s="14">
        <v>76.677927811768299</v>
      </c>
      <c r="E33" s="14">
        <v>70.765450261733264</v>
      </c>
      <c r="F33" s="14">
        <v>81.128907713207028</v>
      </c>
      <c r="G33" s="15">
        <v>82.898136863637319</v>
      </c>
      <c r="H33" s="15">
        <v>84.250156522404012</v>
      </c>
      <c r="I33" s="15">
        <v>81.6592020296832</v>
      </c>
      <c r="J33" s="15">
        <v>81.783010630761027</v>
      </c>
      <c r="K33" s="15">
        <v>84.028394549324489</v>
      </c>
      <c r="L33" s="15">
        <v>78.065101339255833</v>
      </c>
      <c r="M33" s="121"/>
      <c r="X33" s="2"/>
      <c r="Y33" s="2"/>
    </row>
    <row r="34" spans="2:25" ht="21.75" customHeight="1" x14ac:dyDescent="0.25">
      <c r="B34" s="13" t="s">
        <v>6</v>
      </c>
      <c r="C34" s="14">
        <v>3.5928770527994098</v>
      </c>
      <c r="D34" s="14">
        <v>24.422757477577917</v>
      </c>
      <c r="E34" s="14">
        <v>11.889472262774001</v>
      </c>
      <c r="F34" s="14">
        <v>5.3244067848642329</v>
      </c>
      <c r="G34" s="15">
        <v>22.747818514082308</v>
      </c>
      <c r="H34" s="15">
        <v>21.386443370835778</v>
      </c>
      <c r="I34" s="15">
        <v>32.588490067823159</v>
      </c>
      <c r="J34" s="15">
        <v>37.198559625297158</v>
      </c>
      <c r="K34" s="15">
        <v>39.150030991853392</v>
      </c>
      <c r="L34" s="15">
        <v>37.47224682051116</v>
      </c>
      <c r="M34" s="121"/>
      <c r="X34" s="2"/>
      <c r="Y34" s="2"/>
    </row>
    <row r="35" spans="2:25" ht="30" customHeight="1" x14ac:dyDescent="0.25">
      <c r="B35" s="13" t="s">
        <v>7</v>
      </c>
      <c r="C35" s="14">
        <v>50.331559180249101</v>
      </c>
      <c r="D35" s="14">
        <v>58.015597911579121</v>
      </c>
      <c r="E35" s="14">
        <v>58.027561706711538</v>
      </c>
      <c r="F35" s="14">
        <v>49.249326803230026</v>
      </c>
      <c r="G35" s="15">
        <v>59.847130123367037</v>
      </c>
      <c r="H35" s="15">
        <v>60.425289052614318</v>
      </c>
      <c r="I35" s="15">
        <v>72.337399066998174</v>
      </c>
      <c r="J35" s="15">
        <v>71.657042212677212</v>
      </c>
      <c r="K35" s="15">
        <v>71.434926044211437</v>
      </c>
      <c r="L35" s="15">
        <v>75.056073194577493</v>
      </c>
      <c r="M35" s="121"/>
      <c r="X35" s="2"/>
      <c r="Y35" s="2"/>
    </row>
    <row r="36" spans="2:25" ht="21.75" customHeight="1" x14ac:dyDescent="0.25">
      <c r="B36" s="13" t="s">
        <v>8</v>
      </c>
      <c r="C36" s="16">
        <v>896</v>
      </c>
      <c r="D36" s="16">
        <v>557</v>
      </c>
      <c r="E36" s="16">
        <v>619</v>
      </c>
      <c r="F36" s="17">
        <v>1020</v>
      </c>
      <c r="G36" s="18">
        <v>631</v>
      </c>
      <c r="H36" s="18">
        <v>466</v>
      </c>
      <c r="I36" s="18">
        <v>276</v>
      </c>
      <c r="J36" s="18">
        <v>272</v>
      </c>
      <c r="K36" s="136">
        <v>259</v>
      </c>
      <c r="L36" s="18"/>
      <c r="M36" s="121"/>
      <c r="X36" s="2"/>
      <c r="Y36" s="2"/>
    </row>
    <row r="37" spans="2:25" ht="17.25" customHeight="1" x14ac:dyDescent="0.25">
      <c r="B37" s="13" t="s">
        <v>9</v>
      </c>
      <c r="C37" s="16">
        <v>25</v>
      </c>
      <c r="D37" s="16">
        <v>16</v>
      </c>
      <c r="E37" s="16">
        <v>17</v>
      </c>
      <c r="F37" s="17">
        <v>25</v>
      </c>
      <c r="G37" s="18">
        <v>18</v>
      </c>
      <c r="H37" s="18">
        <v>15</v>
      </c>
      <c r="I37" s="18">
        <v>5</v>
      </c>
      <c r="J37" s="18">
        <v>6</v>
      </c>
      <c r="K37" s="136">
        <v>6</v>
      </c>
      <c r="L37" s="18"/>
      <c r="M37" s="121"/>
      <c r="X37" s="2"/>
      <c r="Y37" s="2"/>
    </row>
    <row r="38" spans="2:25" x14ac:dyDescent="0.25">
      <c r="B38" s="19"/>
      <c r="C38" s="20"/>
      <c r="D38" s="22"/>
      <c r="E38" s="22"/>
      <c r="F38" s="22"/>
      <c r="G38" s="22"/>
      <c r="H38" s="22"/>
      <c r="I38" s="22"/>
      <c r="J38" s="22"/>
      <c r="K38" s="22"/>
      <c r="L38" s="22"/>
      <c r="M38" s="122"/>
      <c r="X38" s="2"/>
      <c r="Y38" s="2"/>
    </row>
    <row r="39" spans="2:25" x14ac:dyDescent="0.25">
      <c r="B39" s="319" t="s">
        <v>18</v>
      </c>
      <c r="C39" s="320"/>
      <c r="D39" s="320"/>
      <c r="E39" s="320"/>
      <c r="F39" s="320"/>
      <c r="G39" s="320"/>
      <c r="H39" s="320"/>
      <c r="I39" s="320"/>
      <c r="J39" s="320"/>
      <c r="K39" s="320"/>
      <c r="L39" s="321"/>
      <c r="M39" s="10"/>
      <c r="Y39" s="2"/>
    </row>
    <row r="40" spans="2:25" ht="45.75" customHeight="1" x14ac:dyDescent="0.25">
      <c r="B40" s="13" t="s">
        <v>1</v>
      </c>
      <c r="C40" s="14">
        <v>53.398602822519251</v>
      </c>
      <c r="D40" s="14">
        <v>42.704261655678458</v>
      </c>
      <c r="E40" s="14">
        <v>67.665121188931082</v>
      </c>
      <c r="F40" s="14">
        <v>63.774415095951653</v>
      </c>
      <c r="G40" s="15">
        <v>63.512736160305359</v>
      </c>
      <c r="H40" s="15">
        <v>67.179601309890941</v>
      </c>
      <c r="I40" s="15">
        <v>58.208202599731074</v>
      </c>
      <c r="J40" s="15">
        <v>52.06006245524194</v>
      </c>
      <c r="K40" s="15">
        <v>63.802268138602933</v>
      </c>
      <c r="L40" s="15">
        <v>59.537922983594747</v>
      </c>
      <c r="M40" s="121"/>
      <c r="X40" s="2"/>
      <c r="Y40" s="2"/>
    </row>
    <row r="41" spans="2:25" ht="25.5" customHeight="1" x14ac:dyDescent="0.25">
      <c r="B41" s="13" t="s">
        <v>2</v>
      </c>
      <c r="C41" s="14">
        <v>11.095155055270824</v>
      </c>
      <c r="D41" s="14">
        <v>6.8499686811737863</v>
      </c>
      <c r="E41" s="14">
        <v>1.2033356833629005</v>
      </c>
      <c r="F41" s="14">
        <v>0</v>
      </c>
      <c r="G41" s="15">
        <v>2.2927135327136665</v>
      </c>
      <c r="H41" s="15">
        <v>9.9821549083792878</v>
      </c>
      <c r="I41" s="15">
        <v>10.610569590547316</v>
      </c>
      <c r="J41" s="15">
        <v>9.1695854168322022</v>
      </c>
      <c r="K41" s="15">
        <v>6.7015754612924887</v>
      </c>
      <c r="L41" s="15">
        <v>0</v>
      </c>
      <c r="M41" s="121"/>
      <c r="X41" s="2"/>
      <c r="Y41" s="2"/>
    </row>
    <row r="42" spans="2:25" ht="45" x14ac:dyDescent="0.25">
      <c r="B42" s="13" t="s">
        <v>3</v>
      </c>
      <c r="C42" s="14">
        <v>66.760712185091563</v>
      </c>
      <c r="D42" s="14">
        <v>67.90005864548607</v>
      </c>
      <c r="E42" s="14">
        <v>68.547216270671527</v>
      </c>
      <c r="F42" s="14">
        <v>33.337552192562242</v>
      </c>
      <c r="G42" s="15">
        <v>64.504555789549016</v>
      </c>
      <c r="H42" s="15">
        <v>52.660855669982141</v>
      </c>
      <c r="I42" s="15">
        <v>61.899499504841984</v>
      </c>
      <c r="J42" s="15">
        <v>51.428397870177008</v>
      </c>
      <c r="K42" s="15">
        <v>56.188029568388096</v>
      </c>
      <c r="L42" s="15">
        <v>68.063258557384785</v>
      </c>
      <c r="M42" s="121"/>
      <c r="X42" s="2"/>
      <c r="Y42" s="2"/>
    </row>
    <row r="43" spans="2:25" ht="45" x14ac:dyDescent="0.25">
      <c r="B43" s="13" t="s">
        <v>4</v>
      </c>
      <c r="C43" s="14">
        <v>24.239793254167001</v>
      </c>
      <c r="D43" s="14">
        <v>26.360836735577454</v>
      </c>
      <c r="E43" s="14">
        <v>24.294430236132325</v>
      </c>
      <c r="F43" s="14">
        <v>23.876317391529962</v>
      </c>
      <c r="G43" s="15">
        <v>23.261211648774179</v>
      </c>
      <c r="H43" s="15">
        <v>32.490583276315064</v>
      </c>
      <c r="I43" s="15">
        <v>82.995695821300998</v>
      </c>
      <c r="J43" s="15">
        <v>77.04358764693869</v>
      </c>
      <c r="K43" s="15">
        <v>72.948324956655256</v>
      </c>
      <c r="L43" s="15">
        <v>68.315030393976585</v>
      </c>
      <c r="M43" s="121"/>
      <c r="X43" s="2"/>
      <c r="Y43" s="2"/>
    </row>
    <row r="44" spans="2:25" ht="30" x14ac:dyDescent="0.25">
      <c r="B44" s="13" t="s">
        <v>5</v>
      </c>
      <c r="C44" s="14">
        <v>76.405742408791951</v>
      </c>
      <c r="D44" s="14">
        <v>78.069182204654425</v>
      </c>
      <c r="E44" s="14">
        <v>78.107077821888836</v>
      </c>
      <c r="F44" s="14">
        <v>78.541404811384282</v>
      </c>
      <c r="G44" s="15">
        <v>75.862088302912255</v>
      </c>
      <c r="H44" s="15">
        <v>78.558700187643097</v>
      </c>
      <c r="I44" s="15">
        <v>75.65039091390733</v>
      </c>
      <c r="J44" s="15">
        <v>75.59296279915128</v>
      </c>
      <c r="K44" s="15">
        <v>74.758779742572671</v>
      </c>
      <c r="L44" s="15">
        <v>82.841127311426959</v>
      </c>
      <c r="M44" s="121"/>
      <c r="X44" s="2"/>
      <c r="Y44" s="2"/>
    </row>
    <row r="45" spans="2:25" ht="22.5" customHeight="1" x14ac:dyDescent="0.25">
      <c r="B45" s="13" t="s">
        <v>6</v>
      </c>
      <c r="C45" s="14">
        <v>35.908366416199115</v>
      </c>
      <c r="D45" s="14">
        <v>46.736484521185673</v>
      </c>
      <c r="E45" s="14">
        <v>35.037027892325064</v>
      </c>
      <c r="F45" s="14">
        <v>43.452532324819991</v>
      </c>
      <c r="G45" s="15">
        <v>25.290099965560703</v>
      </c>
      <c r="H45" s="15">
        <v>44.611307450672037</v>
      </c>
      <c r="I45" s="15">
        <v>31.685378031794137</v>
      </c>
      <c r="J45" s="15">
        <v>39.954679120032822</v>
      </c>
      <c r="K45" s="15">
        <v>35.965999434387108</v>
      </c>
      <c r="L45" s="15">
        <v>37.709648873568554</v>
      </c>
      <c r="M45" s="121"/>
      <c r="X45" s="2"/>
      <c r="Y45" s="2"/>
    </row>
    <row r="46" spans="2:25" ht="23.25" customHeight="1" x14ac:dyDescent="0.25">
      <c r="B46" s="13" t="s">
        <v>7</v>
      </c>
      <c r="C46" s="14">
        <v>61.057899280838967</v>
      </c>
      <c r="D46" s="14">
        <v>63.969729089415488</v>
      </c>
      <c r="E46" s="14">
        <v>62.739528351743552</v>
      </c>
      <c r="F46" s="14">
        <v>64.575283027888503</v>
      </c>
      <c r="G46" s="15">
        <v>62.20469361795962</v>
      </c>
      <c r="H46" s="15">
        <v>66.559615676540304</v>
      </c>
      <c r="I46" s="15">
        <v>70.748773196845477</v>
      </c>
      <c r="J46" s="15">
        <v>72.973034498955002</v>
      </c>
      <c r="K46" s="15">
        <v>71.238316064474176</v>
      </c>
      <c r="L46" s="15">
        <v>71.454793586399433</v>
      </c>
      <c r="M46" s="121"/>
      <c r="X46" s="2"/>
      <c r="Y46" s="2"/>
    </row>
    <row r="47" spans="2:25" ht="18.75" customHeight="1" x14ac:dyDescent="0.25">
      <c r="B47" s="13" t="s">
        <v>8</v>
      </c>
      <c r="C47" s="16">
        <v>281</v>
      </c>
      <c r="D47" s="16">
        <v>202</v>
      </c>
      <c r="E47" s="16">
        <v>303</v>
      </c>
      <c r="F47" s="17">
        <v>419</v>
      </c>
      <c r="G47" s="18">
        <v>514</v>
      </c>
      <c r="H47" s="18">
        <v>138</v>
      </c>
      <c r="I47" s="18">
        <v>343</v>
      </c>
      <c r="J47" s="18">
        <v>231</v>
      </c>
      <c r="K47" s="136">
        <v>266</v>
      </c>
      <c r="L47" s="18"/>
      <c r="M47" s="121"/>
      <c r="X47" s="2"/>
      <c r="Y47" s="2"/>
    </row>
    <row r="48" spans="2:25" ht="23.25" customHeight="1" x14ac:dyDescent="0.25">
      <c r="B48" s="13" t="s">
        <v>9</v>
      </c>
      <c r="C48" s="16">
        <v>5</v>
      </c>
      <c r="D48" s="16">
        <v>2</v>
      </c>
      <c r="E48" s="16">
        <v>5</v>
      </c>
      <c r="F48" s="17">
        <v>10</v>
      </c>
      <c r="G48" s="18">
        <v>13</v>
      </c>
      <c r="H48" s="18">
        <v>3</v>
      </c>
      <c r="I48" s="18">
        <v>7</v>
      </c>
      <c r="J48" s="18">
        <v>5</v>
      </c>
      <c r="K48" s="136">
        <v>8</v>
      </c>
      <c r="L48" s="18"/>
      <c r="M48" s="121"/>
      <c r="X48" s="2"/>
      <c r="Y48" s="2"/>
    </row>
    <row r="49" spans="2:25" x14ac:dyDescent="0.25">
      <c r="B49" s="19"/>
      <c r="C49" s="23"/>
      <c r="D49" s="23"/>
      <c r="E49" s="23"/>
      <c r="F49" s="23"/>
      <c r="G49" s="23"/>
      <c r="H49" s="23"/>
      <c r="I49" s="23"/>
      <c r="J49" s="23"/>
      <c r="K49" s="23"/>
      <c r="L49" s="23"/>
      <c r="M49" s="121"/>
      <c r="X49" s="2"/>
      <c r="Y49" s="2"/>
    </row>
    <row r="50" spans="2:25" x14ac:dyDescent="0.25">
      <c r="B50" s="319" t="s">
        <v>19</v>
      </c>
      <c r="C50" s="320"/>
      <c r="D50" s="320"/>
      <c r="E50" s="320"/>
      <c r="F50" s="320"/>
      <c r="G50" s="320"/>
      <c r="H50" s="320"/>
      <c r="I50" s="320"/>
      <c r="J50" s="320"/>
      <c r="K50" s="320"/>
      <c r="L50" s="321"/>
      <c r="M50" s="10"/>
      <c r="Y50" s="2"/>
    </row>
    <row r="51" spans="2:25" ht="45" x14ac:dyDescent="0.25">
      <c r="B51" s="138" t="s">
        <v>1</v>
      </c>
      <c r="C51" s="139">
        <v>50.403342908738601</v>
      </c>
      <c r="D51" s="139">
        <v>63.73186243563174</v>
      </c>
      <c r="E51" s="139">
        <v>53.488055449593787</v>
      </c>
      <c r="F51" s="139">
        <v>47.215476376141687</v>
      </c>
      <c r="G51" s="140">
        <v>52.772323061302259</v>
      </c>
      <c r="H51" s="140">
        <v>47.147626033892536</v>
      </c>
      <c r="I51" s="140">
        <v>38.338888449629096</v>
      </c>
      <c r="J51" s="140">
        <v>37.10338807579474</v>
      </c>
      <c r="K51" s="140">
        <v>31.968601422311295</v>
      </c>
      <c r="L51" s="141">
        <v>53.676004027244971</v>
      </c>
      <c r="M51" s="121"/>
      <c r="X51" s="2"/>
      <c r="Y51" s="2"/>
    </row>
    <row r="52" spans="2:25" x14ac:dyDescent="0.25">
      <c r="B52" s="13" t="s">
        <v>2</v>
      </c>
      <c r="C52" s="14">
        <v>22.038230624649032</v>
      </c>
      <c r="D52" s="14">
        <v>0</v>
      </c>
      <c r="E52" s="14">
        <v>0</v>
      </c>
      <c r="F52" s="14">
        <v>9.171899464608714</v>
      </c>
      <c r="G52" s="15">
        <v>5.8335413963098013</v>
      </c>
      <c r="H52" s="15">
        <v>34.539517940083783</v>
      </c>
      <c r="I52" s="15">
        <v>11.934164049069281</v>
      </c>
      <c r="J52" s="15">
        <v>8.2994040981303705</v>
      </c>
      <c r="K52" s="15">
        <v>9.8282989405479864</v>
      </c>
      <c r="L52" s="127">
        <v>0</v>
      </c>
      <c r="M52" s="121"/>
      <c r="X52" s="2"/>
      <c r="Y52" s="2"/>
    </row>
    <row r="53" spans="2:25" ht="45" x14ac:dyDescent="0.25">
      <c r="B53" s="13" t="s">
        <v>3</v>
      </c>
      <c r="C53" s="14">
        <v>57.212101190493968</v>
      </c>
      <c r="D53" s="14">
        <v>57.656276843575782</v>
      </c>
      <c r="E53" s="14">
        <v>56.235721648809921</v>
      </c>
      <c r="F53" s="14">
        <v>45.586220578495549</v>
      </c>
      <c r="G53" s="15">
        <v>53.835645138009923</v>
      </c>
      <c r="H53" s="15">
        <v>55.589350155380998</v>
      </c>
      <c r="I53" s="15">
        <v>56.435016628802636</v>
      </c>
      <c r="J53" s="15">
        <v>51.380374324439018</v>
      </c>
      <c r="K53" s="15">
        <v>53.399776289235312</v>
      </c>
      <c r="L53" s="127">
        <v>80.34036672047111</v>
      </c>
      <c r="M53" s="121"/>
      <c r="X53" s="2"/>
      <c r="Y53" s="2"/>
    </row>
    <row r="54" spans="2:25" ht="45" x14ac:dyDescent="0.25">
      <c r="B54" s="13" t="s">
        <v>4</v>
      </c>
      <c r="C54" s="14">
        <v>31.661445975628993</v>
      </c>
      <c r="D54" s="14">
        <v>34.914964411873129</v>
      </c>
      <c r="E54" s="14">
        <v>31.583867802982535</v>
      </c>
      <c r="F54" s="14">
        <v>34.530055259777086</v>
      </c>
      <c r="G54" s="15">
        <v>32.353578944315679</v>
      </c>
      <c r="H54" s="15">
        <v>31.66399505543432</v>
      </c>
      <c r="I54" s="15">
        <v>89.795932468576893</v>
      </c>
      <c r="J54" s="15">
        <v>83.401428774867057</v>
      </c>
      <c r="K54" s="15">
        <v>82.524675952208952</v>
      </c>
      <c r="L54" s="127">
        <v>60.8322424298985</v>
      </c>
      <c r="M54" s="121"/>
      <c r="X54" s="2"/>
      <c r="Y54" s="2"/>
    </row>
    <row r="55" spans="2:25" ht="30" x14ac:dyDescent="0.25">
      <c r="B55" s="13" t="s">
        <v>5</v>
      </c>
      <c r="C55" s="14">
        <v>74.491460104105172</v>
      </c>
      <c r="D55" s="14">
        <v>70.522337508908677</v>
      </c>
      <c r="E55" s="14">
        <v>72.385728251320302</v>
      </c>
      <c r="F55" s="14">
        <v>85.755657190062749</v>
      </c>
      <c r="G55" s="15">
        <v>79.616030833321375</v>
      </c>
      <c r="H55" s="15">
        <v>85.805371189859926</v>
      </c>
      <c r="I55" s="15">
        <v>82.026129906209221</v>
      </c>
      <c r="J55" s="15">
        <v>79.084003490399908</v>
      </c>
      <c r="K55" s="15">
        <v>81.453414318366526</v>
      </c>
      <c r="L55" s="127">
        <v>87.251961003647523</v>
      </c>
      <c r="M55" s="121"/>
      <c r="X55" s="2"/>
      <c r="Y55" s="2"/>
    </row>
    <row r="56" spans="2:25" ht="21.75" customHeight="1" x14ac:dyDescent="0.25">
      <c r="B56" s="13" t="s">
        <v>6</v>
      </c>
      <c r="C56" s="14">
        <v>55.029219882372345</v>
      </c>
      <c r="D56" s="14">
        <v>53.311121393631801</v>
      </c>
      <c r="E56" s="14">
        <v>41.721691553853731</v>
      </c>
      <c r="F56" s="14">
        <v>88.466453765252723</v>
      </c>
      <c r="G56" s="15">
        <v>51.988354061964024</v>
      </c>
      <c r="H56" s="15">
        <v>53.751514120473985</v>
      </c>
      <c r="I56" s="15">
        <v>47.170930593715205</v>
      </c>
      <c r="J56" s="15">
        <v>51.929852507343242</v>
      </c>
      <c r="K56" s="15">
        <v>61.764367179580695</v>
      </c>
      <c r="L56" s="127">
        <v>41.823874354909933</v>
      </c>
      <c r="M56" s="121"/>
      <c r="X56" s="2"/>
      <c r="Y56" s="2"/>
    </row>
    <row r="57" spans="2:25" ht="22.5" customHeight="1" x14ac:dyDescent="0.25">
      <c r="B57" s="13" t="s">
        <v>7</v>
      </c>
      <c r="C57" s="14">
        <v>64.448478235798106</v>
      </c>
      <c r="D57" s="14">
        <v>67.999668555064773</v>
      </c>
      <c r="E57" s="14">
        <v>66.181773810803094</v>
      </c>
      <c r="F57" s="14">
        <v>74.818983317178876</v>
      </c>
      <c r="G57" s="15">
        <v>73.92939980517221</v>
      </c>
      <c r="H57" s="15">
        <v>64.121756463258492</v>
      </c>
      <c r="I57" s="15">
        <v>75.971259871193837</v>
      </c>
      <c r="J57" s="15">
        <v>76.635789814118581</v>
      </c>
      <c r="K57" s="15">
        <v>77.827062036102859</v>
      </c>
      <c r="L57" s="127">
        <v>69.672193839422263</v>
      </c>
      <c r="M57" s="121"/>
      <c r="X57" s="2"/>
      <c r="Y57" s="2"/>
    </row>
    <row r="58" spans="2:25" ht="21.75" customHeight="1" x14ac:dyDescent="0.25">
      <c r="B58" s="13" t="s">
        <v>8</v>
      </c>
      <c r="C58" s="17">
        <v>148</v>
      </c>
      <c r="D58" s="17">
        <v>81</v>
      </c>
      <c r="E58" s="17">
        <v>155</v>
      </c>
      <c r="F58" s="17">
        <v>85</v>
      </c>
      <c r="G58" s="18">
        <v>86</v>
      </c>
      <c r="H58" s="18">
        <v>224</v>
      </c>
      <c r="I58" s="18">
        <v>165</v>
      </c>
      <c r="J58" s="18">
        <v>124</v>
      </c>
      <c r="K58" s="136">
        <v>76</v>
      </c>
      <c r="L58" s="128"/>
      <c r="M58" s="121"/>
      <c r="X58" s="2"/>
      <c r="Y58" s="2"/>
    </row>
    <row r="59" spans="2:25" ht="18" customHeight="1" x14ac:dyDescent="0.25">
      <c r="B59" s="13" t="s">
        <v>9</v>
      </c>
      <c r="C59" s="16">
        <v>1</v>
      </c>
      <c r="D59" s="16">
        <v>1</v>
      </c>
      <c r="E59" s="16">
        <v>3</v>
      </c>
      <c r="F59" s="17">
        <v>1</v>
      </c>
      <c r="G59" s="18">
        <v>1</v>
      </c>
      <c r="H59" s="18">
        <v>7</v>
      </c>
      <c r="I59" s="18">
        <v>4</v>
      </c>
      <c r="J59" s="18">
        <v>2</v>
      </c>
      <c r="K59" s="136">
        <v>2</v>
      </c>
      <c r="L59" s="128"/>
      <c r="M59" s="121"/>
      <c r="X59" s="2"/>
      <c r="Y59" s="2"/>
    </row>
    <row r="60" spans="2:25" x14ac:dyDescent="0.25">
      <c r="B60" s="24"/>
      <c r="C60" s="25"/>
      <c r="D60" s="26"/>
      <c r="E60" s="26"/>
      <c r="F60" s="26"/>
      <c r="G60" s="26"/>
      <c r="H60" s="26"/>
      <c r="I60" s="26"/>
      <c r="J60" s="26"/>
      <c r="K60" s="26"/>
      <c r="L60" s="129"/>
      <c r="M60" s="122"/>
      <c r="X60" s="2"/>
      <c r="Y60" s="2"/>
    </row>
    <row r="61" spans="2:25" s="4" customFormat="1" x14ac:dyDescent="0.25">
      <c r="B61" s="125" t="s">
        <v>15</v>
      </c>
      <c r="C61" s="125"/>
      <c r="D61" s="125"/>
      <c r="E61" s="125"/>
      <c r="F61" s="125"/>
      <c r="G61" s="125"/>
      <c r="H61" s="125"/>
      <c r="I61" s="125"/>
      <c r="J61" s="125"/>
      <c r="K61" s="125"/>
      <c r="L61" s="125"/>
      <c r="M61" s="125"/>
    </row>
    <row r="62" spans="2:25" s="4" customFormat="1" x14ac:dyDescent="0.25">
      <c r="B62" s="123" t="s">
        <v>14</v>
      </c>
      <c r="C62" s="123"/>
      <c r="D62" s="123"/>
      <c r="E62" s="27"/>
      <c r="F62" s="27"/>
      <c r="G62" s="108"/>
      <c r="H62" s="108"/>
      <c r="I62" s="108"/>
      <c r="J62" s="108"/>
      <c r="K62" s="108"/>
      <c r="L62" s="108"/>
      <c r="M62" s="124"/>
    </row>
    <row r="63" spans="2:25" s="4" customFormat="1" x14ac:dyDescent="0.25">
      <c r="B63" s="318" t="s">
        <v>85</v>
      </c>
      <c r="C63" s="318"/>
      <c r="D63" s="318"/>
      <c r="E63" s="108"/>
      <c r="F63" s="108"/>
      <c r="G63" s="108"/>
      <c r="H63" s="108"/>
      <c r="I63" s="108"/>
      <c r="J63" s="108"/>
      <c r="K63" s="108"/>
      <c r="L63" s="108"/>
      <c r="M63" s="124"/>
    </row>
    <row r="64" spans="2:25" s="4" customFormat="1" x14ac:dyDescent="0.25">
      <c r="B64" s="37"/>
      <c r="C64" s="108"/>
      <c r="D64" s="108"/>
      <c r="E64" s="108"/>
      <c r="F64" s="108"/>
      <c r="G64" s="108"/>
      <c r="H64" s="108"/>
      <c r="I64" s="108"/>
      <c r="J64" s="108"/>
      <c r="K64" s="108"/>
      <c r="L64" s="108"/>
      <c r="M64" s="124"/>
    </row>
    <row r="65" spans="2:13" s="4" customFormat="1" x14ac:dyDescent="0.25">
      <c r="B65" s="37"/>
      <c r="C65" s="108"/>
      <c r="D65" s="108"/>
      <c r="E65" s="108"/>
      <c r="F65" s="108"/>
      <c r="G65" s="108"/>
      <c r="H65" s="108"/>
      <c r="I65" s="108"/>
      <c r="J65" s="108"/>
      <c r="K65" s="108"/>
      <c r="L65" s="108"/>
      <c r="M65" s="124"/>
    </row>
    <row r="66" spans="2:13" s="4" customFormat="1" x14ac:dyDescent="0.25">
      <c r="B66" s="37"/>
      <c r="C66" s="108"/>
      <c r="D66" s="108"/>
      <c r="E66" s="108"/>
      <c r="F66" s="108"/>
      <c r="G66" s="108"/>
      <c r="H66" s="108"/>
      <c r="I66" s="108"/>
      <c r="J66" s="108"/>
      <c r="K66" s="108"/>
      <c r="L66" s="108"/>
      <c r="M66" s="124"/>
    </row>
    <row r="67" spans="2:13" s="4" customFormat="1" x14ac:dyDescent="0.25">
      <c r="B67" s="37"/>
      <c r="C67" s="108"/>
      <c r="D67" s="108"/>
      <c r="E67" s="108"/>
      <c r="F67" s="108"/>
      <c r="G67" s="108"/>
      <c r="H67" s="108"/>
      <c r="I67" s="108"/>
      <c r="J67" s="108"/>
      <c r="K67" s="108"/>
      <c r="L67" s="108"/>
      <c r="M67" s="124"/>
    </row>
    <row r="68" spans="2:13" s="4" customFormat="1" x14ac:dyDescent="0.25">
      <c r="B68" s="37"/>
      <c r="C68" s="108"/>
      <c r="D68" s="108"/>
      <c r="E68" s="108"/>
      <c r="F68" s="108"/>
      <c r="G68" s="108"/>
      <c r="H68" s="108"/>
      <c r="I68" s="108"/>
      <c r="J68" s="108"/>
      <c r="K68" s="108"/>
      <c r="L68" s="108"/>
      <c r="M68" s="124"/>
    </row>
    <row r="69" spans="2:13" s="4" customFormat="1" x14ac:dyDescent="0.25">
      <c r="B69" s="37"/>
      <c r="C69" s="108"/>
      <c r="D69" s="108"/>
      <c r="E69" s="108"/>
      <c r="F69" s="108"/>
      <c r="G69" s="108"/>
      <c r="H69" s="108"/>
      <c r="I69" s="108"/>
      <c r="J69" s="108"/>
      <c r="K69" s="108"/>
      <c r="L69" s="108"/>
      <c r="M69" s="124"/>
    </row>
    <row r="70" spans="2:13" s="4" customFormat="1" x14ac:dyDescent="0.25">
      <c r="B70" s="37"/>
      <c r="C70" s="108"/>
      <c r="D70" s="108"/>
      <c r="E70" s="108"/>
      <c r="F70" s="108"/>
      <c r="G70" s="108"/>
      <c r="H70" s="108"/>
      <c r="I70" s="108"/>
      <c r="J70" s="108"/>
      <c r="K70" s="108"/>
      <c r="L70" s="108"/>
      <c r="M70" s="124"/>
    </row>
    <row r="71" spans="2:13" s="4" customFormat="1" x14ac:dyDescent="0.25">
      <c r="B71" s="37"/>
      <c r="C71" s="108"/>
      <c r="D71" s="108"/>
      <c r="E71" s="108"/>
      <c r="F71" s="108"/>
      <c r="G71" s="108"/>
      <c r="H71" s="108"/>
      <c r="I71" s="108"/>
      <c r="J71" s="108"/>
      <c r="K71" s="108"/>
      <c r="L71" s="108"/>
      <c r="M71" s="124"/>
    </row>
    <row r="72" spans="2:13" s="4" customFormat="1" x14ac:dyDescent="0.25">
      <c r="B72" s="37"/>
      <c r="C72" s="108"/>
      <c r="D72" s="108"/>
      <c r="E72" s="108"/>
      <c r="F72" s="108"/>
      <c r="G72" s="108"/>
      <c r="H72" s="108"/>
      <c r="I72" s="108"/>
      <c r="J72" s="108"/>
      <c r="K72" s="108"/>
      <c r="L72" s="108"/>
      <c r="M72" s="124"/>
    </row>
    <row r="73" spans="2:13" s="4" customFormat="1" x14ac:dyDescent="0.25">
      <c r="B73" s="37"/>
      <c r="C73" s="108"/>
      <c r="D73" s="108"/>
      <c r="E73" s="108"/>
      <c r="F73" s="108"/>
      <c r="G73" s="108"/>
      <c r="H73" s="108"/>
      <c r="I73" s="108"/>
      <c r="J73" s="108"/>
      <c r="K73" s="108"/>
      <c r="L73" s="108"/>
      <c r="M73" s="124"/>
    </row>
    <row r="74" spans="2:13" s="4" customFormat="1" x14ac:dyDescent="0.25">
      <c r="B74" s="37"/>
      <c r="C74" s="108"/>
      <c r="D74" s="108"/>
      <c r="E74" s="108"/>
      <c r="F74" s="108"/>
      <c r="G74" s="108"/>
      <c r="H74" s="108"/>
      <c r="I74" s="108"/>
      <c r="J74" s="108"/>
      <c r="K74" s="108"/>
      <c r="L74" s="108"/>
      <c r="M74" s="124"/>
    </row>
    <row r="75" spans="2:13" s="4" customFormat="1" x14ac:dyDescent="0.25">
      <c r="B75" s="37"/>
      <c r="C75" s="108"/>
      <c r="D75" s="108"/>
      <c r="E75" s="108"/>
      <c r="F75" s="108"/>
      <c r="G75" s="108"/>
      <c r="H75" s="108"/>
      <c r="I75" s="108"/>
      <c r="J75" s="108"/>
      <c r="K75" s="108"/>
      <c r="L75" s="108"/>
      <c r="M75" s="124"/>
    </row>
    <row r="76" spans="2:13" s="4" customFormat="1" x14ac:dyDescent="0.25">
      <c r="B76" s="37"/>
      <c r="C76" s="108"/>
      <c r="D76" s="108"/>
      <c r="E76" s="108"/>
      <c r="F76" s="108"/>
      <c r="G76" s="108"/>
      <c r="H76" s="108"/>
      <c r="I76" s="108"/>
      <c r="J76" s="108"/>
      <c r="K76" s="108"/>
      <c r="L76" s="108"/>
      <c r="M76" s="124"/>
    </row>
    <row r="77" spans="2:13" s="4" customFormat="1" x14ac:dyDescent="0.25">
      <c r="B77" s="37"/>
      <c r="C77" s="108"/>
      <c r="D77" s="108"/>
      <c r="E77" s="108"/>
      <c r="F77" s="108"/>
      <c r="G77" s="108"/>
      <c r="H77" s="108"/>
      <c r="I77" s="108"/>
      <c r="J77" s="108"/>
      <c r="K77" s="108"/>
      <c r="L77" s="108"/>
      <c r="M77" s="124"/>
    </row>
    <row r="78" spans="2:13" s="4" customFormat="1" x14ac:dyDescent="0.25">
      <c r="B78" s="37"/>
      <c r="C78" s="108"/>
      <c r="D78" s="108"/>
      <c r="E78" s="108"/>
      <c r="F78" s="108"/>
      <c r="G78" s="108"/>
      <c r="H78" s="108"/>
      <c r="I78" s="108"/>
      <c r="J78" s="108"/>
      <c r="K78" s="108"/>
      <c r="L78" s="108"/>
      <c r="M78" s="124"/>
    </row>
    <row r="79" spans="2:13" s="4" customFormat="1" x14ac:dyDescent="0.25">
      <c r="B79" s="37"/>
      <c r="C79" s="108"/>
      <c r="D79" s="108"/>
      <c r="E79" s="108"/>
      <c r="F79" s="108"/>
      <c r="G79" s="108"/>
      <c r="H79" s="108"/>
      <c r="I79" s="108"/>
      <c r="J79" s="108"/>
      <c r="K79" s="108"/>
      <c r="L79" s="108"/>
      <c r="M79" s="124"/>
    </row>
    <row r="80" spans="2:13" s="4" customFormat="1" x14ac:dyDescent="0.25">
      <c r="B80" s="37"/>
      <c r="C80" s="108"/>
      <c r="D80" s="108"/>
      <c r="E80" s="108"/>
      <c r="F80" s="108"/>
      <c r="G80" s="108"/>
      <c r="H80" s="108"/>
      <c r="I80" s="108"/>
      <c r="J80" s="108"/>
      <c r="K80" s="108"/>
      <c r="L80" s="108"/>
      <c r="M80" s="124"/>
    </row>
    <row r="81" spans="2:13" s="4" customFormat="1" x14ac:dyDescent="0.25">
      <c r="B81" s="37"/>
      <c r="C81" s="108"/>
      <c r="D81" s="108"/>
      <c r="E81" s="108"/>
      <c r="F81" s="108"/>
      <c r="G81" s="108"/>
      <c r="H81" s="108"/>
      <c r="I81" s="108"/>
      <c r="J81" s="108"/>
      <c r="K81" s="108"/>
      <c r="L81" s="108"/>
      <c r="M81" s="124"/>
    </row>
    <row r="82" spans="2:13" s="4" customFormat="1" x14ac:dyDescent="0.25">
      <c r="B82" s="37"/>
      <c r="C82" s="108"/>
      <c r="D82" s="108"/>
      <c r="E82" s="108"/>
      <c r="F82" s="108"/>
      <c r="G82" s="108"/>
      <c r="H82" s="108"/>
      <c r="I82" s="108"/>
      <c r="J82" s="108"/>
      <c r="K82" s="108"/>
      <c r="L82" s="108"/>
      <c r="M82" s="124"/>
    </row>
    <row r="83" spans="2:13" s="4" customFormat="1" x14ac:dyDescent="0.25">
      <c r="B83" s="37"/>
      <c r="C83" s="108"/>
      <c r="D83" s="108"/>
      <c r="E83" s="108"/>
      <c r="F83" s="108"/>
      <c r="G83" s="108"/>
      <c r="H83" s="108"/>
      <c r="I83" s="108"/>
      <c r="J83" s="108"/>
      <c r="K83" s="108"/>
      <c r="L83" s="108"/>
      <c r="M83" s="124"/>
    </row>
    <row r="84" spans="2:13" s="4" customFormat="1" x14ac:dyDescent="0.25">
      <c r="B84" s="37"/>
      <c r="C84" s="108"/>
      <c r="D84" s="108"/>
      <c r="E84" s="108"/>
      <c r="F84" s="108"/>
      <c r="G84" s="108"/>
      <c r="H84" s="108"/>
      <c r="I84" s="108"/>
      <c r="J84" s="108"/>
      <c r="K84" s="108"/>
      <c r="L84" s="108"/>
      <c r="M84" s="124"/>
    </row>
    <row r="85" spans="2:13" s="4" customFormat="1" x14ac:dyDescent="0.25">
      <c r="B85" s="37"/>
      <c r="C85" s="108"/>
      <c r="D85" s="108"/>
      <c r="E85" s="108"/>
      <c r="F85" s="108"/>
      <c r="G85" s="108"/>
      <c r="H85" s="108"/>
      <c r="I85" s="108"/>
      <c r="J85" s="108"/>
      <c r="K85" s="108"/>
      <c r="L85" s="108"/>
      <c r="M85" s="124"/>
    </row>
    <row r="86" spans="2:13" s="4" customFormat="1" x14ac:dyDescent="0.25">
      <c r="B86" s="37"/>
      <c r="C86" s="108"/>
      <c r="D86" s="108"/>
      <c r="E86" s="108"/>
      <c r="F86" s="108"/>
      <c r="G86" s="108"/>
      <c r="H86" s="108"/>
      <c r="I86" s="108"/>
      <c r="J86" s="108"/>
      <c r="K86" s="108"/>
      <c r="L86" s="108"/>
      <c r="M86" s="124"/>
    </row>
    <row r="87" spans="2:13" s="4" customFormat="1" x14ac:dyDescent="0.25">
      <c r="B87" s="37"/>
      <c r="C87" s="108"/>
      <c r="D87" s="108"/>
      <c r="E87" s="108"/>
      <c r="F87" s="108"/>
      <c r="G87" s="108"/>
      <c r="H87" s="108"/>
      <c r="I87" s="108"/>
      <c r="J87" s="108"/>
      <c r="K87" s="108"/>
      <c r="L87" s="108"/>
      <c r="M87" s="124"/>
    </row>
    <row r="88" spans="2:13" s="4" customFormat="1" x14ac:dyDescent="0.25">
      <c r="B88" s="37"/>
      <c r="C88" s="108"/>
      <c r="D88" s="108"/>
      <c r="E88" s="108"/>
      <c r="F88" s="108"/>
      <c r="G88" s="108"/>
      <c r="H88" s="108"/>
      <c r="I88" s="108"/>
      <c r="J88" s="108"/>
      <c r="K88" s="108"/>
      <c r="L88" s="108"/>
      <c r="M88" s="124"/>
    </row>
    <row r="89" spans="2:13" s="4" customFormat="1" x14ac:dyDescent="0.25">
      <c r="B89" s="37"/>
      <c r="C89" s="108"/>
      <c r="D89" s="108"/>
      <c r="E89" s="108"/>
      <c r="F89" s="108"/>
      <c r="G89" s="108"/>
      <c r="H89" s="108"/>
      <c r="I89" s="108"/>
      <c r="J89" s="108"/>
      <c r="K89" s="108"/>
      <c r="L89" s="108"/>
      <c r="M89" s="124"/>
    </row>
    <row r="90" spans="2:13" s="4" customFormat="1" x14ac:dyDescent="0.25">
      <c r="B90" s="37"/>
      <c r="C90" s="108"/>
      <c r="D90" s="108"/>
      <c r="E90" s="108"/>
      <c r="F90" s="108"/>
      <c r="G90" s="108"/>
      <c r="H90" s="108"/>
      <c r="I90" s="108"/>
      <c r="J90" s="108"/>
      <c r="K90" s="108"/>
      <c r="L90" s="108"/>
      <c r="M90" s="124"/>
    </row>
    <row r="91" spans="2:13" s="4" customFormat="1" x14ac:dyDescent="0.25">
      <c r="B91" s="37"/>
      <c r="C91" s="108"/>
      <c r="D91" s="108"/>
      <c r="E91" s="108"/>
      <c r="F91" s="108"/>
      <c r="G91" s="108"/>
      <c r="H91" s="108"/>
      <c r="I91" s="108"/>
      <c r="J91" s="108"/>
      <c r="K91" s="108"/>
      <c r="L91" s="108"/>
      <c r="M91" s="124"/>
    </row>
    <row r="92" spans="2:13" s="4" customFormat="1" x14ac:dyDescent="0.25">
      <c r="B92" s="37"/>
      <c r="C92" s="108"/>
      <c r="D92" s="108"/>
      <c r="E92" s="108"/>
      <c r="F92" s="108"/>
      <c r="G92" s="108"/>
      <c r="H92" s="108"/>
      <c r="I92" s="108"/>
      <c r="J92" s="108"/>
      <c r="K92" s="108"/>
      <c r="L92" s="108"/>
      <c r="M92" s="124"/>
    </row>
    <row r="93" spans="2:13" s="4" customFormat="1" x14ac:dyDescent="0.25">
      <c r="B93" s="37"/>
      <c r="C93" s="108"/>
      <c r="D93" s="108"/>
      <c r="E93" s="108"/>
      <c r="F93" s="108"/>
      <c r="G93" s="108"/>
      <c r="H93" s="108"/>
      <c r="I93" s="108"/>
      <c r="J93" s="108"/>
      <c r="K93" s="108"/>
      <c r="L93" s="108"/>
      <c r="M93" s="124"/>
    </row>
    <row r="94" spans="2:13" s="4" customFormat="1" x14ac:dyDescent="0.25">
      <c r="B94" s="37"/>
      <c r="C94" s="108"/>
      <c r="D94" s="108"/>
      <c r="E94" s="108"/>
      <c r="F94" s="108"/>
      <c r="G94" s="108"/>
      <c r="H94" s="108"/>
      <c r="I94" s="108"/>
      <c r="J94" s="108"/>
      <c r="K94" s="108"/>
      <c r="L94" s="108"/>
      <c r="M94" s="124"/>
    </row>
    <row r="95" spans="2:13" s="4" customFormat="1" x14ac:dyDescent="0.25">
      <c r="B95" s="37"/>
      <c r="C95" s="108"/>
      <c r="D95" s="108"/>
      <c r="E95" s="108"/>
      <c r="F95" s="108"/>
      <c r="G95" s="108"/>
      <c r="H95" s="108"/>
      <c r="I95" s="108"/>
      <c r="J95" s="108"/>
      <c r="K95" s="108"/>
      <c r="L95" s="108"/>
      <c r="M95" s="124"/>
    </row>
    <row r="96" spans="2:13" s="4" customFormat="1" x14ac:dyDescent="0.25">
      <c r="B96" s="37"/>
      <c r="C96" s="108"/>
      <c r="D96" s="108"/>
      <c r="E96" s="108"/>
      <c r="F96" s="108"/>
      <c r="G96" s="108"/>
      <c r="H96" s="108"/>
      <c r="I96" s="108"/>
      <c r="J96" s="108"/>
      <c r="K96" s="108"/>
      <c r="L96" s="108"/>
      <c r="M96" s="124"/>
    </row>
    <row r="97" spans="2:13" s="4" customFormat="1" x14ac:dyDescent="0.25">
      <c r="B97" s="37"/>
      <c r="C97" s="108"/>
      <c r="D97" s="108"/>
      <c r="E97" s="108"/>
      <c r="F97" s="108"/>
      <c r="G97" s="108"/>
      <c r="H97" s="108"/>
      <c r="I97" s="108"/>
      <c r="J97" s="108"/>
      <c r="K97" s="108"/>
      <c r="L97" s="108"/>
      <c r="M97" s="124"/>
    </row>
    <row r="98" spans="2:13" s="4" customFormat="1" x14ac:dyDescent="0.25">
      <c r="B98" s="37"/>
      <c r="C98" s="108"/>
      <c r="D98" s="108"/>
      <c r="E98" s="108"/>
      <c r="F98" s="108"/>
      <c r="G98" s="108"/>
      <c r="H98" s="108"/>
      <c r="I98" s="108"/>
      <c r="J98" s="108"/>
      <c r="K98" s="108"/>
      <c r="L98" s="108"/>
      <c r="M98" s="124"/>
    </row>
    <row r="99" spans="2:13" s="4" customFormat="1" x14ac:dyDescent="0.25">
      <c r="B99" s="37"/>
      <c r="C99" s="108"/>
      <c r="D99" s="108"/>
      <c r="E99" s="108"/>
      <c r="F99" s="108"/>
      <c r="G99" s="108"/>
      <c r="H99" s="108"/>
      <c r="I99" s="108"/>
      <c r="J99" s="108"/>
      <c r="K99" s="108"/>
      <c r="L99" s="108"/>
      <c r="M99" s="124"/>
    </row>
    <row r="100" spans="2:13" s="4" customFormat="1" x14ac:dyDescent="0.25">
      <c r="B100" s="37"/>
      <c r="C100" s="108"/>
      <c r="D100" s="108"/>
      <c r="E100" s="108"/>
      <c r="F100" s="108"/>
      <c r="G100" s="108"/>
      <c r="H100" s="108"/>
      <c r="I100" s="108"/>
      <c r="J100" s="108"/>
      <c r="K100" s="108"/>
      <c r="L100" s="108"/>
      <c r="M100" s="124"/>
    </row>
    <row r="101" spans="2:13" s="4" customFormat="1" x14ac:dyDescent="0.25">
      <c r="B101" s="37"/>
      <c r="C101" s="108"/>
      <c r="D101" s="108"/>
      <c r="E101" s="108"/>
      <c r="F101" s="108"/>
      <c r="G101" s="108"/>
      <c r="H101" s="108"/>
      <c r="I101" s="108"/>
      <c r="J101" s="108"/>
      <c r="K101" s="108"/>
      <c r="L101" s="108"/>
      <c r="M101" s="124"/>
    </row>
    <row r="102" spans="2:13" s="4" customFormat="1" x14ac:dyDescent="0.25">
      <c r="B102" s="37"/>
      <c r="C102" s="108"/>
      <c r="D102" s="108"/>
      <c r="E102" s="108"/>
      <c r="F102" s="108"/>
      <c r="G102" s="108"/>
      <c r="H102" s="108"/>
      <c r="I102" s="108"/>
      <c r="J102" s="108"/>
      <c r="K102" s="108"/>
      <c r="L102" s="108"/>
      <c r="M102" s="124"/>
    </row>
    <row r="103" spans="2:13" s="4" customFormat="1" x14ac:dyDescent="0.25">
      <c r="B103" s="37"/>
      <c r="C103" s="108"/>
      <c r="D103" s="108"/>
      <c r="E103" s="108"/>
      <c r="F103" s="108"/>
      <c r="G103" s="108"/>
      <c r="H103" s="108"/>
      <c r="I103" s="108"/>
      <c r="J103" s="108"/>
      <c r="K103" s="108"/>
      <c r="L103" s="108"/>
      <c r="M103" s="124"/>
    </row>
    <row r="104" spans="2:13" s="4" customFormat="1" x14ac:dyDescent="0.25">
      <c r="B104" s="37"/>
      <c r="C104" s="108"/>
      <c r="D104" s="108"/>
      <c r="E104" s="108"/>
      <c r="F104" s="108"/>
      <c r="G104" s="108"/>
      <c r="H104" s="108"/>
      <c r="I104" s="108"/>
      <c r="J104" s="108"/>
      <c r="K104" s="108"/>
      <c r="L104" s="108"/>
      <c r="M104" s="124"/>
    </row>
    <row r="105" spans="2:13" s="4" customFormat="1" x14ac:dyDescent="0.25">
      <c r="B105" s="37"/>
      <c r="C105" s="108"/>
      <c r="D105" s="108"/>
      <c r="E105" s="108"/>
      <c r="F105" s="108"/>
      <c r="G105" s="108"/>
      <c r="H105" s="108"/>
      <c r="I105" s="108"/>
      <c r="J105" s="108"/>
      <c r="K105" s="108"/>
      <c r="L105" s="108"/>
      <c r="M105" s="124"/>
    </row>
    <row r="106" spans="2:13" s="4" customFormat="1" x14ac:dyDescent="0.25">
      <c r="B106" s="37"/>
      <c r="C106" s="108"/>
      <c r="D106" s="108"/>
      <c r="E106" s="108"/>
      <c r="F106" s="108"/>
      <c r="G106" s="108"/>
      <c r="H106" s="108"/>
      <c r="I106" s="108"/>
      <c r="J106" s="108"/>
      <c r="K106" s="108"/>
      <c r="L106" s="108"/>
      <c r="M106" s="124"/>
    </row>
    <row r="107" spans="2:13" s="4" customFormat="1" x14ac:dyDescent="0.25">
      <c r="B107" s="37"/>
      <c r="C107" s="108"/>
      <c r="D107" s="108"/>
      <c r="E107" s="108"/>
      <c r="F107" s="108"/>
      <c r="G107" s="108"/>
      <c r="H107" s="108"/>
      <c r="I107" s="108"/>
      <c r="J107" s="108"/>
      <c r="K107" s="108"/>
      <c r="L107" s="108"/>
      <c r="M107" s="124"/>
    </row>
    <row r="108" spans="2:13" s="4" customFormat="1" x14ac:dyDescent="0.25">
      <c r="B108" s="37"/>
      <c r="C108" s="108"/>
      <c r="D108" s="108"/>
      <c r="E108" s="108"/>
      <c r="F108" s="108"/>
      <c r="G108" s="108"/>
      <c r="H108" s="108"/>
      <c r="I108" s="108"/>
      <c r="J108" s="108"/>
      <c r="K108" s="108"/>
      <c r="L108" s="108"/>
      <c r="M108" s="124"/>
    </row>
    <row r="109" spans="2:13" s="4" customFormat="1" x14ac:dyDescent="0.25">
      <c r="B109" s="37"/>
      <c r="C109" s="108"/>
      <c r="D109" s="108"/>
      <c r="E109" s="108"/>
      <c r="F109" s="108"/>
      <c r="G109" s="108"/>
      <c r="H109" s="108"/>
      <c r="I109" s="108"/>
      <c r="J109" s="108"/>
      <c r="K109" s="108"/>
      <c r="L109" s="108"/>
      <c r="M109" s="124"/>
    </row>
    <row r="110" spans="2:13" s="4" customFormat="1" x14ac:dyDescent="0.25">
      <c r="B110" s="37"/>
      <c r="C110" s="108"/>
      <c r="D110" s="108"/>
      <c r="E110" s="108"/>
      <c r="F110" s="108"/>
      <c r="G110" s="108"/>
      <c r="H110" s="108"/>
      <c r="I110" s="108"/>
      <c r="J110" s="108"/>
      <c r="K110" s="108"/>
      <c r="L110" s="108"/>
      <c r="M110" s="124"/>
    </row>
    <row r="111" spans="2:13" s="4" customFormat="1" x14ac:dyDescent="0.25">
      <c r="B111" s="37"/>
      <c r="C111" s="108"/>
      <c r="D111" s="108"/>
      <c r="E111" s="108"/>
      <c r="F111" s="108"/>
      <c r="G111" s="108"/>
      <c r="H111" s="108"/>
      <c r="I111" s="108"/>
      <c r="J111" s="108"/>
      <c r="K111" s="108"/>
      <c r="L111" s="108"/>
      <c r="M111" s="124"/>
    </row>
    <row r="112" spans="2:13" s="4" customFormat="1" x14ac:dyDescent="0.25">
      <c r="B112" s="37"/>
      <c r="C112" s="108"/>
      <c r="D112" s="108"/>
      <c r="E112" s="108"/>
      <c r="F112" s="108"/>
      <c r="G112" s="108"/>
      <c r="H112" s="108"/>
      <c r="I112" s="108"/>
      <c r="J112" s="108"/>
      <c r="K112" s="108"/>
      <c r="L112" s="108"/>
      <c r="M112" s="124"/>
    </row>
    <row r="113" spans="2:13" s="4" customFormat="1" x14ac:dyDescent="0.25">
      <c r="B113" s="37"/>
      <c r="C113" s="108"/>
      <c r="D113" s="108"/>
      <c r="E113" s="108"/>
      <c r="F113" s="108"/>
      <c r="G113" s="108"/>
      <c r="H113" s="108"/>
      <c r="I113" s="108"/>
      <c r="J113" s="108"/>
      <c r="K113" s="108"/>
      <c r="L113" s="108"/>
      <c r="M113" s="124"/>
    </row>
    <row r="114" spans="2:13" s="4" customFormat="1" x14ac:dyDescent="0.25">
      <c r="B114" s="37"/>
      <c r="C114" s="108"/>
      <c r="D114" s="108"/>
      <c r="E114" s="108"/>
      <c r="F114" s="108"/>
      <c r="G114" s="108"/>
      <c r="H114" s="108"/>
      <c r="I114" s="108"/>
      <c r="J114" s="108"/>
      <c r="K114" s="108"/>
      <c r="L114" s="108"/>
      <c r="M114" s="124"/>
    </row>
    <row r="115" spans="2:13" s="4" customFormat="1" x14ac:dyDescent="0.25">
      <c r="B115" s="37"/>
      <c r="C115" s="108"/>
      <c r="D115" s="108"/>
      <c r="E115" s="108"/>
      <c r="F115" s="108"/>
      <c r="G115" s="108"/>
      <c r="H115" s="108"/>
      <c r="I115" s="108"/>
      <c r="J115" s="108"/>
      <c r="K115" s="108"/>
      <c r="L115" s="108"/>
      <c r="M115" s="124"/>
    </row>
    <row r="116" spans="2:13" s="4" customFormat="1" x14ac:dyDescent="0.25">
      <c r="B116" s="37"/>
      <c r="C116" s="108"/>
      <c r="D116" s="108"/>
      <c r="E116" s="108"/>
      <c r="F116" s="108"/>
      <c r="G116" s="108"/>
      <c r="H116" s="108"/>
      <c r="I116" s="108"/>
      <c r="J116" s="108"/>
      <c r="K116" s="108"/>
      <c r="L116" s="108"/>
      <c r="M116" s="124"/>
    </row>
    <row r="117" spans="2:13" s="4" customFormat="1" x14ac:dyDescent="0.25">
      <c r="B117" s="37"/>
      <c r="C117" s="108"/>
      <c r="D117" s="108"/>
      <c r="E117" s="108"/>
      <c r="F117" s="108"/>
      <c r="G117" s="108"/>
      <c r="H117" s="108"/>
      <c r="I117" s="108"/>
      <c r="J117" s="108"/>
      <c r="K117" s="108"/>
      <c r="L117" s="108"/>
      <c r="M117" s="124"/>
    </row>
    <row r="118" spans="2:13" s="4" customFormat="1" x14ac:dyDescent="0.25">
      <c r="B118" s="37"/>
      <c r="C118" s="108"/>
      <c r="D118" s="108"/>
      <c r="E118" s="108"/>
      <c r="F118" s="108"/>
      <c r="G118" s="108"/>
      <c r="H118" s="108"/>
      <c r="I118" s="108"/>
      <c r="J118" s="108"/>
      <c r="K118" s="108"/>
      <c r="L118" s="108"/>
      <c r="M118" s="124"/>
    </row>
    <row r="119" spans="2:13" s="4" customFormat="1" x14ac:dyDescent="0.25">
      <c r="B119" s="37"/>
      <c r="C119" s="108"/>
      <c r="D119" s="108"/>
      <c r="E119" s="108"/>
      <c r="F119" s="108"/>
      <c r="G119" s="108"/>
      <c r="H119" s="108"/>
      <c r="I119" s="108"/>
      <c r="J119" s="108"/>
      <c r="K119" s="108"/>
      <c r="L119" s="108"/>
      <c r="M119" s="124"/>
    </row>
    <row r="120" spans="2:13" s="4" customFormat="1" x14ac:dyDescent="0.25">
      <c r="B120" s="37"/>
      <c r="C120" s="108"/>
      <c r="D120" s="108"/>
      <c r="E120" s="108"/>
      <c r="F120" s="108"/>
      <c r="G120" s="108"/>
      <c r="H120" s="108"/>
      <c r="I120" s="108"/>
      <c r="J120" s="108"/>
      <c r="K120" s="108"/>
      <c r="L120" s="108"/>
      <c r="M120" s="124"/>
    </row>
    <row r="121" spans="2:13" s="4" customFormat="1" x14ac:dyDescent="0.25">
      <c r="B121" s="37"/>
      <c r="C121" s="108"/>
      <c r="D121" s="108"/>
      <c r="E121" s="108"/>
      <c r="F121" s="108"/>
      <c r="G121" s="108"/>
      <c r="H121" s="108"/>
      <c r="I121" s="108"/>
      <c r="J121" s="108"/>
      <c r="K121" s="108"/>
      <c r="L121" s="108"/>
      <c r="M121" s="124"/>
    </row>
    <row r="122" spans="2:13" s="4" customFormat="1" x14ac:dyDescent="0.25">
      <c r="B122" s="37"/>
      <c r="C122" s="108"/>
      <c r="D122" s="108"/>
      <c r="E122" s="108"/>
      <c r="F122" s="108"/>
      <c r="G122" s="108"/>
      <c r="H122" s="108"/>
      <c r="I122" s="108"/>
      <c r="J122" s="108"/>
      <c r="K122" s="108"/>
      <c r="L122" s="108"/>
      <c r="M122" s="124"/>
    </row>
    <row r="123" spans="2:13" s="4" customFormat="1" x14ac:dyDescent="0.25">
      <c r="B123" s="37"/>
      <c r="C123" s="108"/>
      <c r="D123" s="108"/>
      <c r="E123" s="108"/>
      <c r="F123" s="108"/>
      <c r="G123" s="108"/>
      <c r="H123" s="108"/>
      <c r="I123" s="108"/>
      <c r="J123" s="108"/>
      <c r="K123" s="108"/>
      <c r="L123" s="108"/>
      <c r="M123" s="124"/>
    </row>
    <row r="124" spans="2:13" s="4" customFormat="1" x14ac:dyDescent="0.25">
      <c r="B124" s="37"/>
      <c r="C124" s="108"/>
      <c r="D124" s="108"/>
      <c r="E124" s="108"/>
      <c r="F124" s="108"/>
      <c r="G124" s="108"/>
      <c r="H124" s="108"/>
      <c r="I124" s="108"/>
      <c r="J124" s="108"/>
      <c r="K124" s="108"/>
      <c r="L124" s="108"/>
      <c r="M124" s="124"/>
    </row>
    <row r="125" spans="2:13" s="4" customFormat="1" x14ac:dyDescent="0.25">
      <c r="B125" s="37"/>
      <c r="C125" s="108"/>
      <c r="D125" s="108"/>
      <c r="E125" s="108"/>
      <c r="F125" s="108"/>
      <c r="G125" s="108"/>
      <c r="H125" s="108"/>
      <c r="I125" s="108"/>
      <c r="J125" s="108"/>
      <c r="K125" s="108"/>
      <c r="L125" s="108"/>
      <c r="M125" s="124"/>
    </row>
    <row r="126" spans="2:13" s="4" customFormat="1" x14ac:dyDescent="0.25">
      <c r="B126" s="37"/>
      <c r="C126" s="108"/>
      <c r="D126" s="108"/>
      <c r="E126" s="108"/>
      <c r="F126" s="108"/>
      <c r="G126" s="108"/>
      <c r="H126" s="108"/>
      <c r="I126" s="108"/>
      <c r="J126" s="108"/>
      <c r="K126" s="108"/>
      <c r="L126" s="108"/>
      <c r="M126" s="124"/>
    </row>
    <row r="127" spans="2:13" s="4" customFormat="1" x14ac:dyDescent="0.25">
      <c r="B127" s="37"/>
      <c r="C127" s="108"/>
      <c r="D127" s="108"/>
      <c r="E127" s="108"/>
      <c r="F127" s="108"/>
      <c r="G127" s="108"/>
      <c r="H127" s="108"/>
      <c r="I127" s="108"/>
      <c r="J127" s="108"/>
      <c r="K127" s="108"/>
      <c r="L127" s="108"/>
      <c r="M127" s="124"/>
    </row>
    <row r="128" spans="2:13" s="4" customFormat="1" x14ac:dyDescent="0.25">
      <c r="B128" s="37"/>
      <c r="C128" s="108"/>
      <c r="D128" s="108"/>
      <c r="E128" s="108"/>
      <c r="F128" s="108"/>
      <c r="G128" s="108"/>
      <c r="H128" s="108"/>
      <c r="I128" s="108"/>
      <c r="J128" s="108"/>
      <c r="K128" s="108"/>
      <c r="L128" s="108"/>
      <c r="M128" s="124"/>
    </row>
    <row r="129" spans="2:13" s="4" customFormat="1" x14ac:dyDescent="0.25">
      <c r="B129" s="37"/>
      <c r="C129" s="108"/>
      <c r="D129" s="108"/>
      <c r="E129" s="108"/>
      <c r="F129" s="108"/>
      <c r="G129" s="108"/>
      <c r="H129" s="108"/>
      <c r="I129" s="108"/>
      <c r="J129" s="108"/>
      <c r="K129" s="108"/>
      <c r="L129" s="108"/>
      <c r="M129" s="124"/>
    </row>
    <row r="130" spans="2:13" s="4" customFormat="1" x14ac:dyDescent="0.25">
      <c r="B130" s="37"/>
      <c r="C130" s="108"/>
      <c r="D130" s="108"/>
      <c r="E130" s="108"/>
      <c r="F130" s="108"/>
      <c r="G130" s="108"/>
      <c r="H130" s="108"/>
      <c r="I130" s="108"/>
      <c r="J130" s="108"/>
      <c r="K130" s="108"/>
      <c r="L130" s="108"/>
      <c r="M130" s="124"/>
    </row>
    <row r="131" spans="2:13" s="4" customFormat="1" x14ac:dyDescent="0.25">
      <c r="B131" s="37"/>
      <c r="C131" s="108"/>
      <c r="D131" s="108"/>
      <c r="E131" s="108"/>
      <c r="F131" s="108"/>
      <c r="G131" s="108"/>
      <c r="H131" s="108"/>
      <c r="I131" s="108"/>
      <c r="J131" s="108"/>
      <c r="K131" s="108"/>
      <c r="L131" s="108"/>
      <c r="M131" s="124"/>
    </row>
    <row r="132" spans="2:13" s="4" customFormat="1" x14ac:dyDescent="0.25">
      <c r="B132" s="37"/>
      <c r="C132" s="108"/>
      <c r="D132" s="108"/>
      <c r="E132" s="108"/>
      <c r="F132" s="108"/>
      <c r="G132" s="108"/>
      <c r="H132" s="108"/>
      <c r="I132" s="108"/>
      <c r="J132" s="108"/>
      <c r="K132" s="108"/>
      <c r="L132" s="108"/>
      <c r="M132" s="124"/>
    </row>
    <row r="133" spans="2:13" s="4" customFormat="1" x14ac:dyDescent="0.25">
      <c r="B133" s="37"/>
      <c r="C133" s="108"/>
      <c r="D133" s="108"/>
      <c r="E133" s="108"/>
      <c r="F133" s="108"/>
      <c r="G133" s="108"/>
      <c r="H133" s="108"/>
      <c r="I133" s="108"/>
      <c r="J133" s="108"/>
      <c r="K133" s="108"/>
      <c r="L133" s="108"/>
      <c r="M133" s="124"/>
    </row>
    <row r="134" spans="2:13" s="4" customFormat="1" x14ac:dyDescent="0.25">
      <c r="B134" s="37"/>
      <c r="C134" s="108"/>
      <c r="D134" s="108"/>
      <c r="E134" s="108"/>
      <c r="F134" s="108"/>
      <c r="G134" s="108"/>
      <c r="H134" s="108"/>
      <c r="I134" s="108"/>
      <c r="J134" s="108"/>
      <c r="K134" s="108"/>
      <c r="L134" s="108"/>
      <c r="M134" s="124"/>
    </row>
    <row r="135" spans="2:13" s="4" customFormat="1" x14ac:dyDescent="0.25">
      <c r="B135" s="37"/>
      <c r="C135" s="108"/>
      <c r="D135" s="108"/>
      <c r="E135" s="108"/>
      <c r="F135" s="108"/>
      <c r="G135" s="108"/>
      <c r="H135" s="108"/>
      <c r="I135" s="108"/>
      <c r="J135" s="108"/>
      <c r="K135" s="108"/>
      <c r="L135" s="108"/>
      <c r="M135" s="124"/>
    </row>
    <row r="136" spans="2:13" s="4" customFormat="1" x14ac:dyDescent="0.25">
      <c r="B136" s="37"/>
      <c r="C136" s="108"/>
      <c r="D136" s="108"/>
      <c r="E136" s="108"/>
      <c r="F136" s="108"/>
      <c r="G136" s="108"/>
      <c r="H136" s="108"/>
      <c r="I136" s="108"/>
      <c r="J136" s="108"/>
      <c r="K136" s="108"/>
      <c r="L136" s="108"/>
      <c r="M136" s="124"/>
    </row>
    <row r="137" spans="2:13" s="4" customFormat="1" x14ac:dyDescent="0.25">
      <c r="B137" s="37"/>
      <c r="C137" s="108"/>
      <c r="D137" s="108"/>
      <c r="E137" s="108"/>
      <c r="F137" s="108"/>
      <c r="G137" s="108"/>
      <c r="H137" s="108"/>
      <c r="I137" s="108"/>
      <c r="J137" s="108"/>
      <c r="K137" s="108"/>
      <c r="L137" s="108"/>
      <c r="M137" s="124"/>
    </row>
    <row r="138" spans="2:13" s="4" customFormat="1" x14ac:dyDescent="0.25">
      <c r="B138" s="37"/>
      <c r="C138" s="108"/>
      <c r="D138" s="108"/>
      <c r="E138" s="108"/>
      <c r="F138" s="108"/>
      <c r="G138" s="108"/>
      <c r="H138" s="108"/>
      <c r="I138" s="108"/>
      <c r="J138" s="108"/>
      <c r="K138" s="108"/>
      <c r="L138" s="108"/>
      <c r="M138" s="124"/>
    </row>
    <row r="139" spans="2:13" s="4" customFormat="1" x14ac:dyDescent="0.25">
      <c r="B139" s="37"/>
      <c r="C139" s="108"/>
      <c r="D139" s="108"/>
      <c r="E139" s="108"/>
      <c r="F139" s="108"/>
      <c r="G139" s="108"/>
      <c r="H139" s="108"/>
      <c r="I139" s="108"/>
      <c r="J139" s="108"/>
      <c r="K139" s="108"/>
      <c r="L139" s="108"/>
      <c r="M139" s="124"/>
    </row>
    <row r="140" spans="2:13" s="4" customFormat="1" x14ac:dyDescent="0.25">
      <c r="B140" s="37"/>
      <c r="C140" s="108"/>
      <c r="D140" s="108"/>
      <c r="E140" s="108"/>
      <c r="F140" s="108"/>
      <c r="G140" s="108"/>
      <c r="H140" s="108"/>
      <c r="I140" s="108"/>
      <c r="J140" s="108"/>
      <c r="K140" s="108"/>
      <c r="L140" s="108"/>
      <c r="M140" s="124"/>
    </row>
    <row r="141" spans="2:13" s="4" customFormat="1" x14ac:dyDescent="0.25">
      <c r="B141" s="37"/>
      <c r="C141" s="108"/>
      <c r="D141" s="108"/>
      <c r="E141" s="108"/>
      <c r="F141" s="108"/>
      <c r="G141" s="108"/>
      <c r="H141" s="108"/>
      <c r="I141" s="108"/>
      <c r="J141" s="108"/>
      <c r="K141" s="108"/>
      <c r="L141" s="108"/>
      <c r="M141" s="124"/>
    </row>
    <row r="142" spans="2:13" s="4" customFormat="1" x14ac:dyDescent="0.25">
      <c r="B142" s="37"/>
      <c r="C142" s="108"/>
      <c r="D142" s="108"/>
      <c r="E142" s="108"/>
      <c r="F142" s="108"/>
      <c r="G142" s="108"/>
      <c r="H142" s="108"/>
      <c r="I142" s="108"/>
      <c r="J142" s="108"/>
      <c r="K142" s="108"/>
      <c r="L142" s="108"/>
      <c r="M142" s="124"/>
    </row>
    <row r="143" spans="2:13" s="4" customFormat="1" x14ac:dyDescent="0.25">
      <c r="B143" s="37"/>
      <c r="C143" s="108"/>
      <c r="D143" s="108"/>
      <c r="E143" s="108"/>
      <c r="F143" s="108"/>
      <c r="G143" s="108"/>
      <c r="H143" s="108"/>
      <c r="I143" s="108"/>
      <c r="J143" s="108"/>
      <c r="K143" s="108"/>
      <c r="L143" s="108"/>
      <c r="M143" s="124"/>
    </row>
    <row r="144" spans="2:13" s="4" customFormat="1" x14ac:dyDescent="0.25">
      <c r="B144" s="37"/>
      <c r="C144" s="108"/>
      <c r="D144" s="108"/>
      <c r="E144" s="108"/>
      <c r="F144" s="108"/>
      <c r="G144" s="108"/>
      <c r="H144" s="108"/>
      <c r="I144" s="108"/>
      <c r="J144" s="108"/>
      <c r="K144" s="108"/>
      <c r="L144" s="108"/>
      <c r="M144" s="124"/>
    </row>
    <row r="145" spans="2:13" s="4" customFormat="1" x14ac:dyDescent="0.25">
      <c r="B145" s="37"/>
      <c r="C145" s="108"/>
      <c r="D145" s="108"/>
      <c r="E145" s="108"/>
      <c r="F145" s="108"/>
      <c r="G145" s="108"/>
      <c r="H145" s="108"/>
      <c r="I145" s="108"/>
      <c r="J145" s="108"/>
      <c r="K145" s="108"/>
      <c r="L145" s="108"/>
      <c r="M145" s="124"/>
    </row>
    <row r="146" spans="2:13" s="4" customFormat="1" x14ac:dyDescent="0.25">
      <c r="B146" s="37"/>
      <c r="C146" s="108"/>
      <c r="D146" s="108"/>
      <c r="E146" s="108"/>
      <c r="F146" s="108"/>
      <c r="G146" s="108"/>
      <c r="H146" s="108"/>
      <c r="I146" s="108"/>
      <c r="J146" s="108"/>
      <c r="K146" s="108"/>
      <c r="L146" s="108"/>
      <c r="M146" s="124"/>
    </row>
    <row r="147" spans="2:13" s="4" customFormat="1" x14ac:dyDescent="0.25">
      <c r="B147" s="37"/>
      <c r="C147" s="108"/>
      <c r="D147" s="108"/>
      <c r="E147" s="108"/>
      <c r="F147" s="108"/>
      <c r="G147" s="108"/>
      <c r="H147" s="108"/>
      <c r="I147" s="108"/>
      <c r="J147" s="108"/>
      <c r="K147" s="108"/>
      <c r="L147" s="108"/>
      <c r="M147" s="124"/>
    </row>
    <row r="148" spans="2:13" s="4" customFormat="1" x14ac:dyDescent="0.25">
      <c r="B148" s="37"/>
      <c r="C148" s="108"/>
      <c r="D148" s="108"/>
      <c r="E148" s="108"/>
      <c r="F148" s="108"/>
      <c r="G148" s="108"/>
      <c r="H148" s="108"/>
      <c r="I148" s="108"/>
      <c r="J148" s="108"/>
      <c r="K148" s="108"/>
      <c r="L148" s="108"/>
      <c r="M148" s="124"/>
    </row>
    <row r="149" spans="2:13" s="4" customFormat="1" x14ac:dyDescent="0.25">
      <c r="B149" s="37"/>
      <c r="C149" s="108"/>
      <c r="D149" s="108"/>
      <c r="E149" s="108"/>
      <c r="F149" s="108"/>
      <c r="G149" s="108"/>
      <c r="H149" s="108"/>
      <c r="I149" s="108"/>
      <c r="J149" s="108"/>
      <c r="K149" s="108"/>
      <c r="L149" s="108"/>
      <c r="M149" s="124"/>
    </row>
    <row r="150" spans="2:13" s="4" customFormat="1" x14ac:dyDescent="0.25">
      <c r="B150" s="37"/>
      <c r="C150" s="108"/>
      <c r="D150" s="108"/>
      <c r="E150" s="108"/>
      <c r="F150" s="108"/>
      <c r="G150" s="108"/>
      <c r="H150" s="108"/>
      <c r="I150" s="108"/>
      <c r="J150" s="108"/>
      <c r="K150" s="108"/>
      <c r="L150" s="108"/>
      <c r="M150" s="124"/>
    </row>
    <row r="151" spans="2:13" s="4" customFormat="1" x14ac:dyDescent="0.25">
      <c r="B151" s="37"/>
      <c r="C151" s="108"/>
      <c r="D151" s="108"/>
      <c r="E151" s="108"/>
      <c r="F151" s="108"/>
      <c r="G151" s="108"/>
      <c r="H151" s="108"/>
      <c r="I151" s="108"/>
      <c r="J151" s="108"/>
      <c r="K151" s="108"/>
      <c r="L151" s="108"/>
      <c r="M151" s="124"/>
    </row>
    <row r="152" spans="2:13" s="4" customFormat="1" x14ac:dyDescent="0.25">
      <c r="B152" s="37"/>
      <c r="C152" s="108"/>
      <c r="D152" s="108"/>
      <c r="E152" s="108"/>
      <c r="F152" s="108"/>
      <c r="G152" s="108"/>
      <c r="H152" s="108"/>
      <c r="I152" s="108"/>
      <c r="J152" s="108"/>
      <c r="K152" s="108"/>
      <c r="L152" s="108"/>
      <c r="M152" s="124"/>
    </row>
    <row r="153" spans="2:13" s="4" customFormat="1" x14ac:dyDescent="0.25">
      <c r="B153" s="37"/>
      <c r="C153" s="108"/>
      <c r="D153" s="108"/>
      <c r="E153" s="108"/>
      <c r="F153" s="108"/>
      <c r="G153" s="108"/>
      <c r="H153" s="108"/>
      <c r="I153" s="108"/>
      <c r="J153" s="108"/>
      <c r="K153" s="108"/>
      <c r="L153" s="108"/>
      <c r="M153" s="124"/>
    </row>
    <row r="154" spans="2:13" s="4" customFormat="1" x14ac:dyDescent="0.25">
      <c r="B154" s="37"/>
      <c r="C154" s="108"/>
      <c r="D154" s="108"/>
      <c r="E154" s="108"/>
      <c r="F154" s="108"/>
      <c r="G154" s="108"/>
      <c r="H154" s="108"/>
      <c r="I154" s="108"/>
      <c r="J154" s="108"/>
      <c r="K154" s="108"/>
      <c r="L154" s="108"/>
      <c r="M154" s="124"/>
    </row>
    <row r="155" spans="2:13" s="4" customFormat="1" x14ac:dyDescent="0.25">
      <c r="B155" s="37"/>
      <c r="C155" s="108"/>
      <c r="D155" s="108"/>
      <c r="E155" s="108"/>
      <c r="F155" s="108"/>
      <c r="G155" s="108"/>
      <c r="H155" s="108"/>
      <c r="I155" s="108"/>
      <c r="J155" s="108"/>
      <c r="K155" s="108"/>
      <c r="L155" s="108"/>
      <c r="M155" s="124"/>
    </row>
    <row r="156" spans="2:13" s="4" customFormat="1" x14ac:dyDescent="0.25">
      <c r="B156" s="37"/>
      <c r="C156" s="108"/>
      <c r="D156" s="108"/>
      <c r="E156" s="108"/>
      <c r="F156" s="108"/>
      <c r="G156" s="108"/>
      <c r="H156" s="108"/>
      <c r="I156" s="108"/>
      <c r="J156" s="108"/>
      <c r="K156" s="108"/>
      <c r="L156" s="108"/>
      <c r="M156" s="124"/>
    </row>
    <row r="157" spans="2:13" s="4" customFormat="1" x14ac:dyDescent="0.25">
      <c r="B157" s="37"/>
      <c r="C157" s="108"/>
      <c r="D157" s="108"/>
      <c r="E157" s="108"/>
      <c r="F157" s="108"/>
      <c r="G157" s="108"/>
      <c r="H157" s="108"/>
      <c r="I157" s="108"/>
      <c r="J157" s="108"/>
      <c r="K157" s="108"/>
      <c r="L157" s="108"/>
      <c r="M157" s="124"/>
    </row>
    <row r="158" spans="2:13" s="4" customFormat="1" x14ac:dyDescent="0.25">
      <c r="B158" s="37"/>
      <c r="C158" s="108"/>
      <c r="D158" s="108"/>
      <c r="E158" s="108"/>
      <c r="F158" s="108"/>
      <c r="G158" s="108"/>
      <c r="H158" s="108"/>
      <c r="I158" s="108"/>
      <c r="J158" s="108"/>
      <c r="K158" s="108"/>
      <c r="L158" s="108"/>
      <c r="M158" s="124"/>
    </row>
    <row r="159" spans="2:13" s="4" customFormat="1" x14ac:dyDescent="0.25">
      <c r="B159" s="37"/>
      <c r="C159" s="108"/>
      <c r="D159" s="108"/>
      <c r="E159" s="108"/>
      <c r="F159" s="108"/>
      <c r="G159" s="108"/>
      <c r="H159" s="108"/>
      <c r="I159" s="108"/>
      <c r="J159" s="108"/>
      <c r="K159" s="108"/>
      <c r="L159" s="108"/>
      <c r="M159" s="124"/>
    </row>
    <row r="160" spans="2:13" s="4" customFormat="1" x14ac:dyDescent="0.25">
      <c r="B160" s="37"/>
      <c r="C160" s="108"/>
      <c r="D160" s="108"/>
      <c r="E160" s="108"/>
      <c r="F160" s="108"/>
      <c r="G160" s="108"/>
      <c r="H160" s="108"/>
      <c r="I160" s="108"/>
      <c r="J160" s="108"/>
      <c r="K160" s="108"/>
      <c r="L160" s="108"/>
      <c r="M160" s="124"/>
    </row>
    <row r="161" spans="2:13" s="4" customFormat="1" x14ac:dyDescent="0.25">
      <c r="B161" s="37"/>
      <c r="C161" s="108"/>
      <c r="D161" s="108"/>
      <c r="E161" s="108"/>
      <c r="F161" s="108"/>
      <c r="G161" s="108"/>
      <c r="H161" s="108"/>
      <c r="I161" s="108"/>
      <c r="J161" s="108"/>
      <c r="K161" s="108"/>
      <c r="L161" s="108"/>
      <c r="M161" s="124"/>
    </row>
    <row r="162" spans="2:13" s="4" customFormat="1" x14ac:dyDescent="0.25">
      <c r="B162" s="37"/>
      <c r="C162" s="108"/>
      <c r="D162" s="108"/>
      <c r="E162" s="108"/>
      <c r="F162" s="108"/>
      <c r="G162" s="108"/>
      <c r="H162" s="108"/>
      <c r="I162" s="108"/>
      <c r="J162" s="108"/>
      <c r="K162" s="108"/>
      <c r="L162" s="108"/>
      <c r="M162" s="124"/>
    </row>
    <row r="163" spans="2:13" s="4" customFormat="1" x14ac:dyDescent="0.25">
      <c r="B163" s="37"/>
      <c r="C163" s="108"/>
      <c r="D163" s="108"/>
      <c r="E163" s="108"/>
      <c r="F163" s="108"/>
      <c r="G163" s="108"/>
      <c r="H163" s="108"/>
      <c r="I163" s="108"/>
      <c r="J163" s="108"/>
      <c r="K163" s="108"/>
      <c r="L163" s="108"/>
      <c r="M163" s="124"/>
    </row>
    <row r="164" spans="2:13" s="4" customFormat="1" x14ac:dyDescent="0.25">
      <c r="B164" s="37"/>
      <c r="C164" s="108"/>
      <c r="D164" s="108"/>
      <c r="E164" s="108"/>
      <c r="F164" s="108"/>
      <c r="G164" s="108"/>
      <c r="H164" s="108"/>
      <c r="I164" s="108"/>
      <c r="J164" s="108"/>
      <c r="K164" s="108"/>
      <c r="L164" s="108"/>
      <c r="M164" s="124"/>
    </row>
    <row r="165" spans="2:13" s="4" customFormat="1" x14ac:dyDescent="0.25">
      <c r="B165" s="37"/>
      <c r="C165" s="108"/>
      <c r="D165" s="108"/>
      <c r="E165" s="108"/>
      <c r="F165" s="108"/>
      <c r="G165" s="108"/>
      <c r="H165" s="108"/>
      <c r="I165" s="108"/>
      <c r="J165" s="108"/>
      <c r="K165" s="108"/>
      <c r="L165" s="108"/>
      <c r="M165" s="124"/>
    </row>
    <row r="166" spans="2:13" s="4" customFormat="1" x14ac:dyDescent="0.25">
      <c r="B166" s="37"/>
      <c r="C166" s="108"/>
      <c r="D166" s="108"/>
      <c r="E166" s="108"/>
      <c r="F166" s="108"/>
      <c r="G166" s="108"/>
      <c r="H166" s="108"/>
      <c r="I166" s="108"/>
      <c r="J166" s="108"/>
      <c r="K166" s="108"/>
      <c r="L166" s="108"/>
      <c r="M166" s="124"/>
    </row>
    <row r="167" spans="2:13" s="4" customFormat="1" x14ac:dyDescent="0.25">
      <c r="B167" s="37"/>
      <c r="C167" s="108"/>
      <c r="D167" s="108"/>
      <c r="E167" s="108"/>
      <c r="F167" s="108"/>
      <c r="G167" s="108"/>
      <c r="H167" s="108"/>
      <c r="I167" s="108"/>
      <c r="J167" s="108"/>
      <c r="K167" s="108"/>
      <c r="L167" s="108"/>
      <c r="M167" s="124"/>
    </row>
    <row r="168" spans="2:13" s="4" customFormat="1" x14ac:dyDescent="0.25">
      <c r="B168" s="37"/>
      <c r="C168" s="108"/>
      <c r="D168" s="108"/>
      <c r="E168" s="108"/>
      <c r="F168" s="108"/>
      <c r="G168" s="108"/>
      <c r="H168" s="108"/>
      <c r="I168" s="108"/>
      <c r="J168" s="108"/>
      <c r="K168" s="108"/>
      <c r="L168" s="108"/>
      <c r="M168" s="124"/>
    </row>
    <row r="169" spans="2:13" s="4" customFormat="1" x14ac:dyDescent="0.25">
      <c r="B169" s="37"/>
      <c r="C169" s="108"/>
      <c r="D169" s="108"/>
      <c r="E169" s="108"/>
      <c r="F169" s="108"/>
      <c r="G169" s="108"/>
      <c r="H169" s="108"/>
      <c r="I169" s="108"/>
      <c r="J169" s="108"/>
      <c r="K169" s="108"/>
      <c r="L169" s="108"/>
      <c r="M169" s="124"/>
    </row>
    <row r="170" spans="2:13" s="4" customFormat="1" x14ac:dyDescent="0.25">
      <c r="B170" s="37"/>
      <c r="C170" s="108"/>
      <c r="D170" s="108"/>
      <c r="E170" s="108"/>
      <c r="F170" s="108"/>
      <c r="G170" s="108"/>
      <c r="H170" s="108"/>
      <c r="I170" s="108"/>
      <c r="J170" s="108"/>
      <c r="K170" s="108"/>
      <c r="L170" s="108"/>
      <c r="M170" s="124"/>
    </row>
    <row r="171" spans="2:13" s="4" customFormat="1" x14ac:dyDescent="0.25">
      <c r="B171" s="37"/>
      <c r="C171" s="108"/>
      <c r="D171" s="108"/>
      <c r="E171" s="108"/>
      <c r="F171" s="108"/>
      <c r="G171" s="108"/>
      <c r="H171" s="108"/>
      <c r="I171" s="108"/>
      <c r="J171" s="108"/>
      <c r="K171" s="108"/>
      <c r="L171" s="108"/>
      <c r="M171" s="124"/>
    </row>
    <row r="172" spans="2:13" s="4" customFormat="1" x14ac:dyDescent="0.25">
      <c r="B172" s="37"/>
      <c r="C172" s="108"/>
      <c r="D172" s="108"/>
      <c r="E172" s="108"/>
      <c r="F172" s="108"/>
      <c r="G172" s="108"/>
      <c r="H172" s="108"/>
      <c r="I172" s="108"/>
      <c r="J172" s="108"/>
      <c r="K172" s="108"/>
      <c r="L172" s="108"/>
      <c r="M172" s="124"/>
    </row>
    <row r="173" spans="2:13" s="4" customFormat="1" x14ac:dyDescent="0.25">
      <c r="B173" s="37"/>
      <c r="C173" s="108"/>
      <c r="D173" s="108"/>
      <c r="E173" s="108"/>
      <c r="F173" s="108"/>
      <c r="G173" s="108"/>
      <c r="H173" s="108"/>
      <c r="I173" s="108"/>
      <c r="J173" s="108"/>
      <c r="K173" s="108"/>
      <c r="L173" s="108"/>
      <c r="M173" s="124"/>
    </row>
    <row r="174" spans="2:13" s="4" customFormat="1" x14ac:dyDescent="0.25">
      <c r="B174" s="37"/>
      <c r="C174" s="108"/>
      <c r="D174" s="108"/>
      <c r="E174" s="108"/>
      <c r="F174" s="108"/>
      <c r="G174" s="108"/>
      <c r="H174" s="108"/>
      <c r="I174" s="108"/>
      <c r="J174" s="108"/>
      <c r="K174" s="108"/>
      <c r="L174" s="108"/>
      <c r="M174" s="124"/>
    </row>
    <row r="175" spans="2:13" s="4" customFormat="1" x14ac:dyDescent="0.25">
      <c r="B175" s="37"/>
      <c r="C175" s="108"/>
      <c r="D175" s="108"/>
      <c r="E175" s="108"/>
      <c r="F175" s="108"/>
      <c r="G175" s="108"/>
      <c r="H175" s="108"/>
      <c r="I175" s="108"/>
      <c r="J175" s="108"/>
      <c r="K175" s="108"/>
      <c r="L175" s="108"/>
      <c r="M175" s="124"/>
    </row>
    <row r="176" spans="2:13" s="4" customFormat="1" x14ac:dyDescent="0.25">
      <c r="B176" s="37"/>
      <c r="C176" s="108"/>
      <c r="D176" s="108"/>
      <c r="E176" s="108"/>
      <c r="F176" s="108"/>
      <c r="G176" s="108"/>
      <c r="H176" s="108"/>
      <c r="I176" s="108"/>
      <c r="J176" s="108"/>
      <c r="K176" s="108"/>
      <c r="L176" s="108"/>
      <c r="M176" s="124"/>
    </row>
    <row r="177" spans="2:13" s="4" customFormat="1" x14ac:dyDescent="0.25">
      <c r="B177" s="37"/>
      <c r="C177" s="108"/>
      <c r="D177" s="108"/>
      <c r="E177" s="108"/>
      <c r="F177" s="108"/>
      <c r="G177" s="108"/>
      <c r="H177" s="108"/>
      <c r="I177" s="108"/>
      <c r="J177" s="108"/>
      <c r="K177" s="108"/>
      <c r="L177" s="108"/>
      <c r="M177" s="124"/>
    </row>
    <row r="178" spans="2:13" s="4" customFormat="1" x14ac:dyDescent="0.25">
      <c r="B178" s="37"/>
      <c r="C178" s="108"/>
      <c r="D178" s="108"/>
      <c r="E178" s="108"/>
      <c r="F178" s="108"/>
      <c r="G178" s="108"/>
      <c r="H178" s="108"/>
      <c r="I178" s="108"/>
      <c r="J178" s="108"/>
      <c r="K178" s="108"/>
      <c r="L178" s="108"/>
      <c r="M178" s="124"/>
    </row>
    <row r="179" spans="2:13" s="4" customFormat="1" x14ac:dyDescent="0.25">
      <c r="B179" s="37"/>
      <c r="C179" s="108"/>
      <c r="D179" s="108"/>
      <c r="E179" s="108"/>
      <c r="F179" s="108"/>
      <c r="G179" s="108"/>
      <c r="H179" s="108"/>
      <c r="I179" s="108"/>
      <c r="J179" s="108"/>
      <c r="K179" s="108"/>
      <c r="L179" s="108"/>
      <c r="M179" s="124"/>
    </row>
    <row r="180" spans="2:13" s="4" customFormat="1" x14ac:dyDescent="0.25">
      <c r="B180" s="37"/>
      <c r="C180" s="108"/>
      <c r="D180" s="108"/>
      <c r="E180" s="108"/>
      <c r="F180" s="108"/>
      <c r="G180" s="108"/>
      <c r="H180" s="108"/>
      <c r="I180" s="108"/>
      <c r="J180" s="108"/>
      <c r="K180" s="108"/>
      <c r="L180" s="108"/>
      <c r="M180" s="124"/>
    </row>
    <row r="181" spans="2:13" s="4" customFormat="1" x14ac:dyDescent="0.25">
      <c r="B181" s="37"/>
      <c r="C181" s="108"/>
      <c r="D181" s="108"/>
      <c r="E181" s="108"/>
      <c r="F181" s="108"/>
      <c r="G181" s="108"/>
      <c r="H181" s="108"/>
      <c r="I181" s="108"/>
      <c r="J181" s="108"/>
      <c r="K181" s="108"/>
      <c r="L181" s="108"/>
      <c r="M181" s="124"/>
    </row>
    <row r="182" spans="2:13" s="4" customFormat="1" x14ac:dyDescent="0.25">
      <c r="B182" s="37"/>
      <c r="C182" s="108"/>
      <c r="D182" s="108"/>
      <c r="E182" s="108"/>
      <c r="F182" s="108"/>
      <c r="G182" s="108"/>
      <c r="H182" s="108"/>
      <c r="I182" s="108"/>
      <c r="J182" s="108"/>
      <c r="K182" s="108"/>
      <c r="L182" s="108"/>
      <c r="M182" s="124"/>
    </row>
    <row r="183" spans="2:13" s="4" customFormat="1" x14ac:dyDescent="0.25">
      <c r="B183" s="37"/>
      <c r="C183" s="108"/>
      <c r="D183" s="108"/>
      <c r="E183" s="108"/>
      <c r="F183" s="108"/>
      <c r="G183" s="108"/>
      <c r="H183" s="108"/>
      <c r="I183" s="108"/>
      <c r="J183" s="108"/>
      <c r="K183" s="108"/>
      <c r="L183" s="108"/>
      <c r="M183" s="124"/>
    </row>
    <row r="184" spans="2:13" s="4" customFormat="1" x14ac:dyDescent="0.25">
      <c r="B184" s="37"/>
      <c r="C184" s="108"/>
      <c r="D184" s="108"/>
      <c r="E184" s="108"/>
      <c r="F184" s="108"/>
      <c r="G184" s="108"/>
      <c r="H184" s="108"/>
      <c r="I184" s="108"/>
      <c r="J184" s="108"/>
      <c r="K184" s="108"/>
      <c r="L184" s="108"/>
      <c r="M184" s="124"/>
    </row>
    <row r="185" spans="2:13" s="4" customFormat="1" x14ac:dyDescent="0.25">
      <c r="B185" s="37"/>
      <c r="C185" s="108"/>
      <c r="D185" s="108"/>
      <c r="E185" s="108"/>
      <c r="F185" s="108"/>
      <c r="G185" s="108"/>
      <c r="H185" s="108"/>
      <c r="I185" s="108"/>
      <c r="J185" s="108"/>
      <c r="K185" s="108"/>
      <c r="L185" s="108"/>
      <c r="M185" s="124"/>
    </row>
    <row r="186" spans="2:13" s="4" customFormat="1" x14ac:dyDescent="0.25">
      <c r="B186" s="37"/>
      <c r="C186" s="108"/>
      <c r="D186" s="108"/>
      <c r="E186" s="108"/>
      <c r="F186" s="108"/>
      <c r="G186" s="108"/>
      <c r="H186" s="108"/>
      <c r="I186" s="108"/>
      <c r="J186" s="108"/>
      <c r="K186" s="108"/>
      <c r="L186" s="108"/>
      <c r="M186" s="124"/>
    </row>
    <row r="187" spans="2:13" s="4" customFormat="1" x14ac:dyDescent="0.25">
      <c r="B187" s="37"/>
      <c r="C187" s="108"/>
      <c r="D187" s="108"/>
      <c r="E187" s="108"/>
      <c r="F187" s="108"/>
      <c r="G187" s="108"/>
      <c r="H187" s="108"/>
      <c r="I187" s="108"/>
      <c r="J187" s="108"/>
      <c r="K187" s="108"/>
      <c r="L187" s="108"/>
      <c r="M187" s="124"/>
    </row>
    <row r="188" spans="2:13" s="4" customFormat="1" x14ac:dyDescent="0.25">
      <c r="B188" s="37"/>
      <c r="C188" s="108"/>
      <c r="D188" s="108"/>
      <c r="E188" s="108"/>
      <c r="F188" s="108"/>
      <c r="G188" s="108"/>
      <c r="H188" s="108"/>
      <c r="I188" s="108"/>
      <c r="J188" s="108"/>
      <c r="K188" s="108"/>
      <c r="L188" s="108"/>
      <c r="M188" s="124"/>
    </row>
    <row r="189" spans="2:13" s="4" customFormat="1" x14ac:dyDescent="0.25">
      <c r="B189" s="37"/>
      <c r="C189" s="108"/>
      <c r="D189" s="108"/>
      <c r="E189" s="108"/>
      <c r="F189" s="108"/>
      <c r="G189" s="108"/>
      <c r="H189" s="108"/>
      <c r="I189" s="108"/>
      <c r="J189" s="108"/>
      <c r="K189" s="108"/>
      <c r="L189" s="108"/>
      <c r="M189" s="124"/>
    </row>
    <row r="190" spans="2:13" s="4" customFormat="1" x14ac:dyDescent="0.25">
      <c r="B190" s="37"/>
      <c r="C190" s="108"/>
      <c r="D190" s="108"/>
      <c r="E190" s="108"/>
      <c r="F190" s="108"/>
      <c r="G190" s="108"/>
      <c r="H190" s="108"/>
      <c r="I190" s="108"/>
      <c r="J190" s="108"/>
      <c r="K190" s="108"/>
      <c r="L190" s="108"/>
      <c r="M190" s="124"/>
    </row>
    <row r="191" spans="2:13" s="4" customFormat="1" x14ac:dyDescent="0.25">
      <c r="B191" s="37"/>
      <c r="C191" s="108"/>
      <c r="D191" s="108"/>
      <c r="E191" s="108"/>
      <c r="F191" s="108"/>
      <c r="G191" s="108"/>
      <c r="H191" s="108"/>
      <c r="I191" s="108"/>
      <c r="J191" s="108"/>
      <c r="K191" s="108"/>
      <c r="L191" s="108"/>
      <c r="M191" s="124"/>
    </row>
    <row r="192" spans="2:13" s="4" customFormat="1" x14ac:dyDescent="0.25">
      <c r="B192" s="37"/>
      <c r="C192" s="108"/>
      <c r="D192" s="108"/>
      <c r="E192" s="108"/>
      <c r="F192" s="108"/>
      <c r="G192" s="108"/>
      <c r="H192" s="108"/>
      <c r="I192" s="108"/>
      <c r="J192" s="108"/>
      <c r="K192" s="108"/>
      <c r="L192" s="108"/>
      <c r="M192" s="124"/>
    </row>
    <row r="193" spans="2:13" s="4" customFormat="1" x14ac:dyDescent="0.25">
      <c r="B193" s="37"/>
      <c r="C193" s="108"/>
      <c r="D193" s="108"/>
      <c r="E193" s="108"/>
      <c r="F193" s="108"/>
      <c r="G193" s="108"/>
      <c r="H193" s="108"/>
      <c r="I193" s="108"/>
      <c r="J193" s="108"/>
      <c r="K193" s="108"/>
      <c r="L193" s="108"/>
      <c r="M193" s="124"/>
    </row>
    <row r="194" spans="2:13" s="4" customFormat="1" x14ac:dyDescent="0.25">
      <c r="B194" s="37"/>
      <c r="C194" s="108"/>
      <c r="D194" s="108"/>
      <c r="E194" s="108"/>
      <c r="F194" s="108"/>
      <c r="G194" s="108"/>
      <c r="H194" s="108"/>
      <c r="I194" s="108"/>
      <c r="J194" s="108"/>
      <c r="K194" s="108"/>
      <c r="L194" s="108"/>
      <c r="M194" s="124"/>
    </row>
    <row r="195" spans="2:13" s="4" customFormat="1" x14ac:dyDescent="0.25">
      <c r="B195" s="37"/>
      <c r="C195" s="108"/>
      <c r="D195" s="108"/>
      <c r="E195" s="108"/>
      <c r="F195" s="108"/>
      <c r="G195" s="108"/>
      <c r="H195" s="108"/>
      <c r="I195" s="108"/>
      <c r="J195" s="108"/>
      <c r="K195" s="108"/>
      <c r="L195" s="108"/>
      <c r="M195" s="124"/>
    </row>
    <row r="196" spans="2:13" s="4" customFormat="1" x14ac:dyDescent="0.25">
      <c r="B196" s="37"/>
      <c r="C196" s="108"/>
      <c r="D196" s="108"/>
      <c r="E196" s="108"/>
      <c r="F196" s="108"/>
      <c r="G196" s="108"/>
      <c r="H196" s="108"/>
      <c r="I196" s="108"/>
      <c r="J196" s="108"/>
      <c r="K196" s="108"/>
      <c r="L196" s="108"/>
      <c r="M196" s="124"/>
    </row>
    <row r="197" spans="2:13" s="4" customFormat="1" x14ac:dyDescent="0.25">
      <c r="B197" s="37"/>
      <c r="C197" s="108"/>
      <c r="D197" s="108"/>
      <c r="E197" s="108"/>
      <c r="F197" s="108"/>
      <c r="G197" s="108"/>
      <c r="H197" s="108"/>
      <c r="I197" s="108"/>
      <c r="J197" s="108"/>
      <c r="K197" s="108"/>
      <c r="L197" s="108"/>
      <c r="M197" s="124"/>
    </row>
    <row r="198" spans="2:13" s="4" customFormat="1" x14ac:dyDescent="0.25">
      <c r="B198" s="37"/>
      <c r="C198" s="108"/>
      <c r="D198" s="108"/>
      <c r="E198" s="108"/>
      <c r="F198" s="108"/>
      <c r="G198" s="108"/>
      <c r="H198" s="108"/>
      <c r="I198" s="108"/>
      <c r="J198" s="108"/>
      <c r="K198" s="108"/>
      <c r="L198" s="108"/>
      <c r="M198" s="124"/>
    </row>
    <row r="199" spans="2:13" s="4" customFormat="1" x14ac:dyDescent="0.25">
      <c r="B199" s="37"/>
      <c r="C199" s="108"/>
      <c r="D199" s="108"/>
      <c r="E199" s="108"/>
      <c r="F199" s="108"/>
      <c r="G199" s="108"/>
      <c r="H199" s="108"/>
      <c r="I199" s="108"/>
      <c r="J199" s="108"/>
      <c r="K199" s="108"/>
      <c r="L199" s="108"/>
      <c r="M199" s="124"/>
    </row>
    <row r="200" spans="2:13" s="4" customFormat="1" x14ac:dyDescent="0.25">
      <c r="B200" s="37"/>
      <c r="C200" s="108"/>
      <c r="D200" s="108"/>
      <c r="E200" s="108"/>
      <c r="F200" s="108"/>
      <c r="G200" s="108"/>
      <c r="H200" s="108"/>
      <c r="I200" s="108"/>
      <c r="J200" s="108"/>
      <c r="K200" s="108"/>
      <c r="L200" s="108"/>
      <c r="M200" s="124"/>
    </row>
    <row r="201" spans="2:13" s="4" customFormat="1" x14ac:dyDescent="0.25">
      <c r="B201" s="37"/>
      <c r="C201" s="108"/>
      <c r="D201" s="108"/>
      <c r="E201" s="108"/>
      <c r="F201" s="108"/>
      <c r="G201" s="108"/>
      <c r="H201" s="108"/>
      <c r="I201" s="108"/>
      <c r="J201" s="108"/>
      <c r="K201" s="108"/>
      <c r="L201" s="108"/>
      <c r="M201" s="124"/>
    </row>
    <row r="202" spans="2:13" s="4" customFormat="1" x14ac:dyDescent="0.25">
      <c r="B202" s="37"/>
      <c r="C202" s="108"/>
      <c r="D202" s="108"/>
      <c r="E202" s="108"/>
      <c r="F202" s="108"/>
      <c r="G202" s="108"/>
      <c r="H202" s="108"/>
      <c r="I202" s="108"/>
      <c r="J202" s="108"/>
      <c r="K202" s="108"/>
      <c r="L202" s="108"/>
      <c r="M202" s="124"/>
    </row>
    <row r="203" spans="2:13" s="4" customFormat="1" x14ac:dyDescent="0.25">
      <c r="B203" s="37"/>
      <c r="C203" s="108"/>
      <c r="D203" s="108"/>
      <c r="E203" s="108"/>
      <c r="F203" s="108"/>
      <c r="G203" s="108"/>
      <c r="H203" s="108"/>
      <c r="I203" s="108"/>
      <c r="J203" s="108"/>
      <c r="K203" s="108"/>
      <c r="L203" s="108"/>
      <c r="M203" s="124"/>
    </row>
    <row r="204" spans="2:13" s="4" customFormat="1" x14ac:dyDescent="0.25">
      <c r="B204" s="37"/>
      <c r="C204" s="108"/>
      <c r="D204" s="108"/>
      <c r="E204" s="108"/>
      <c r="F204" s="108"/>
      <c r="G204" s="108"/>
      <c r="H204" s="108"/>
      <c r="I204" s="108"/>
      <c r="J204" s="108"/>
      <c r="K204" s="108"/>
      <c r="L204" s="108"/>
      <c r="M204" s="124"/>
    </row>
    <row r="205" spans="2:13" s="4" customFormat="1" x14ac:dyDescent="0.25">
      <c r="B205" s="37"/>
      <c r="C205" s="108"/>
      <c r="D205" s="108"/>
      <c r="E205" s="108"/>
      <c r="F205" s="108"/>
      <c r="G205" s="108"/>
      <c r="H205" s="108"/>
      <c r="I205" s="108"/>
      <c r="J205" s="108"/>
      <c r="K205" s="108"/>
      <c r="L205" s="108"/>
      <c r="M205" s="124"/>
    </row>
    <row r="206" spans="2:13" s="4" customFormat="1" x14ac:dyDescent="0.25">
      <c r="B206" s="37"/>
      <c r="C206" s="108"/>
      <c r="D206" s="108"/>
      <c r="E206" s="108"/>
      <c r="F206" s="108"/>
      <c r="G206" s="108"/>
      <c r="H206" s="108"/>
      <c r="I206" s="108"/>
      <c r="J206" s="108"/>
      <c r="K206" s="108"/>
      <c r="L206" s="108"/>
      <c r="M206" s="124"/>
    </row>
    <row r="207" spans="2:13" s="4" customFormat="1" x14ac:dyDescent="0.25">
      <c r="B207" s="37"/>
      <c r="C207" s="108"/>
      <c r="D207" s="108"/>
      <c r="E207" s="108"/>
      <c r="F207" s="108"/>
      <c r="G207" s="108"/>
      <c r="H207" s="108"/>
      <c r="I207" s="108"/>
      <c r="J207" s="108"/>
      <c r="K207" s="108"/>
      <c r="L207" s="108"/>
      <c r="M207" s="124"/>
    </row>
    <row r="208" spans="2:13" s="4" customFormat="1" x14ac:dyDescent="0.25">
      <c r="B208" s="37"/>
      <c r="C208" s="108"/>
      <c r="D208" s="108"/>
      <c r="E208" s="108"/>
      <c r="F208" s="108"/>
      <c r="G208" s="108"/>
      <c r="H208" s="108"/>
      <c r="I208" s="108"/>
      <c r="J208" s="108"/>
      <c r="K208" s="108"/>
      <c r="L208" s="108"/>
      <c r="M208" s="124"/>
    </row>
    <row r="209" spans="2:13" s="4" customFormat="1" x14ac:dyDescent="0.25">
      <c r="B209" s="37"/>
      <c r="C209" s="108"/>
      <c r="D209" s="108"/>
      <c r="E209" s="108"/>
      <c r="F209" s="108"/>
      <c r="G209" s="108"/>
      <c r="H209" s="108"/>
      <c r="I209" s="108"/>
      <c r="J209" s="108"/>
      <c r="K209" s="108"/>
      <c r="L209" s="108"/>
      <c r="M209" s="124"/>
    </row>
    <row r="210" spans="2:13" s="4" customFormat="1" x14ac:dyDescent="0.25">
      <c r="B210" s="37"/>
      <c r="C210" s="108"/>
      <c r="D210" s="108"/>
      <c r="E210" s="108"/>
      <c r="F210" s="108"/>
      <c r="G210" s="108"/>
      <c r="H210" s="108"/>
      <c r="I210" s="108"/>
      <c r="J210" s="108"/>
      <c r="K210" s="108"/>
      <c r="L210" s="108"/>
      <c r="M210" s="124"/>
    </row>
    <row r="211" spans="2:13" s="4" customFormat="1" x14ac:dyDescent="0.25">
      <c r="B211" s="37"/>
      <c r="C211" s="108"/>
      <c r="D211" s="108"/>
      <c r="E211" s="108"/>
      <c r="F211" s="108"/>
      <c r="G211" s="108"/>
      <c r="H211" s="108"/>
      <c r="I211" s="108"/>
      <c r="J211" s="108"/>
      <c r="K211" s="108"/>
      <c r="L211" s="108"/>
      <c r="M211" s="124"/>
    </row>
    <row r="212" spans="2:13" s="4" customFormat="1" x14ac:dyDescent="0.25">
      <c r="B212" s="37"/>
      <c r="C212" s="108"/>
      <c r="D212" s="108"/>
      <c r="E212" s="108"/>
      <c r="F212" s="108"/>
      <c r="G212" s="108"/>
      <c r="H212" s="108"/>
      <c r="I212" s="108"/>
      <c r="J212" s="108"/>
      <c r="K212" s="108"/>
      <c r="L212" s="108"/>
      <c r="M212" s="124"/>
    </row>
    <row r="213" spans="2:13" s="4" customFormat="1" x14ac:dyDescent="0.25">
      <c r="B213" s="37"/>
      <c r="C213" s="108"/>
      <c r="D213" s="108"/>
      <c r="E213" s="108"/>
      <c r="F213" s="108"/>
      <c r="G213" s="108"/>
      <c r="H213" s="108"/>
      <c r="I213" s="108"/>
      <c r="J213" s="108"/>
      <c r="K213" s="108"/>
      <c r="L213" s="108"/>
      <c r="M213" s="124"/>
    </row>
    <row r="214" spans="2:13" s="4" customFormat="1" x14ac:dyDescent="0.25">
      <c r="B214" s="37"/>
      <c r="C214" s="108"/>
      <c r="D214" s="108"/>
      <c r="E214" s="108"/>
      <c r="F214" s="108"/>
      <c r="G214" s="108"/>
      <c r="H214" s="108"/>
      <c r="I214" s="108"/>
      <c r="J214" s="108"/>
      <c r="K214" s="108"/>
      <c r="L214" s="108"/>
      <c r="M214" s="124"/>
    </row>
    <row r="215" spans="2:13" s="4" customFormat="1" x14ac:dyDescent="0.25">
      <c r="B215" s="37"/>
      <c r="C215" s="108"/>
      <c r="D215" s="108"/>
      <c r="E215" s="108"/>
      <c r="F215" s="108"/>
      <c r="G215" s="108"/>
      <c r="H215" s="108"/>
      <c r="I215" s="108"/>
      <c r="J215" s="108"/>
      <c r="K215" s="108"/>
      <c r="L215" s="108"/>
      <c r="M215" s="124"/>
    </row>
    <row r="216" spans="2:13" s="4" customFormat="1" x14ac:dyDescent="0.25">
      <c r="B216" s="37"/>
      <c r="C216" s="108"/>
      <c r="D216" s="108"/>
      <c r="E216" s="108"/>
      <c r="F216" s="108"/>
      <c r="G216" s="108"/>
      <c r="H216" s="108"/>
      <c r="I216" s="108"/>
      <c r="J216" s="108"/>
      <c r="K216" s="108"/>
      <c r="L216" s="108"/>
      <c r="M216" s="124"/>
    </row>
    <row r="217" spans="2:13" s="4" customFormat="1" x14ac:dyDescent="0.25">
      <c r="B217" s="37"/>
      <c r="C217" s="108"/>
      <c r="D217" s="108"/>
      <c r="E217" s="108"/>
      <c r="F217" s="108"/>
      <c r="G217" s="108"/>
      <c r="H217" s="108"/>
      <c r="I217" s="108"/>
      <c r="J217" s="108"/>
      <c r="K217" s="108"/>
      <c r="L217" s="108"/>
      <c r="M217" s="124"/>
    </row>
    <row r="218" spans="2:13" s="4" customFormat="1" x14ac:dyDescent="0.25">
      <c r="B218" s="37"/>
      <c r="C218" s="108"/>
      <c r="D218" s="108"/>
      <c r="E218" s="108"/>
      <c r="F218" s="108"/>
      <c r="G218" s="108"/>
      <c r="H218" s="108"/>
      <c r="I218" s="108"/>
      <c r="J218" s="108"/>
      <c r="K218" s="108"/>
      <c r="L218" s="108"/>
      <c r="M218" s="124"/>
    </row>
    <row r="219" spans="2:13" s="4" customFormat="1" x14ac:dyDescent="0.25">
      <c r="B219" s="37"/>
      <c r="C219" s="108"/>
      <c r="D219" s="108"/>
      <c r="E219" s="108"/>
      <c r="F219" s="108"/>
      <c r="G219" s="108"/>
      <c r="H219" s="108"/>
      <c r="I219" s="108"/>
      <c r="J219" s="108"/>
      <c r="K219" s="108"/>
      <c r="L219" s="108"/>
      <c r="M219" s="124"/>
    </row>
    <row r="220" spans="2:13" s="4" customFormat="1" x14ac:dyDescent="0.25">
      <c r="B220" s="37"/>
      <c r="C220" s="108"/>
      <c r="D220" s="108"/>
      <c r="E220" s="108"/>
      <c r="F220" s="108"/>
      <c r="G220" s="108"/>
      <c r="H220" s="108"/>
      <c r="I220" s="108"/>
      <c r="J220" s="108"/>
      <c r="K220" s="108"/>
      <c r="L220" s="108"/>
      <c r="M220" s="124"/>
    </row>
    <row r="221" spans="2:13" s="4" customFormat="1" x14ac:dyDescent="0.25">
      <c r="B221" s="37"/>
      <c r="C221" s="108"/>
      <c r="D221" s="108"/>
      <c r="E221" s="108"/>
      <c r="F221" s="108"/>
      <c r="G221" s="108"/>
      <c r="H221" s="108"/>
      <c r="I221" s="108"/>
      <c r="J221" s="108"/>
      <c r="K221" s="108"/>
      <c r="L221" s="108"/>
      <c r="M221" s="124"/>
    </row>
    <row r="222" spans="2:13" s="4" customFormat="1" x14ac:dyDescent="0.25">
      <c r="B222" s="37"/>
      <c r="C222" s="108"/>
      <c r="D222" s="108"/>
      <c r="E222" s="108"/>
      <c r="F222" s="108"/>
      <c r="G222" s="108"/>
      <c r="H222" s="108"/>
      <c r="I222" s="108"/>
      <c r="J222" s="108"/>
      <c r="K222" s="108"/>
      <c r="L222" s="108"/>
      <c r="M222" s="124"/>
    </row>
    <row r="223" spans="2:13" s="4" customFormat="1" x14ac:dyDescent="0.25">
      <c r="B223" s="37"/>
      <c r="C223" s="108"/>
      <c r="D223" s="108"/>
      <c r="E223" s="108"/>
      <c r="F223" s="108"/>
      <c r="G223" s="108"/>
      <c r="H223" s="108"/>
      <c r="I223" s="108"/>
      <c r="J223" s="108"/>
      <c r="K223" s="108"/>
      <c r="L223" s="108"/>
      <c r="M223" s="124"/>
    </row>
    <row r="224" spans="2:13" s="4" customFormat="1" x14ac:dyDescent="0.25">
      <c r="B224" s="37"/>
      <c r="C224" s="108"/>
      <c r="D224" s="108"/>
      <c r="E224" s="108"/>
      <c r="F224" s="108"/>
      <c r="G224" s="108"/>
      <c r="H224" s="108"/>
      <c r="I224" s="108"/>
      <c r="J224" s="108"/>
      <c r="K224" s="108"/>
      <c r="L224" s="108"/>
      <c r="M224" s="124"/>
    </row>
    <row r="225" spans="2:13" s="4" customFormat="1" x14ac:dyDescent="0.25">
      <c r="B225" s="37"/>
      <c r="C225" s="108"/>
      <c r="D225" s="108"/>
      <c r="E225" s="108"/>
      <c r="F225" s="108"/>
      <c r="G225" s="108"/>
      <c r="H225" s="108"/>
      <c r="I225" s="108"/>
      <c r="J225" s="108"/>
      <c r="K225" s="108"/>
      <c r="L225" s="108"/>
      <c r="M225" s="124"/>
    </row>
    <row r="226" spans="2:13" s="4" customFormat="1" x14ac:dyDescent="0.25">
      <c r="B226" s="37"/>
      <c r="C226" s="108"/>
      <c r="D226" s="108"/>
      <c r="E226" s="108"/>
      <c r="F226" s="108"/>
      <c r="G226" s="108"/>
      <c r="H226" s="108"/>
      <c r="I226" s="108"/>
      <c r="J226" s="108"/>
      <c r="K226" s="108"/>
      <c r="L226" s="108"/>
      <c r="M226" s="124"/>
    </row>
    <row r="227" spans="2:13" s="4" customFormat="1" x14ac:dyDescent="0.25">
      <c r="B227" s="37"/>
      <c r="C227" s="108"/>
      <c r="D227" s="108"/>
      <c r="E227" s="108"/>
      <c r="F227" s="108"/>
      <c r="G227" s="108"/>
      <c r="H227" s="108"/>
      <c r="I227" s="108"/>
      <c r="J227" s="108"/>
      <c r="K227" s="108"/>
      <c r="L227" s="108"/>
      <c r="M227" s="124"/>
    </row>
    <row r="228" spans="2:13" s="4" customFormat="1" x14ac:dyDescent="0.25">
      <c r="B228" s="37"/>
      <c r="C228" s="108"/>
      <c r="D228" s="108"/>
      <c r="E228" s="108"/>
      <c r="F228" s="108"/>
      <c r="G228" s="108"/>
      <c r="H228" s="108"/>
      <c r="I228" s="108"/>
      <c r="J228" s="108"/>
      <c r="K228" s="108"/>
      <c r="L228" s="108"/>
      <c r="M228" s="124"/>
    </row>
    <row r="229" spans="2:13" s="4" customFormat="1" x14ac:dyDescent="0.25">
      <c r="B229" s="37"/>
      <c r="C229" s="108"/>
      <c r="D229" s="108"/>
      <c r="E229" s="108"/>
      <c r="F229" s="108"/>
      <c r="G229" s="108"/>
      <c r="H229" s="108"/>
      <c r="I229" s="108"/>
      <c r="J229" s="108"/>
      <c r="K229" s="108"/>
      <c r="L229" s="108"/>
      <c r="M229" s="124"/>
    </row>
    <row r="230" spans="2:13" s="4" customFormat="1" x14ac:dyDescent="0.25">
      <c r="B230" s="37"/>
      <c r="C230" s="108"/>
      <c r="D230" s="108"/>
      <c r="E230" s="108"/>
      <c r="F230" s="108"/>
      <c r="G230" s="108"/>
      <c r="H230" s="108"/>
      <c r="I230" s="108"/>
      <c r="J230" s="108"/>
      <c r="K230" s="108"/>
      <c r="L230" s="108"/>
      <c r="M230" s="124"/>
    </row>
    <row r="231" spans="2:13" s="4" customFormat="1" x14ac:dyDescent="0.25">
      <c r="B231" s="37"/>
      <c r="C231" s="108"/>
      <c r="D231" s="108"/>
      <c r="E231" s="108"/>
      <c r="F231" s="108"/>
      <c r="G231" s="108"/>
      <c r="H231" s="108"/>
      <c r="I231" s="108"/>
      <c r="J231" s="108"/>
      <c r="K231" s="108"/>
      <c r="L231" s="108"/>
      <c r="M231" s="124"/>
    </row>
    <row r="232" spans="2:13" s="4" customFormat="1" x14ac:dyDescent="0.25">
      <c r="B232" s="37"/>
      <c r="C232" s="108"/>
      <c r="D232" s="108"/>
      <c r="E232" s="108"/>
      <c r="F232" s="108"/>
      <c r="G232" s="108"/>
      <c r="H232" s="108"/>
      <c r="I232" s="108"/>
      <c r="J232" s="108"/>
      <c r="K232" s="108"/>
      <c r="L232" s="108"/>
      <c r="M232" s="124"/>
    </row>
    <row r="233" spans="2:13" s="4" customFormat="1" x14ac:dyDescent="0.25">
      <c r="B233" s="37"/>
      <c r="C233" s="108"/>
      <c r="D233" s="108"/>
      <c r="E233" s="108"/>
      <c r="F233" s="108"/>
      <c r="G233" s="108"/>
      <c r="H233" s="108"/>
      <c r="I233" s="108"/>
      <c r="J233" s="108"/>
      <c r="K233" s="108"/>
      <c r="L233" s="108"/>
      <c r="M233" s="124"/>
    </row>
    <row r="234" spans="2:13" s="4" customFormat="1" x14ac:dyDescent="0.25">
      <c r="B234" s="37"/>
      <c r="C234" s="108"/>
      <c r="D234" s="108"/>
      <c r="E234" s="108"/>
      <c r="F234" s="108"/>
      <c r="G234" s="108"/>
      <c r="H234" s="108"/>
      <c r="I234" s="108"/>
      <c r="J234" s="108"/>
      <c r="K234" s="108"/>
      <c r="L234" s="108"/>
      <c r="M234" s="124"/>
    </row>
    <row r="235" spans="2:13" s="4" customFormat="1" x14ac:dyDescent="0.25">
      <c r="B235" s="37"/>
      <c r="C235" s="108"/>
      <c r="D235" s="108"/>
      <c r="E235" s="108"/>
      <c r="F235" s="108"/>
      <c r="G235" s="108"/>
      <c r="H235" s="108"/>
      <c r="I235" s="108"/>
      <c r="J235" s="108"/>
      <c r="K235" s="108"/>
      <c r="L235" s="108"/>
      <c r="M235" s="124"/>
    </row>
    <row r="236" spans="2:13" s="4" customFormat="1" x14ac:dyDescent="0.25">
      <c r="B236" s="37"/>
      <c r="C236" s="108"/>
      <c r="D236" s="108"/>
      <c r="E236" s="108"/>
      <c r="F236" s="108"/>
      <c r="G236" s="108"/>
      <c r="H236" s="108"/>
      <c r="I236" s="108"/>
      <c r="J236" s="108"/>
      <c r="K236" s="108"/>
      <c r="L236" s="108"/>
      <c r="M236" s="124"/>
    </row>
    <row r="237" spans="2:13" s="4" customFormat="1" x14ac:dyDescent="0.25">
      <c r="B237" s="37"/>
      <c r="C237" s="108"/>
      <c r="D237" s="108"/>
      <c r="E237" s="108"/>
      <c r="F237" s="108"/>
      <c r="G237" s="108"/>
      <c r="H237" s="108"/>
      <c r="I237" s="108"/>
      <c r="J237" s="108"/>
      <c r="K237" s="108"/>
      <c r="L237" s="108"/>
      <c r="M237" s="124"/>
    </row>
    <row r="238" spans="2:13" s="4" customFormat="1" x14ac:dyDescent="0.25">
      <c r="B238" s="37"/>
      <c r="C238" s="108"/>
      <c r="D238" s="108"/>
      <c r="E238" s="108"/>
      <c r="F238" s="108"/>
      <c r="G238" s="108"/>
      <c r="H238" s="108"/>
      <c r="I238" s="108"/>
      <c r="J238" s="108"/>
      <c r="K238" s="108"/>
      <c r="L238" s="108"/>
      <c r="M238" s="124"/>
    </row>
    <row r="239" spans="2:13" s="4" customFormat="1" x14ac:dyDescent="0.25">
      <c r="B239" s="37"/>
      <c r="C239" s="108"/>
      <c r="D239" s="108"/>
      <c r="E239" s="108"/>
      <c r="F239" s="108"/>
      <c r="G239" s="108"/>
      <c r="H239" s="108"/>
      <c r="I239" s="108"/>
      <c r="J239" s="108"/>
      <c r="K239" s="108"/>
      <c r="L239" s="108"/>
      <c r="M239" s="124"/>
    </row>
    <row r="240" spans="2:13" s="4" customFormat="1" x14ac:dyDescent="0.25">
      <c r="B240" s="37"/>
      <c r="C240" s="108"/>
      <c r="D240" s="108"/>
      <c r="E240" s="108"/>
      <c r="F240" s="108"/>
      <c r="G240" s="108"/>
      <c r="H240" s="108"/>
      <c r="I240" s="108"/>
      <c r="J240" s="108"/>
      <c r="K240" s="108"/>
      <c r="L240" s="108"/>
      <c r="M240" s="124"/>
    </row>
    <row r="241" spans="2:13" s="4" customFormat="1" x14ac:dyDescent="0.25">
      <c r="B241" s="37"/>
      <c r="C241" s="108"/>
      <c r="D241" s="108"/>
      <c r="E241" s="108"/>
      <c r="F241" s="108"/>
      <c r="G241" s="108"/>
      <c r="H241" s="108"/>
      <c r="I241" s="108"/>
      <c r="J241" s="108"/>
      <c r="K241" s="108"/>
      <c r="L241" s="108"/>
      <c r="M241" s="124"/>
    </row>
    <row r="242" spans="2:13" s="4" customFormat="1" x14ac:dyDescent="0.25">
      <c r="B242" s="37"/>
      <c r="C242" s="108"/>
      <c r="D242" s="108"/>
      <c r="E242" s="108"/>
      <c r="F242" s="108"/>
      <c r="G242" s="108"/>
      <c r="H242" s="108"/>
      <c r="I242" s="108"/>
      <c r="J242" s="108"/>
      <c r="K242" s="108"/>
      <c r="L242" s="108"/>
      <c r="M242" s="124"/>
    </row>
    <row r="243" spans="2:13" s="4" customFormat="1" x14ac:dyDescent="0.25">
      <c r="B243" s="37"/>
      <c r="C243" s="108"/>
      <c r="D243" s="108"/>
      <c r="E243" s="108"/>
      <c r="F243" s="108"/>
      <c r="G243" s="108"/>
      <c r="H243" s="108"/>
      <c r="I243" s="108"/>
      <c r="J243" s="108"/>
      <c r="K243" s="108"/>
      <c r="L243" s="108"/>
      <c r="M243" s="124"/>
    </row>
    <row r="244" spans="2:13" s="4" customFormat="1" x14ac:dyDescent="0.25">
      <c r="B244" s="37"/>
      <c r="C244" s="108"/>
      <c r="D244" s="108"/>
      <c r="E244" s="108"/>
      <c r="F244" s="108"/>
      <c r="G244" s="108"/>
      <c r="H244" s="108"/>
      <c r="I244" s="108"/>
      <c r="J244" s="108"/>
      <c r="K244" s="108"/>
      <c r="L244" s="108"/>
      <c r="M244" s="124"/>
    </row>
    <row r="245" spans="2:13" s="4" customFormat="1" x14ac:dyDescent="0.25">
      <c r="B245" s="37"/>
      <c r="C245" s="108"/>
      <c r="D245" s="108"/>
      <c r="E245" s="108"/>
      <c r="F245" s="108"/>
      <c r="G245" s="108"/>
      <c r="H245" s="108"/>
      <c r="I245" s="108"/>
      <c r="J245" s="108"/>
      <c r="K245" s="108"/>
      <c r="L245" s="108"/>
      <c r="M245" s="124"/>
    </row>
    <row r="246" spans="2:13" s="4" customFormat="1" x14ac:dyDescent="0.25">
      <c r="B246" s="37"/>
      <c r="C246" s="108"/>
      <c r="D246" s="108"/>
      <c r="E246" s="108"/>
      <c r="F246" s="108"/>
      <c r="G246" s="108"/>
      <c r="H246" s="108"/>
      <c r="I246" s="108"/>
      <c r="J246" s="108"/>
      <c r="K246" s="108"/>
      <c r="L246" s="108"/>
      <c r="M246" s="124"/>
    </row>
    <row r="247" spans="2:13" s="4" customFormat="1" x14ac:dyDescent="0.25">
      <c r="B247" s="37"/>
      <c r="C247" s="108"/>
      <c r="D247" s="108"/>
      <c r="E247" s="108"/>
      <c r="F247" s="108"/>
      <c r="G247" s="108"/>
      <c r="H247" s="108"/>
      <c r="I247" s="108"/>
      <c r="J247" s="108"/>
      <c r="K247" s="108"/>
      <c r="L247" s="108"/>
      <c r="M247" s="124"/>
    </row>
    <row r="248" spans="2:13" s="4" customFormat="1" x14ac:dyDescent="0.25">
      <c r="B248" s="37"/>
      <c r="C248" s="108"/>
      <c r="D248" s="108"/>
      <c r="E248" s="108"/>
      <c r="F248" s="108"/>
      <c r="G248" s="108"/>
      <c r="H248" s="108"/>
      <c r="I248" s="108"/>
      <c r="J248" s="108"/>
      <c r="K248" s="108"/>
      <c r="L248" s="108"/>
      <c r="M248" s="124"/>
    </row>
    <row r="249" spans="2:13" s="4" customFormat="1" x14ac:dyDescent="0.25">
      <c r="B249" s="37"/>
      <c r="C249" s="108"/>
      <c r="D249" s="108"/>
      <c r="E249" s="108"/>
      <c r="F249" s="108"/>
      <c r="G249" s="108"/>
      <c r="H249" s="108"/>
      <c r="I249" s="108"/>
      <c r="J249" s="108"/>
      <c r="K249" s="108"/>
      <c r="L249" s="108"/>
      <c r="M249" s="124"/>
    </row>
    <row r="250" spans="2:13" s="4" customFormat="1" x14ac:dyDescent="0.25">
      <c r="B250" s="37"/>
      <c r="C250" s="108"/>
      <c r="D250" s="108"/>
      <c r="E250" s="108"/>
      <c r="F250" s="108"/>
      <c r="G250" s="108"/>
      <c r="H250" s="108"/>
      <c r="I250" s="108"/>
      <c r="J250" s="108"/>
      <c r="K250" s="108"/>
      <c r="L250" s="108"/>
      <c r="M250" s="124"/>
    </row>
    <row r="251" spans="2:13" s="4" customFormat="1" x14ac:dyDescent="0.25">
      <c r="B251" s="37"/>
      <c r="C251" s="108"/>
      <c r="D251" s="108"/>
      <c r="E251" s="108"/>
      <c r="F251" s="108"/>
      <c r="G251" s="108"/>
      <c r="H251" s="108"/>
      <c r="I251" s="108"/>
      <c r="J251" s="108"/>
      <c r="K251" s="108"/>
      <c r="L251" s="108"/>
      <c r="M251" s="124"/>
    </row>
    <row r="252" spans="2:13" s="4" customFormat="1" x14ac:dyDescent="0.25">
      <c r="B252" s="37"/>
      <c r="C252" s="108"/>
      <c r="D252" s="108"/>
      <c r="E252" s="108"/>
      <c r="F252" s="108"/>
      <c r="G252" s="108"/>
      <c r="H252" s="108"/>
      <c r="I252" s="108"/>
      <c r="J252" s="108"/>
      <c r="K252" s="108"/>
      <c r="L252" s="108"/>
      <c r="M252" s="124"/>
    </row>
    <row r="253" spans="2:13" s="4" customFormat="1" x14ac:dyDescent="0.25">
      <c r="B253" s="37"/>
      <c r="C253" s="108"/>
      <c r="D253" s="108"/>
      <c r="E253" s="108"/>
      <c r="F253" s="108"/>
      <c r="G253" s="108"/>
      <c r="H253" s="108"/>
      <c r="I253" s="108"/>
      <c r="J253" s="108"/>
      <c r="K253" s="108"/>
      <c r="L253" s="108"/>
      <c r="M253" s="124"/>
    </row>
    <row r="254" spans="2:13" s="4" customFormat="1" x14ac:dyDescent="0.25">
      <c r="B254" s="37"/>
      <c r="C254" s="108"/>
      <c r="D254" s="108"/>
      <c r="E254" s="108"/>
      <c r="F254" s="108"/>
      <c r="G254" s="108"/>
      <c r="H254" s="108"/>
      <c r="I254" s="108"/>
      <c r="J254" s="108"/>
      <c r="K254" s="108"/>
      <c r="L254" s="108"/>
      <c r="M254" s="124"/>
    </row>
    <row r="255" spans="2:13" s="4" customFormat="1" x14ac:dyDescent="0.25">
      <c r="B255" s="37"/>
      <c r="C255" s="108"/>
      <c r="D255" s="108"/>
      <c r="E255" s="108"/>
      <c r="F255" s="108"/>
      <c r="G255" s="108"/>
      <c r="H255" s="108"/>
      <c r="I255" s="108"/>
      <c r="J255" s="108"/>
      <c r="K255" s="108"/>
      <c r="L255" s="108"/>
      <c r="M255" s="124"/>
    </row>
    <row r="256" spans="2:13" s="4" customFormat="1" x14ac:dyDescent="0.25">
      <c r="B256" s="37"/>
      <c r="C256" s="108"/>
      <c r="D256" s="108"/>
      <c r="E256" s="108"/>
      <c r="F256" s="108"/>
      <c r="G256" s="108"/>
      <c r="H256" s="108"/>
      <c r="I256" s="108"/>
      <c r="J256" s="108"/>
      <c r="K256" s="108"/>
      <c r="L256" s="108"/>
      <c r="M256" s="124"/>
    </row>
    <row r="257" spans="2:13" s="4" customFormat="1" x14ac:dyDescent="0.25">
      <c r="B257" s="37"/>
      <c r="C257" s="108"/>
      <c r="D257" s="108"/>
      <c r="E257" s="108"/>
      <c r="F257" s="108"/>
      <c r="G257" s="108"/>
      <c r="H257" s="108"/>
      <c r="I257" s="108"/>
      <c r="J257" s="108"/>
      <c r="K257" s="108"/>
      <c r="L257" s="108"/>
      <c r="M257" s="124"/>
    </row>
    <row r="258" spans="2:13" s="4" customFormat="1" x14ac:dyDescent="0.25">
      <c r="B258" s="37"/>
      <c r="C258" s="108"/>
      <c r="D258" s="108"/>
      <c r="E258" s="108"/>
      <c r="F258" s="108"/>
      <c r="G258" s="108"/>
      <c r="H258" s="108"/>
      <c r="I258" s="108"/>
      <c r="J258" s="108"/>
      <c r="K258" s="108"/>
      <c r="L258" s="108"/>
      <c r="M258" s="124"/>
    </row>
  </sheetData>
  <mergeCells count="8">
    <mergeCell ref="C2:L2"/>
    <mergeCell ref="B63:D63"/>
    <mergeCell ref="B3:M3"/>
    <mergeCell ref="B17:L17"/>
    <mergeCell ref="B28:L28"/>
    <mergeCell ref="B39:L39"/>
    <mergeCell ref="B50:L50"/>
    <mergeCell ref="B6:L6"/>
  </mergeCells>
  <pageMargins left="0.75" right="0.75" top="1" bottom="1" header="0" footer="0"/>
  <pageSetup paperSize="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Inicio</vt:lpstr>
      <vt:lpstr>Anali Gen</vt:lpstr>
      <vt:lpstr>Glosario de term</vt:lpstr>
      <vt:lpstr>01-Ind y com pcorrientes</vt:lpstr>
      <vt:lpstr>02-Ind y Com pconstantes</vt:lpstr>
      <vt:lpstr>03-comp ing pub corrientes </vt:lpstr>
      <vt:lpstr>04-Gasto Pub pesos corrientes</vt:lpstr>
      <vt:lpstr>05-Gasto Pub Pesos constantes</vt:lpstr>
      <vt:lpstr>06-Fiscales CS</vt:lpstr>
      <vt:lpstr>07-Fiscales Nt</vt:lpstr>
      <vt:lpstr>08-Fiscales OA</vt:lpstr>
      <vt:lpstr>09-Fiscales OB</vt:lpstr>
      <vt:lpstr>10-Fiscales AO</vt:lpstr>
      <vt:lpstr>11-Fiscales MG</vt:lpstr>
      <vt:lpstr>Desempeño Fiscal</vt:lpstr>
      <vt:lpstr>Desempeño Integral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Alzate</dc:creator>
  <cp:lastModifiedBy>Full name</cp:lastModifiedBy>
  <dcterms:created xsi:type="dcterms:W3CDTF">2012-10-18T19:42:07Z</dcterms:created>
  <dcterms:modified xsi:type="dcterms:W3CDTF">2015-09-07T02:19:11Z</dcterms:modified>
</cp:coreProperties>
</file>